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<sst xmlns="http://schemas.openxmlformats.org/spreadsheetml/2006/main" count="7393" uniqueCount="1753">
  <si>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</si>
  <si>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</si>
  <si>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</si>
  <si>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</si>
  <si>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</si>
  <si>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</si>
  <si>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</si>
  <si>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</si>
  <si>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</si>
  <si>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</si>
  <si>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</si>
  <si>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</si>
  <si>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</si>
  <si>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</si>
  <si>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</si>
  <si>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</si>
  <si>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</si>
  <si>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</si>
  <si>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</si>
  <si>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</si>
  <si>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</si>
  <si>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</si>
  <si>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</si>
  <si>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</si>
  <si>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</si>
  <si>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</si>
  <si>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</si>
  <si>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</si>
  <si>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</si>
  <si>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</si>
  <si>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</si>
  <si>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</si>
  <si>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</si>
  <si>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</si>
  <si>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</si>
  <si>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</si>
  <si>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</si>
  <si>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</si>
  <si>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</si>
  <si>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</si>
  <si>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</si>
  <si>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</si>
  <si>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</si>
  <si>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</si>
  <si>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</si>
  <si>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</si>
  <si>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</si>
  <si>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</si>
  <si>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</si>
  <si>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</si>
  <si>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</si>
  <si>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</si>
  <si>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</si>
  <si>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</si>
  <si>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</si>
  <si>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</si>
  <si>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</si>
  <si>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</si>
  <si>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</si>
  <si>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</si>
  <si>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</si>
  <si>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</si>
  <si>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</si>
  <si>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</si>
  <si>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</si>
  <si>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</si>
  <si>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</si>
  <si>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</si>
  <si>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</si>
  <si>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</si>
  <si>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</si>
  <si>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</si>
  <si>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</si>
  <si>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</si>
  <si>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</si>
  <si>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</si>
  <si>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</si>
  <si>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</si>
  <si>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</si>
  <si>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</si>
  <si>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</si>
  <si>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</si>
  <si>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</si>
  <si>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</si>
  <si>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</si>
  <si>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</si>
  <si>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</si>
  <si>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</si>
  <si>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</si>
  <si>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</si>
  <si>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</si>
  <si>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</si>
  <si>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</si>
  <si>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</si>
  <si>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</si>
  <si>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</si>
  <si>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</si>
  <si>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</si>
  <si>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</si>
  <si>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</si>
  <si>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</si>
  <si>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</si>
  <si>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</si>
  <si>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</si>
  <si>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</si>
  <si>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</si>
  <si>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</si>
  <si>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</si>
  <si>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</si>
  <si>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</si>
  <si>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</si>
  <si>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</si>
  <si>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</si>
  <si>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</si>
  <si>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</si>
  <si>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</si>
  <si>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</si>
  <si>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</si>
  <si>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</si>
  <si>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</si>
  <si>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</si>
  <si>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</si>
  <si>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</si>
  <si>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</si>
  <si>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</si>
  <si>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</si>
  <si>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</si>
  <si>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</si>
  <si>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</si>
  <si>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</si>
  <si>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</si>
  <si>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</si>
  <si>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</si>
  <si>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</si>
  <si>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</si>
  <si>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</si>
  <si>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</si>
  <si>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</si>
  <si>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</si>
  <si>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</si>
  <si>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</si>
  <si>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</si>
  <si>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</si>
  <si>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</si>
  <si>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</si>
  <si>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</si>
  <si>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</si>
  <si>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</si>
  <si>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</si>
  <si>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</si>
  <si>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</si>
  <si>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</si>
  <si>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</si>
  <si>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</si>
  <si>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</si>
  <si>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</si>
  <si>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</si>
  <si>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</si>
  <si>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</si>
  <si>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</si>
  <si>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</si>
  <si>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</si>
  <si>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</si>
  <si>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</si>
  <si>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</si>
  <si>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</si>
  <si>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</si>
  <si>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</si>
  <si>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</si>
  <si>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</si>
  <si>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</si>
  <si>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</si>
  <si>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</si>
  <si>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</si>
  <si>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</si>
  <si>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</si>
  <si>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</si>
  <si>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</si>
  <si>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</si>
  <si>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</si>
  <si>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</si>
  <si>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</si>
  <si>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</si>
  <si>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</si>
  <si>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</si>
  <si>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</si>
  <si>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</si>
  <si>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</si>
  <si>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</si>
  <si>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</si>
  <si>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</si>
  <si>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</si>
  <si>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</si>
  <si>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</si>
  <si>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</si>
  <si>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</si>
  <si>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</si>
  <si>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</si>
  <si>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</si>
  <si>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</si>
  <si>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</si>
  <si>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</si>
  <si>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</si>
  <si>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</si>
  <si>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</si>
  <si>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</si>
  <si>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</si>
  <si>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</si>
  <si>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</si>
  <si>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</si>
  <si>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</si>
  <si>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</si>
  <si>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</si>
  <si>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</si>
  <si>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</si>
  <si>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</si>
  <si>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</si>
  <si>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</si>
  <si>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</si>
  <si>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</si>
  <si>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</si>
  <si>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</si>
  <si>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</si>
  <si>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</si>
  <si>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</si>
  <si>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</si>
  <si>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</si>
  <si>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</si>
  <si>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</si>
  <si>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</si>
  <si>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</si>
  <si>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</si>
  <si>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</si>
  <si>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</si>
  <si>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</si>
  <si>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</si>
  <si>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</si>
  <si>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</si>
  <si>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</si>
  <si>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</si>
  <si>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</si>
  <si>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</si>
  <si>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</si>
  <si>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</si>
  <si>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</si>
  <si>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</si>
  <si>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</si>
  <si>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</si>
  <si>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</si>
  <si>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</si>
  <si>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</si>
  <si>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</si>
  <si>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</si>
  <si>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</si>
  <si>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</si>
  <si>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</si>
  <si>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</si>
  <si>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</si>
  <si>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</si>
  <si>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</si>
  <si>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</si>
  <si>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</si>
  <si>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</si>
  <si>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</si>
  <si>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</si>
  <si>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</si>
  <si>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</si>
  <si>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</si>
  <si>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</si>
  <si>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</si>
  <si>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</si>
  <si>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</si>
  <si>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</si>
  <si>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</si>
  <si>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</si>
  <si>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</si>
  <si>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</si>
  <si>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</si>
  <si>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</si>
  <si>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</si>
  <si>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</si>
  <si>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</si>
  <si>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</si>
  <si>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</si>
  <si>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</si>
  <si>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</si>
  <si>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</si>
  <si>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</si>
  <si>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</si>
  <si>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</si>
  <si>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</si>
  <si>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</si>
  <si>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</si>
  <si>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</si>
  <si>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</si>
  <si>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</si>
  <si>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</si>
  <si>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</si>
  <si>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</si>
  <si>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</si>
  <si>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</si>
  <si>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</si>
  <si>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</si>
  <si>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</si>
  <si>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</si>
  <si>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</si>
  <si>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</si>
  <si>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</si>
  <si>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</si>
  <si>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</si>
  <si>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</si>
  <si>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</si>
  <si>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</si>
  <si>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</si>
  <si>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</si>
  <si>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</si>
  <si>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</si>
  <si>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</si>
  <si>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</si>
  <si>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</si>
  <si>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</si>
  <si>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</si>
  <si>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</si>
  <si>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</si>
  <si>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</si>
  <si>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</si>
  <si>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</si>
  <si>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</si>
  <si>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</si>
  <si>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</si>
  <si>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</si>
  <si>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</si>
  <si>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</si>
  <si>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</si>
  <si>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</si>
  <si>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</si>
  <si>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</si>
  <si>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</si>
  <si>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</si>
  <si>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</si>
  <si>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</si>
  <si>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</si>
  <si>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</si>
  <si>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</si>
  <si>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</si>
  <si>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</si>
  <si>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</si>
  <si>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</si>
  <si>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</si>
  <si>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</si>
  <si>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</si>
  <si>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</si>
  <si>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</si>
  <si>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</si>
  <si>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</si>
  <si>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</si>
  <si>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</si>
  <si>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</si>
  <si>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</si>
  <si>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</si>
  <si>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</si>
  <si>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</si>
  <si>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</si>
  <si>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</si>
  <si>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</si>
  <si>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</si>
  <si>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</si>
  <si>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</si>
  <si>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</si>
  <si>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</si>
  <si>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</si>
  <si>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</si>
  <si>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</si>
  <si>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</si>
  <si>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</si>
  <si>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</si>
  <si>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</si>
  <si>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</si>
  <si>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</si>
  <si>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</si>
  <si>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</si>
  <si>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</si>
  <si>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</si>
  <si>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</si>
  <si>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</si>
  <si>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</si>
  <si>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</si>
  <si>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</si>
  <si>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</si>
  <si>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</si>
  <si>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</si>
  <si>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</si>
  <si>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</si>
  <si>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</si>
  <si>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</si>
  <si>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</si>
  <si>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</si>
  <si>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</si>
  <si>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</si>
  <si>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</si>
  <si>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</si>
  <si>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</si>
  <si>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</si>
  <si>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</si>
  <si>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</si>
  <si>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</si>
  <si>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</si>
  <si>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</si>
  <si>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</si>
  <si>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</si>
  <si>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</si>
  <si>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</si>
  <si>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</si>
  <si>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</si>
  <si>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</si>
  <si>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</si>
  <si>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</si>
  <si>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</si>
  <si>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</si>
  <si>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</si>
  <si>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</si>
  <si>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</si>
  <si>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</si>
  <si>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</si>
  <si>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</si>
  <si>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</si>
  <si>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</si>
  <si>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</si>
  <si>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</si>
  <si>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</si>
  <si>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</si>
  <si>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</si>
  <si>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</si>
  <si>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</si>
  <si>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</si>
  <si>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</si>
  <si>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</si>
  <si>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</si>
  <si>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</si>
  <si>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</si>
  <si>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</si>
  <si>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</si>
  <si>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</si>
  <si>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</si>
  <si>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</si>
  <si>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</si>
  <si>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</si>
  <si>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</si>
  <si>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</si>
  <si>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</si>
  <si>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</si>
  <si>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</si>
  <si>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</si>
  <si>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</si>
  <si>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</si>
  <si>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</si>
  <si>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</si>
  <si>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</si>
  <si>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</si>
  <si>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</si>
  <si>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</si>
  <si>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</si>
  <si>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</si>
  <si>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</si>
  <si>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</si>
  <si>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</si>
  <si>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</si>
  <si>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</si>
  <si>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</si>
  <si>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</si>
  <si>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</si>
  <si>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</si>
  <si>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</si>
  <si>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</si>
  <si>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</si>
  <si>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</si>
  <si>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</si>
  <si>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</si>
  <si>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</si>
  <si>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</si>
  <si>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</si>
  <si>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</si>
  <si>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</si>
  <si>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</si>
  <si>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</si>
  <si>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</si>
  <si>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</si>
  <si>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</si>
  <si>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</si>
  <si>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</si>
  <si>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</si>
  <si>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</si>
  <si>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</si>
  <si>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</si>
  <si>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</si>
  <si>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</si>
  <si>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</si>
  <si>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</si>
  <si>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</si>
  <si>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</si>
  <si>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</si>
  <si>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</si>
  <si>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</si>
  <si>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</si>
  <si>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</si>
  <si>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</si>
  <si>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</si>
  <si>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</si>
  <si>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</si>
  <si>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</si>
  <si>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</si>
  <si>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</si>
  <si>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</si>
  <si>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</si>
  <si>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</si>
  <si>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</si>
  <si>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</si>
  <si>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</si>
  <si>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</si>
  <si>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</si>
  <si>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</si>
  <si>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</si>
  <si>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</si>
  <si>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</si>
  <si>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</si>
  <si>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</si>
  <si>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</si>
  <si>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</si>
  <si>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</si>
  <si>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</si>
  <si>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</si>
  <si>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</si>
  <si>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</si>
  <si>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</si>
  <si>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</si>
  <si>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</si>
  <si>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</si>
  <si>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</si>
  <si>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</si>
  <si>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</si>
  <si>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</si>
  <si>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</si>
  <si>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</si>
  <si>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</si>
  <si>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</si>
  <si>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</si>
  <si>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</si>
  <si>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</si>
  <si>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</si>
  <si>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</si>
  <si>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</si>
  <si>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</si>
  <si>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</si>
  <si>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</si>
  <si>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</si>
  <si>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</si>
  <si>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</si>
  <si>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</si>
  <si>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</si>
  <si>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</si>
  <si>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</si>
  <si>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</si>
  <si>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</si>
  <si>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</si>
  <si>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</si>
  <si>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</si>
  <si>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</si>
  <si>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</si>
  <si>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</si>
  <si>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</si>
  <si>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</si>
  <si>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</si>
  <si>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</si>
  <si>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</si>
  <si>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</si>
  <si>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</si>
  <si>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</si>
  <si>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</si>
  <si>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</si>
  <si>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</si>
  <si>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</si>
  <si>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</si>
  <si>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</si>
  <si>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</si>
  <si>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</si>
  <si>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</si>
  <si>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</si>
  <si>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</si>
  <si>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</si>
  <si>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</si>
  <si>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</si>
  <si>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</si>
  <si>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</si>
  <si>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</si>
  <si>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</si>
  <si>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</si>
  <si>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</si>
  <si>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</si>
  <si>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</si>
  <si>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</si>
  <si>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</si>
  <si>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</si>
  <si>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</si>
  <si>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</si>
  <si>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</si>
  <si>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</si>
  <si>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</si>
  <si>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</si>
  <si>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</si>
  <si>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</si>
  <si>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</si>
  <si>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</si>
  <si>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</si>
  <si>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</si>
  <si>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</si>
  <si>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</si>
  <si>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</si>
  <si>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</si>
  <si>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</si>
  <si>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</si>
  <si>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</si>
  <si>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</si>
  <si>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</si>
  <si>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</si>
  <si>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</si>
  <si>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</si>
  <si>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</si>
  <si>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</si>
  <si>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</si>
  <si>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</si>
  <si>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</si>
  <si>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</si>
  <si>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</si>
  <si>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</si>
  <si>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</si>
  <si>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</si>
  <si>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</si>
  <si>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</si>
  <si>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</si>
  <si>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</si>
  <si>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</si>
  <si>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</si>
  <si>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</si>
  <si>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</si>
  <si>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</si>
  <si>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</si>
  <si>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</si>
  <si>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</si>
  <si>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</si>
  <si>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</si>
  <si>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</si>
  <si>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</si>
  <si>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</si>
  <si>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</si>
  <si>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</si>
  <si>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</si>
  <si>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</si>
  <si>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</si>
  <si>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</si>
  <si>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</si>
  <si>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</si>
  <si>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</si>
  <si>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</si>
  <si>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</si>
  <si>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</si>
  <si>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</si>
  <si>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</si>
  <si>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</si>
  <si>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</si>
  <si>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</si>
  <si>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</si>
  <si>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</si>
  <si>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</si>
  <si>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</si>
  <si>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</si>
  <si>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</si>
  <si>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</si>
  <si>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</si>
  <si>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</si>
  <si>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</si>
  <si>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</si>
  <si>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</si>
  <si>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</si>
  <si>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</si>
  <si>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</si>
  <si>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</si>
  <si>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</si>
  <si>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</si>
  <si>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</si>
  <si>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</si>
  <si>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</si>
  <si>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</si>
  <si>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</si>
  <si>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</si>
  <si>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</si>
  <si>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</si>
  <si>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</si>
  <si>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</si>
  <si>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</si>
  <si>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</si>
  <si>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</si>
  <si>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</si>
  <si>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</si>
  <si>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</si>
  <si>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</si>
  <si>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</si>
  <si>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</si>
  <si>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</si>
  <si>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</si>
  <si>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</si>
  <si>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</si>
  <si>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</si>
  <si>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</si>
  <si>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</si>
  <si>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</si>
  <si>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</si>
  <si>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</si>
  <si>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</si>
  <si>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</si>
  <si>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</si>
  <si>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</si>
  <si>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</si>
  <si>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</si>
  <si>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</si>
  <si>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</si>
  <si>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</si>
  <si>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</si>
  <si>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</si>
  <si>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</si>
  <si>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</si>
  <si>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</si>
  <si>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</si>
  <si>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</si>
  <si>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</si>
  <si>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</si>
  <si>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</si>
  <si>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</si>
  <si>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</si>
  <si>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</si>
  <si>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</si>
  <si>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</si>
  <si>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</si>
  <si>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</si>
  <si>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</si>
  <si>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</si>
  <si>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</si>
  <si>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</si>
  <si>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</si>
  <si>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</si>
  <si>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</si>
  <si>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</si>
  <si>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</si>
  <si>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</si>
  <si>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</si>
  <si>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</si>
  <si>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</si>
  <si>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</si>
  <si>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</si>
  <si>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</si>
  <si>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</si>
  <si>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</si>
  <si>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</si>
  <si>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</si>
  <si>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</si>
  <si>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</si>
  <si>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</si>
  <si>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</si>
  <si>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</si>
  <si>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</si>
  <si>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</si>
  <si>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</si>
  <si>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</si>
  <si>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</si>
  <si>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</si>
  <si>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</si>
  <si>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</si>
  <si>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</si>
  <si>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</si>
  <si>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</si>
  <si>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</si>
  <si>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</si>
  <si>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</si>
  <si>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</si>
  <si>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</si>
  <si>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</si>
  <si>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</si>
  <si>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</si>
  <si>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</si>
  <si>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</si>
  <si>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</si>
  <si>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</si>
  <si>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</si>
  <si>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</si>
  <si>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</si>
  <si>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</si>
  <si>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</si>
  <si>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</si>
  <si>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</si>
  <si>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</si>
  <si>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</si>
  <si>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</si>
  <si>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</si>
  <si>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</si>
  <si>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</si>
  <si>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</si>
  <si>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</si>
  <si>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</si>
  <si>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</si>
  <si>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</si>
  <si>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</si>
  <si>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</si>
  <si>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</si>
  <si>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</si>
  <si>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</si>
  <si>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</si>
  <si>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</si>
  <si>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</si>
  <si>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</si>
  <si>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</si>
  <si>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</si>
  <si>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</si>
  <si>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</si>
  <si>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</si>
  <si>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</si>
  <si>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</si>
  <si>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</si>
  <si>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</si>
  <si>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</si>
  <si>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</si>
  <si>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</si>
  <si>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</si>
  <si>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</si>
  <si>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</si>
  <si>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</si>
  <si>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</si>
  <si>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</si>
  <si>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</si>
  <si>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</si>
  <si>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</si>
  <si>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</si>
  <si>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</si>
  <si>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</si>
  <si>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</si>
  <si>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</si>
  <si>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</si>
  <si>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</si>
  <si>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</si>
  <si>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</si>
  <si>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</si>
  <si>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</si>
  <si>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</si>
  <si>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</si>
  <si>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</si>
  <si>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</si>
  <si>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</si>
  <si>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</si>
  <si>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</si>
  <si>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</si>
  <si>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</si>
  <si>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</si>
  <si>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</si>
  <si>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</si>
  <si>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</si>
  <si>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</si>
  <si>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</si>
  <si>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</si>
  <si>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</si>
  <si>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</si>
  <si>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</si>
  <si>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</si>
  <si>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</si>
  <si>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</si>
  <si>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</si>
  <si>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</si>
  <si>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</si>
  <si>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</si>
  <si>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</si>
  <si>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</si>
  <si>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</si>
  <si>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</si>
  <si>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</si>
  <si>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</si>
  <si>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</si>
  <si>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</si>
  <si>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</si>
  <si>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</si>
  <si>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</si>
  <si>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</si>
  <si>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</si>
  <si>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</si>
  <si>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</si>
  <si>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</si>
  <si>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</si>
  <si>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</si>
  <si>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</si>
  <si>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</si>
  <si>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</si>
  <si>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</si>
  <si>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</si>
  <si>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</si>
  <si>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</si>
  <si>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</si>
  <si>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</si>
  <si>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</si>
  <si>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</si>
  <si>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</si>
  <si>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</si>
  <si>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</si>
  <si>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</si>
  <si>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</si>
  <si>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</si>
  <si>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</si>
  <si>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</si>
  <si>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</si>
  <si>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</si>
  <si>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</si>
  <si>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</si>
  <si>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</si>
  <si>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</si>
  <si>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</si>
  <si>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</si>
  <si>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</si>
  <si>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</si>
  <si>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</si>
  <si>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</si>
  <si>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</si>
  <si>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</si>
  <si>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</si>
  <si>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</si>
  <si>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</si>
  <si>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</si>
  <si>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</si>
  <si>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</si>
  <si>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</si>
  <si>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</si>
  <si>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</si>
  <si>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</si>
  <si>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</si>
  <si>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</si>
  <si>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</si>
  <si>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</si>
  <si>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</si>
  <si>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</si>
  <si>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</si>
  <si>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</si>
  <si>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</si>
  <si>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</si>
  <si>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</si>
  <si>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</si>
  <si>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</si>
  <si>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</si>
  <si>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</si>
  <si>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</si>
  <si>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</si>
  <si>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</si>
  <si>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</si>
  <si>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</si>
  <si>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</si>
  <si>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</si>
  <si>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</si>
  <si>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</si>
  <si>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</si>
  <si>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</si>
  <si>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</si>
  <si>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</si>
  <si>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</si>
  <si>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</si>
  <si>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</si>
  <si>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</si>
  <si>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</si>
  <si>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</si>
  <si>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</si>
  <si>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</si>
  <si>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</si>
  <si>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</si>
  <si>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</si>
  <si>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</si>
  <si>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</si>
  <si>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</si>
  <si>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</si>
  <si>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</si>
  <si>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</si>
  <si>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</si>
  <si>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</si>
  <si>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</si>
  <si>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</si>
  <si>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</si>
  <si>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</si>
  <si>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</si>
  <si>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</si>
  <si>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</si>
  <si>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</si>
  <si>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</si>
  <si>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</si>
  <si>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</si>
  <si>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</si>
  <si>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</si>
  <si>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</si>
  <si>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</si>
  <si>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</si>
  <si>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</si>
  <si>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</si>
  <si>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</si>
  <si>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</si>
  <si>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</si>
  <si>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</si>
  <si>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</si>
  <si>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</si>
  <si>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</si>
  <si>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</si>
  <si>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</si>
  <si>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</si>
  <si>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</si>
  <si>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</si>
  <si>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</si>
  <si>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</si>
  <si>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</si>
  <si>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</si>
  <si>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</si>
  <si>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</si>
  <si>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</si>
  <si>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</si>
  <si>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</si>
  <si>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</si>
  <si>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</si>
  <si>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</si>
  <si>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</si>
  <si>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</si>
  <si>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</si>
  <si>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</si>
  <si>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</si>
  <si>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</si>
  <si>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</si>
  <si>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</si>
  <si>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</si>
  <si>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</si>
  <si>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</si>
  <si>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</si>
  <si>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</si>
  <si>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</si>
  <si>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</si>
  <si>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</si>
  <si>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</si>
  <si>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</si>
  <si>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</si>
  <si>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</si>
  <si>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</si>
  <si>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</si>
  <si>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</si>
  <si>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</si>
  <si>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</si>
  <si>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</si>
  <si>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</si>
  <si>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</si>
  <si>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</si>
  <si>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</si>
  <si>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</si>
  <si>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</si>
  <si>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</si>
  <si>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</si>
  <si>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</si>
  <si>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</si>
  <si>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</si>
  <si>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</si>
  <si>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</si>
  <si>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</si>
  <si>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</si>
  <si>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</si>
  <si>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</si>
  <si>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</si>
  <si>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</si>
  <si>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</si>
  <si>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</si>
  <si>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</si>
  <si>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</si>
  <si>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</si>
  <si>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</si>
  <si>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</si>
  <si>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</si>
  <si>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</si>
  <si>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</si>
  <si>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</si>
  <si>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</si>
  <si>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</si>
  <si>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</si>
  <si>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</si>
  <si>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</si>
  <si>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</si>
  <si>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</si>
  <si>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</si>
  <si>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</si>
  <si>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</si>
  <si>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</si>
  <si>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</si>
  <si>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</si>
  <si>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</si>
  <si>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</si>
  <si>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</si>
  <si>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</si>
  <si>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</si>
  <si>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</si>
  <si>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</si>
  <si>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</si>
  <si>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</si>
  <si>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</si>
  <si>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</si>
  <si>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</si>
  <si>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</si>
  <si>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</si>
  <si>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</si>
  <si>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</si>
  <si>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</si>
  <si>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</si>
  <si>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</si>
  <si>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</si>
  <si>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</si>
  <si>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</si>
  <si>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</si>
  <si>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</si>
  <si>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</si>
  <si>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</si>
  <si>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</si>
  <si>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</si>
  <si>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</si>
  <si>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</si>
  <si>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</si>
  <si>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</si>
  <si>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</si>
  <si>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</si>
  <si>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</si>
  <si>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</si>
  <si>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</si>
  <si>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</si>
  <si>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</si>
  <si>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</si>
  <si>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</si>
  <si>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</si>
  <si>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</si>
  <si>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</si>
  <si>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</si>
  <si>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</si>
  <si>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</si>
  <si>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</si>
  <si>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</si>
  <si>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</si>
  <si>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</si>
  <si>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</si>
  <si>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</si>
  <si>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</si>
  <si>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</si>
  <si>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</si>
  <si>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</si>
  <si>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</si>
  <si>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</si>
  <si>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</si>
  <si>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</si>
  <si>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</si>
  <si>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</si>
  <si>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</si>
  <si>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</si>
  <si>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</si>
  <si>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</si>
  <si>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</si>
  <si>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</si>
  <si>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</si>
  <si>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</si>
  <si>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</si>
  <si>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</si>
  <si>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</si>
  <si>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</si>
  <si>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</si>
  <si>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</si>
  <si>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</si>
  <si>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</si>
  <si>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</si>
  <si>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</si>
  <si>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</si>
  <si>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</si>
  <si>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</si>
  <si>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</si>
  <si>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</si>
  <si>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</si>
  <si>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</si>
  <si>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</si>
  <si>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</si>
  <si>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</si>
  <si>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</si>
  <si>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</si>
  <si>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</si>
  <si>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</si>
  <si>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</si>
  <si>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</si>
  <si>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</si>
  <si>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</si>
  <si>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</si>
  <si>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</si>
  <si>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</si>
  <si>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</si>
  <si>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</si>
  <si>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</si>
  <si>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</si>
  <si>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</si>
  <si>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</si>
  <si>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</si>
  <si>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</si>
  <si>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</si>
  <si>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</si>
  <si>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</si>
  <si>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</si>
  <si>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</si>
  <si>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</si>
  <si>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</si>
  <si>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</si>
  <si>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</si>
  <si>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</si>
  <si>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</si>
  <si>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</si>
  <si>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</si>
  <si>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</si>
  <si>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</si>
  <si>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</si>
  <si>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</si>
  <si>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</si>
  <si>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</si>
  <si>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</si>
  <si>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</si>
  <si>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</si>
  <si>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</si>
  <si>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</si>
  <si>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</si>
  <si>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</si>
  <si>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</si>
  <si>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</si>
  <si>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</si>
  <si>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</si>
  <si>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</si>
  <si>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</si>
  <si>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</si>
  <si>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</si>
  <si>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</si>
  <si>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</si>
  <si>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</si>
  <si>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</si>
  <si>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</si>
  <si>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</si>
  <si>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</si>
  <si>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</si>
  <si>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</si>
  <si>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</si>
  <si>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</si>
  <si>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</si>
  <si>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</si>
  <si>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</si>
  <si>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</si>
  <si>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</si>
  <si>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</si>
  <si>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</si>
  <si>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</si>
  <si>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</si>
  <si>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</si>
  <si>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</si>
  <si>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</si>
  <si>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</si>
  <si>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</si>
  <si>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</si>
  <si>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</si>
  <si>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</si>
  <si>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</si>
  <si>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</si>
  <si>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</si>
  <si>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</si>
  <si>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</si>
  <si>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</si>
  <si>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</si>
  <si>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</si>
  <si>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</si>
  <si>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</si>
  <si>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</si>
  <si>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</si>
  <si>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</si>
  <si>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</si>
  <si>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</si>
  <si>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</si>
  <si>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</si>
  <si>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</si>
  <si>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</si>
  <si>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</si>
  <si>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</si>
  <si>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</si>
  <si>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</si>
  <si>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</si>
  <si>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</si>
  <si>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</si>
  <si>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</si>
  <si>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</si>
  <si>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</si>
  <si>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</si>
  <si>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</si>
  <si>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</si>
  <si>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</si>
  <si>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</si>
  <si>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</si>
  <si>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</si>
  <si>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</si>
  <si>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</si>
  <si>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</si>
  <si>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</si>
  <si>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</si>
  <si>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</si>
  <si>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</si>
  <si>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</si>
  <si>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</si>
  <si>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</si>
  <si>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</si>
  <si>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</si>
  <si>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</si>
  <si>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</si>
  <si>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</si>
  <si>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</si>
  <si>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</si>
  <si>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</si>
  <si>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</si>
  <si>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</si>
  <si>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</si>
  <si>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</si>
  <si>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</si>
  <si>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</si>
  <si>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</si>
  <si>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</si>
  <si>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</si>
  <si>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</si>
  <si>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</si>
  <si>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</si>
  <si>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</si>
  <si>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</si>
  <si>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</si>
  <si>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</si>
  <si>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</si>
  <si>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</si>
  <si>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</si>
  <si>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</si>
  <si>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</si>
  <si>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</si>
  <si>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</si>
  <si>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</si>
  <si>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</si>
  <si>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</si>
  <si>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</si>
  <si>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</si>
  <si>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</si>
  <si>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</si>
  <si>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</si>
  <si>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</si>
  <si>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</si>
  <si>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</si>
  <si>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</si>
  <si>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</si>
  <si>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</si>
  <si>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</si>
  <si>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</si>
  <si>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</si>
  <si>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</si>
  <si>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</si>
  <si>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</si>
  <si>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</si>
  <si>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</si>
  <si>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</si>
  <si>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</si>
  <si>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</si>
  <si>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</si>
  <si>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</si>
  <si>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</si>
  <si>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</si>
  <si>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</si>
  <si>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</si>
  <si>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</si>
  <si>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</si>
  <si>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</si>
  <si>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</si>
  <si>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</si>
  <si>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</si>
  <si>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</si>
  <si>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</si>
  <si>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</si>
  <si>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</si>
  <si>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</si>
  <si>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</si>
  <si>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</si>
  <si>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</si>
  <si>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</si>
  <si>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</si>
  <si>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</si>
  <si>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</si>
  <si>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</si>
  <si>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</si>
  <si>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</si>
  <si>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</si>
  <si>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</si>
  <si>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</si>
  <si>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</si>
  <si>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</si>
  <si>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</si>
  <si>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</si>
  <si>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</si>
  <si>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</si>
  <si>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</si>
  <si>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</si>
  <si>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</si>
  <si>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</si>
  <si>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</si>
  <si>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</si>
  <si>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</si>
  <si>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</si>
  <si>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</si>
  <si>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</si>
  <si>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</si>
  <si>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</si>
  <si>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</si>
  <si>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</si>
  <si>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</si>
  <si>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</si>
  <si>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</si>
  <si>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</si>
  <si>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</si>
  <si>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</si>
  <si>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</si>
  <si>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</si>
  <si>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</si>
  <si>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</si>
  <si>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</si>
  <si>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</si>
  <si>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</si>
  <si>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</si>
  <si>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</si>
  <si>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</si>
  <si>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</si>
  <si>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</si>
  <si>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</si>
  <si>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</si>
  <si>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</si>
  <si>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</si>
  <si>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</si>
  <si>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</si>
  <si>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</si>
  <si>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</si>
  <si>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</si>
  <si>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</si>
  <si>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</si>
  <si>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</si>
  <si>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</si>
  <si>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</si>
  <si>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</si>
  <si>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</si>
  <si>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</si>
  <si>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</si>
  <si>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</si>
  <si>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</si>
  <si>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</si>
  <si>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</si>
  <si>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</si>
  <si>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</si>
  <si>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</si>
  <si>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</si>
  <si>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</si>
  <si>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</si>
  <si>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</si>
  <si>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</si>
  <si>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</si>
  <si>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</si>
  <si>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</si>
  <si>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</si>
  <si>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</si>
  <si>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</si>
  <si>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</si>
  <si>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</si>
  <si>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</si>
  <si>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</si>
  <si>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</si>
  <si>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</si>
  <si>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</si>
  <si>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</si>
  <si>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</si>
  <si>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</si>
  <si>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</si>
  <si>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</si>
  <si>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</si>
  <si>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</si>
  <si>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</si>
  <si>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</si>
  <si>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</si>
  <si>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</si>
  <si>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</si>
  <si>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</si>
  <si>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</si>
  <si>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</si>
  <si>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</si>
  <si>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</si>
  <si>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</si>
  <si>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</si>
  <si>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</si>
  <si>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</si>
  <si>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</si>
  <si>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</si>
  <si>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</si>
  <si>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</si>
  <si>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</si>
  <si>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</si>
  <si>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</si>
  <si>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</si>
  <si>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</si>
  <si>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</si>
  <si>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</si>
  <si>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</si>
  <si>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</si>
  <si>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</si>
  <si>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</si>
  <si>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</si>
  <si>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</si>
  <si>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</si>
  <si>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</si>
  <si>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</si>
  <si>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</si>
  <si>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</si>
  <si>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</si>
  <si>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</si>
  <si>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</si>
  <si>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</si>
  <si>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</si>
  <si>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</si>
  <si>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</si>
  <si>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</si>
  <si>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</si>
  <si>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</si>
  <si>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</si>
  <si>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</si>
  <si>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</si>
  <si>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</si>
  <si>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</si>
  <si>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</si>
  <si>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</si>
  <si>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</si>
  <si>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</si>
  <si>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</si>
  <si>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</si>
  <si>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</si>
  <si>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</si>
  <si>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</si>
  <si>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</si>
  <si>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</si>
  <si>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</si>
  <si>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</si>
  <si>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</si>
  <si>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</si>
  <si>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</si>
  <si>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</si>
  <si>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</si>
  <si>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</si>
  <si>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</si>
  <si>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</si>
  <si>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</si>
  <si>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</si>
  <si>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</si>
  <si>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</si>
  <si>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</si>
  <si>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</si>
  <si>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</si>
  <si>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</si>
  <si>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</si>
  <si>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</si>
  <si>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</si>
  <si>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</si>
  <si>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</si>
  <si>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</si>
  <si>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</si>
  <si>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</si>
  <si>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</si>
  <si>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</si>
  <si>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</si>
  <si>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</si>
  <si>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</si>
  <si>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</si>
  <si>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</si>
  <si>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</si>
  <si>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</si>
  <si>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</si>
  <si>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</si>
  <si>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</si>
  <si>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</si>
  <si>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</si>
  <si>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</si>
  <si>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</si>
  <si>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</si>
  <si>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</si>
  <si>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</si>
  <si>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</si>
  <si>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</si>
  <si>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</si>
  <si>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</si>
  <si>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</si>
  <si>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</si>
  <si>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</si>
  <si>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</si>
  <si>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</si>
  <si>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</si>
  <si>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</si>
  <si>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</si>
  <si>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</si>
  <si>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</si>
  <si>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</si>
  <si>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</si>
  <si>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</si>
  <si>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</si>
  <si>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</si>
  <si>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</si>
  <si>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</si>
  <si>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</si>
  <si>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</si>
  <si>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</si>
  <si>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</si>
  <si>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</si>
  <si>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</si>
  <si>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</si>
  <si>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</si>
  <si>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</si>
  <si>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</si>
  <si>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</si>
  <si>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</si>
  <si>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</si>
  <si>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</si>
  <si>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</si>
  <si>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</si>
  <si>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</si>
  <si>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</si>
  <si>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</si>
  <si>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</si>
  <si>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</si>
  <si>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</si>
  <si>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</si>
  <si>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</si>
  <si>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</si>
  <si>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</si>
  <si>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</si>
  <si>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</si>
  <si>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</si>
  <si>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</si>
  <si>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</si>
  <si>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</si>
  <si>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</si>
  <si>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</si>
  <si>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</si>
  <si>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</si>
  <si>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</si>
  <si>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</si>
  <si>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</si>
  <si>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</si>
  <si>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</si>
  <si>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</si>
  <si>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</si>
  <si>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</si>
  <si>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</si>
  <si>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</si>
  <si>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</si>
  <si>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</si>
  <si>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</si>
  <si>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</si>
  <si>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</si>
  <si>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</si>
  <si>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</si>
  <si>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</si>
  <si>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</si>
  <si>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</si>
  <si>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</si>
  <si>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</si>
  <si>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</si>
  <si>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</si>
  <si>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</si>
  <si>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</si>
  <si>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</si>
  <si>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</si>
  <si>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</si>
  <si>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</si>
  <si>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</si>
  <si>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</si>
  <si>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</si>
  <si>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</si>
  <si>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</si>
  <si>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</si>
  <si>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</si>
  <si>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</si>
  <si>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</si>
  <si>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</si>
  <si>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</si>
  <si>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</si>
  <si>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</si>
  <si>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</si>
  <si>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</si>
  <si>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</si>
  <si>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</si>
  <si>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</si>
  <si>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</si>
  <si>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</si>
  <si>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</si>
  <si>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</si>
  <si>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</si>
  <si>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</si>
  <si>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</si>
  <si>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</si>
  <si>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</si>
  <si>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</si>
  <si>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</si>
  <si>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</si>
  <si>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</si>
  <si>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</si>
  <si>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</si>
  <si>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</si>
  <si>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</si>
  <si>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</si>
  <si>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</si>
  <si>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</si>
  <si>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</si>
  <si>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</si>
  <si>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</si>
  <si>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</si>
  <si>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</si>
  <si>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</si>
  <si>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</si>
  <si>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</si>
  <si>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</si>
  <si>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</si>
  <si>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</si>
  <si>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</si>
  <si>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</si>
  <si>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</si>
  <si>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</si>
  <si>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</si>
  <si>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</si>
  <si>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</si>
  <si>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</si>
  <si>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</si>
  <si>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</si>
  <si>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</si>
  <si>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</si>
  <si>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</si>
  <si>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</si>
  <si>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</si>
  <si>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</si>
  <si>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</si>
  <si>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</si>
  <si>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</si>
  <si>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</si>
  <si>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MO</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</si>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</sst>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1751</v>
      </c>
      <c r="J6" s="6" t="s">
        <v>1751</v>
      </c>
      <c r="K6" s="105" t="str">
        <f t="shared" ref="K6:K11" si="0">IF(J6="Div by 0", "N/A", IF(J6="N/A","N/A", IF(J6&gt;30, "No", IF(J6&lt;-30, "No", "Yes"))))</f>
        <v>N/A</v>
      </c>
    </row>
    <row r="7" spans="1:11" x14ac:dyDescent="0.2">
      <c r="A7" s="125" t="s">
        <v>442</v>
      </c>
      <c r="B7" s="73" t="s">
        <v>213</v>
      </c>
      <c r="C7" s="5" t="s">
        <v>1751</v>
      </c>
      <c r="D7" s="5" t="str">
        <f t="shared" ref="D7:D11" si="1">IF($B7="N/A","N/A",IF(C7&lt;0,"No","Yes"))</f>
        <v>N/A</v>
      </c>
      <c r="E7" s="5" t="s">
        <v>1751</v>
      </c>
      <c r="F7" s="5" t="str">
        <f t="shared" ref="F7:F11" si="2">IF($B7="N/A","N/A",IF(E7&lt;0,"No","Yes"))</f>
        <v>N/A</v>
      </c>
      <c r="G7" s="5" t="s">
        <v>1751</v>
      </c>
      <c r="H7" s="5" t="str">
        <f t="shared" ref="H7:H11" si="3">IF($B7="N/A","N/A",IF(G7&lt;0,"No","Yes"))</f>
        <v>N/A</v>
      </c>
      <c r="I7" s="6" t="s">
        <v>1751</v>
      </c>
      <c r="J7" s="6" t="s">
        <v>1751</v>
      </c>
      <c r="K7" s="105" t="str">
        <f t="shared" si="0"/>
        <v>N/A</v>
      </c>
    </row>
    <row r="8" spans="1:11" x14ac:dyDescent="0.2">
      <c r="A8" s="125" t="s">
        <v>443</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25" t="s">
        <v>444</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25" t="s">
        <v>445</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25" t="s">
        <v>204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25" t="s">
        <v>650</v>
      </c>
      <c r="B12" s="73" t="s">
        <v>213</v>
      </c>
      <c r="C12" s="5" t="s">
        <v>1751</v>
      </c>
      <c r="D12" s="5" t="str">
        <f t="shared" ref="D12:D23" si="4">IF($B12="N/A","N/A",IF(C12&lt;0,"No","Yes"))</f>
        <v>N/A</v>
      </c>
      <c r="E12" s="5" t="s">
        <v>1751</v>
      </c>
      <c r="F12" s="5" t="str">
        <f t="shared" ref="F12:F23" si="5">IF($B12="N/A","N/A",IF(E12&lt;0,"No","Yes"))</f>
        <v>N/A</v>
      </c>
      <c r="G12" s="5" t="s">
        <v>1751</v>
      </c>
      <c r="H12" s="5" t="str">
        <f t="shared" ref="H12:H23" si="6">IF($B12="N/A","N/A",IF(G12&lt;0,"No","Yes"))</f>
        <v>N/A</v>
      </c>
      <c r="I12" s="6" t="s">
        <v>1751</v>
      </c>
      <c r="J12" s="6" t="s">
        <v>1751</v>
      </c>
      <c r="K12" s="105" t="str">
        <f t="shared" ref="K12:K23" si="7">IF(J12="Div by 0", "N/A", IF(J12="N/A","N/A", IF(J12&gt;30, "No", IF(J12&lt;-30, "No", "Yes"))))</f>
        <v>N/A</v>
      </c>
    </row>
    <row r="13" spans="1:11" x14ac:dyDescent="0.2">
      <c r="A13" s="125" t="s">
        <v>649</v>
      </c>
      <c r="B13" s="73" t="s">
        <v>213</v>
      </c>
      <c r="C13" s="5" t="s">
        <v>1751</v>
      </c>
      <c r="D13" s="5" t="str">
        <f t="shared" si="4"/>
        <v>N/A</v>
      </c>
      <c r="E13" s="5" t="s">
        <v>1751</v>
      </c>
      <c r="F13" s="5" t="str">
        <f t="shared" si="5"/>
        <v>N/A</v>
      </c>
      <c r="G13" s="5" t="s">
        <v>1751</v>
      </c>
      <c r="H13" s="5" t="str">
        <f t="shared" si="6"/>
        <v>N/A</v>
      </c>
      <c r="I13" s="6" t="s">
        <v>1751</v>
      </c>
      <c r="J13" s="6" t="s">
        <v>1751</v>
      </c>
      <c r="K13" s="105" t="str">
        <f t="shared" si="7"/>
        <v>N/A</v>
      </c>
    </row>
    <row r="14" spans="1:11" x14ac:dyDescent="0.2">
      <c r="A14" s="125" t="s">
        <v>850</v>
      </c>
      <c r="B14" s="73" t="s">
        <v>213</v>
      </c>
      <c r="C14" s="6" t="s">
        <v>1751</v>
      </c>
      <c r="D14" s="5" t="str">
        <f t="shared" si="4"/>
        <v>N/A</v>
      </c>
      <c r="E14" s="6" t="s">
        <v>1751</v>
      </c>
      <c r="F14" s="5" t="str">
        <f t="shared" si="5"/>
        <v>N/A</v>
      </c>
      <c r="G14" s="6" t="s">
        <v>1751</v>
      </c>
      <c r="H14" s="5" t="str">
        <f t="shared" si="6"/>
        <v>N/A</v>
      </c>
      <c r="I14" s="6" t="s">
        <v>1751</v>
      </c>
      <c r="J14" s="6" t="s">
        <v>1751</v>
      </c>
      <c r="K14" s="105" t="str">
        <f t="shared" si="7"/>
        <v>N/A</v>
      </c>
    </row>
    <row r="15" spans="1:11" x14ac:dyDescent="0.2">
      <c r="A15" s="125" t="s">
        <v>651</v>
      </c>
      <c r="B15" s="73" t="s">
        <v>213</v>
      </c>
      <c r="C15" s="5" t="s">
        <v>1751</v>
      </c>
      <c r="D15" s="5" t="str">
        <f t="shared" si="4"/>
        <v>N/A</v>
      </c>
      <c r="E15" s="5" t="s">
        <v>1751</v>
      </c>
      <c r="F15" s="5" t="str">
        <f t="shared" si="5"/>
        <v>N/A</v>
      </c>
      <c r="G15" s="5" t="s">
        <v>1751</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t="s">
        <v>1751</v>
      </c>
      <c r="D18" s="5" t="str">
        <f t="shared" si="4"/>
        <v>N/A</v>
      </c>
      <c r="E18" s="5" t="s">
        <v>1751</v>
      </c>
      <c r="F18" s="5" t="str">
        <f t="shared" si="5"/>
        <v>N/A</v>
      </c>
      <c r="G18" s="5" t="s">
        <v>1751</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t="s">
        <v>1751</v>
      </c>
      <c r="D21" s="5" t="str">
        <f t="shared" si="4"/>
        <v>N/A</v>
      </c>
      <c r="E21" s="5" t="s">
        <v>1751</v>
      </c>
      <c r="F21" s="5" t="str">
        <f t="shared" si="5"/>
        <v>N/A</v>
      </c>
      <c r="G21" s="5" t="s">
        <v>1751</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t="s">
        <v>1751</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t="s">
        <v>1751</v>
      </c>
      <c r="H23" s="5" t="str">
        <f t="shared" si="6"/>
        <v>N/A</v>
      </c>
      <c r="I23" s="6" t="s">
        <v>1751</v>
      </c>
      <c r="J23" s="6" t="s">
        <v>1751</v>
      </c>
      <c r="K23" s="105" t="str">
        <f t="shared" si="7"/>
        <v>N/A</v>
      </c>
    </row>
    <row r="24" spans="1:11" x14ac:dyDescent="0.2">
      <c r="A24" s="125" t="s">
        <v>15</v>
      </c>
      <c r="B24" s="73" t="s">
        <v>213</v>
      </c>
      <c r="C24" s="5" t="s">
        <v>1751</v>
      </c>
      <c r="D24" s="5" t="str">
        <f>IF($B24="N/A","N/A",IF(C24&lt;0,"No","Yes"))</f>
        <v>N/A</v>
      </c>
      <c r="E24" s="5" t="s">
        <v>1751</v>
      </c>
      <c r="F24" s="5" t="str">
        <f>IF($B24="N/A","N/A",IF(E24&lt;0,"No","Yes"))</f>
        <v>N/A</v>
      </c>
      <c r="G24" s="5" t="s">
        <v>1751</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t="s">
        <v>1751</v>
      </c>
      <c r="D25" s="5" t="str">
        <f>IF($B25="N/A","N/A",IF(C25&lt;0,"No","Yes"))</f>
        <v>N/A</v>
      </c>
      <c r="E25" s="5" t="s">
        <v>1751</v>
      </c>
      <c r="F25" s="5" t="str">
        <f>IF($B25="N/A","N/A",IF(E25&lt;0,"No","Yes"))</f>
        <v>N/A</v>
      </c>
      <c r="G25" s="5" t="s">
        <v>1751</v>
      </c>
      <c r="H25" s="5" t="str">
        <f>IF($B25="N/A","N/A",IF(G25&lt;0,"No","Yes"))</f>
        <v>N/A</v>
      </c>
      <c r="I25" s="6" t="s">
        <v>1751</v>
      </c>
      <c r="J25" s="6" t="s">
        <v>1751</v>
      </c>
      <c r="K25" s="105" t="str">
        <f t="shared" si="8"/>
        <v>N/A</v>
      </c>
    </row>
    <row r="26" spans="1:11" x14ac:dyDescent="0.2">
      <c r="A26" s="125" t="s">
        <v>32</v>
      </c>
      <c r="B26" s="73" t="s">
        <v>213</v>
      </c>
      <c r="C26" s="5" t="s">
        <v>1751</v>
      </c>
      <c r="D26" s="5" t="str">
        <f>IF($B26="N/A","N/A",IF(C26&lt;0,"No","Yes"))</f>
        <v>N/A</v>
      </c>
      <c r="E26" s="5" t="s">
        <v>1751</v>
      </c>
      <c r="F26" s="5" t="str">
        <f>IF($B26="N/A","N/A",IF(E26&lt;0,"No","Yes"))</f>
        <v>N/A</v>
      </c>
      <c r="G26" s="5" t="s">
        <v>1751</v>
      </c>
      <c r="H26" s="5" t="str">
        <f>IF($B26="N/A","N/A",IF(G26&lt;0,"No","Yes"))</f>
        <v>N/A</v>
      </c>
      <c r="I26" s="6" t="s">
        <v>1751</v>
      </c>
      <c r="J26" s="6" t="s">
        <v>1751</v>
      </c>
      <c r="K26" s="105" t="str">
        <f t="shared" si="8"/>
        <v>N/A</v>
      </c>
    </row>
    <row r="27" spans="1:11" x14ac:dyDescent="0.2">
      <c r="A27" s="125" t="s">
        <v>160</v>
      </c>
      <c r="B27" s="73" t="s">
        <v>213</v>
      </c>
      <c r="C27" s="5" t="s">
        <v>1751</v>
      </c>
      <c r="D27" s="5" t="str">
        <f t="shared" ref="D27:D30" si="9">IF($B27="N/A","N/A",IF(C27&lt;0,"No","Yes"))</f>
        <v>N/A</v>
      </c>
      <c r="E27" s="5" t="s">
        <v>1751</v>
      </c>
      <c r="F27" s="5" t="str">
        <f t="shared" ref="F27:F30" si="10">IF($B27="N/A","N/A",IF(E27&lt;0,"No","Yes"))</f>
        <v>N/A</v>
      </c>
      <c r="G27" s="5" t="s">
        <v>1751</v>
      </c>
      <c r="H27" s="5" t="str">
        <f t="shared" ref="H27:H30" si="11">IF($B27="N/A","N/A",IF(G27&lt;0,"No","Yes"))</f>
        <v>N/A</v>
      </c>
      <c r="I27" s="6" t="s">
        <v>1751</v>
      </c>
      <c r="J27" s="6" t="s">
        <v>1751</v>
      </c>
      <c r="K27" s="105" t="str">
        <f t="shared" si="8"/>
        <v>N/A</v>
      </c>
    </row>
    <row r="28" spans="1:11" x14ac:dyDescent="0.2">
      <c r="A28" s="103" t="s">
        <v>372</v>
      </c>
      <c r="B28" s="73" t="s">
        <v>213</v>
      </c>
      <c r="C28" s="5" t="s">
        <v>1751</v>
      </c>
      <c r="D28" s="5" t="str">
        <f t="shared" si="9"/>
        <v>N/A</v>
      </c>
      <c r="E28" s="5" t="s">
        <v>1751</v>
      </c>
      <c r="F28" s="5" t="str">
        <f t="shared" si="10"/>
        <v>N/A</v>
      </c>
      <c r="G28" s="5" t="s">
        <v>1751</v>
      </c>
      <c r="H28" s="5" t="str">
        <f t="shared" si="11"/>
        <v>N/A</v>
      </c>
      <c r="I28" s="6" t="s">
        <v>1751</v>
      </c>
      <c r="J28" s="6" t="s">
        <v>1751</v>
      </c>
      <c r="K28" s="105" t="str">
        <f t="shared" si="8"/>
        <v>N/A</v>
      </c>
    </row>
    <row r="29" spans="1:11" x14ac:dyDescent="0.2">
      <c r="A29" s="103" t="s">
        <v>374</v>
      </c>
      <c r="B29" s="73" t="s">
        <v>213</v>
      </c>
      <c r="C29" s="5" t="s">
        <v>1751</v>
      </c>
      <c r="D29" s="5" t="str">
        <f t="shared" si="9"/>
        <v>N/A</v>
      </c>
      <c r="E29" s="5" t="s">
        <v>1751</v>
      </c>
      <c r="F29" s="5" t="str">
        <f t="shared" si="10"/>
        <v>N/A</v>
      </c>
      <c r="G29" s="5" t="s">
        <v>1751</v>
      </c>
      <c r="H29" s="5" t="str">
        <f t="shared" si="11"/>
        <v>N/A</v>
      </c>
      <c r="I29" s="6" t="s">
        <v>1751</v>
      </c>
      <c r="J29" s="6" t="s">
        <v>1751</v>
      </c>
      <c r="K29" s="105" t="str">
        <f t="shared" si="8"/>
        <v>N/A</v>
      </c>
    </row>
    <row r="30" spans="1:11" x14ac:dyDescent="0.2">
      <c r="A30" s="120" t="s">
        <v>375</v>
      </c>
      <c r="B30" s="127" t="s">
        <v>213</v>
      </c>
      <c r="C30" s="114" t="s">
        <v>1751</v>
      </c>
      <c r="D30" s="114" t="str">
        <f t="shared" si="9"/>
        <v>N/A</v>
      </c>
      <c r="E30" s="114" t="s">
        <v>1751</v>
      </c>
      <c r="F30" s="114" t="str">
        <f t="shared" si="10"/>
        <v>N/A</v>
      </c>
      <c r="G30" s="114" t="s">
        <v>1751</v>
      </c>
      <c r="H30" s="114" t="str">
        <f t="shared" si="11"/>
        <v>N/A</v>
      </c>
      <c r="I30" s="115" t="s">
        <v>1751</v>
      </c>
      <c r="J30" s="115" t="s">
        <v>1751</v>
      </c>
      <c r="K30" s="116" t="str">
        <f t="shared" si="8"/>
        <v>N/A</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56706545</v>
      </c>
      <c r="D7" s="19" t="str">
        <f>IF($B7="N/A","N/A",IF(C7&gt;15,"No",IF(C7&lt;-15,"No","Yes")))</f>
        <v>N/A</v>
      </c>
      <c r="E7" s="18">
        <v>45891112</v>
      </c>
      <c r="F7" s="19" t="str">
        <f>IF($B7="N/A","N/A",IF(E7&gt;15,"No",IF(E7&lt;-15,"No","Yes")))</f>
        <v>N/A</v>
      </c>
      <c r="G7" s="18">
        <v>34063646</v>
      </c>
      <c r="H7" s="19" t="str">
        <f>IF($B7="N/A","N/A",IF(G7&gt;15,"No",IF(G7&lt;-15,"No","Yes")))</f>
        <v>N/A</v>
      </c>
      <c r="I7" s="20">
        <v>-19.100000000000001</v>
      </c>
      <c r="J7" s="20">
        <v>-25.8</v>
      </c>
      <c r="K7" s="106" t="str">
        <f t="shared" ref="K7:K54" si="0">IF(J7="Div by 0", "N/A", IF(J7="N/A","N/A", IF(J7&gt;30, "No", IF(J7&lt;-30, "No", "Yes"))))</f>
        <v>Yes</v>
      </c>
    </row>
    <row r="8" spans="1:11" x14ac:dyDescent="0.2">
      <c r="A8" s="124" t="s">
        <v>362</v>
      </c>
      <c r="B8" s="17" t="s">
        <v>213</v>
      </c>
      <c r="C8" s="99">
        <v>65.678660196999999</v>
      </c>
      <c r="D8" s="19" t="str">
        <f>IF($B8="N/A","N/A",IF(C8&gt;15,"No",IF(C8&lt;-15,"No","Yes")))</f>
        <v>N/A</v>
      </c>
      <c r="E8" s="21">
        <v>73.156120078000001</v>
      </c>
      <c r="F8" s="19" t="str">
        <f>IF($B8="N/A","N/A",IF(E8&gt;15,"No",IF(E8&lt;-15,"No","Yes")))</f>
        <v>N/A</v>
      </c>
      <c r="G8" s="21">
        <v>71.843657018000002</v>
      </c>
      <c r="H8" s="19" t="str">
        <f>IF($B8="N/A","N/A",IF(G8&gt;15,"No",IF(G8&lt;-15,"No","Yes")))</f>
        <v>N/A</v>
      </c>
      <c r="I8" s="20">
        <v>11.38</v>
      </c>
      <c r="J8" s="20">
        <v>-1.79</v>
      </c>
      <c r="K8" s="106" t="str">
        <f t="shared" si="0"/>
        <v>Yes</v>
      </c>
    </row>
    <row r="9" spans="1:11" x14ac:dyDescent="0.2">
      <c r="A9" s="124" t="s">
        <v>119</v>
      </c>
      <c r="B9" s="22" t="s">
        <v>213</v>
      </c>
      <c r="C9" s="66">
        <v>15.324804218000001</v>
      </c>
      <c r="D9" s="5" t="str">
        <f>IF($B9="N/A","N/A",IF(C9&gt;15,"No",IF(C9&lt;-15,"No","Yes")))</f>
        <v>N/A</v>
      </c>
      <c r="E9" s="5">
        <v>14.434631699000001</v>
      </c>
      <c r="F9" s="5" t="str">
        <f>IF($B9="N/A","N/A",IF(E9&gt;15,"No",IF(E9&lt;-15,"No","Yes")))</f>
        <v>N/A</v>
      </c>
      <c r="G9" s="5">
        <v>12.422407747999999</v>
      </c>
      <c r="H9" s="5" t="str">
        <f>IF($B9="N/A","N/A",IF(G9&gt;15,"No",IF(G9&lt;-15,"No","Yes")))</f>
        <v>N/A</v>
      </c>
      <c r="I9" s="6">
        <v>-5.81</v>
      </c>
      <c r="J9" s="6">
        <v>-13.9</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18.996535585</v>
      </c>
      <c r="D11" s="5" t="str">
        <f>IF($B11="N/A","N/A",IF(C11&gt;15,"No",IF(C11&lt;-15,"No","Yes")))</f>
        <v>N/A</v>
      </c>
      <c r="E11" s="5">
        <v>12.409248222</v>
      </c>
      <c r="F11" s="5" t="str">
        <f>IF($B11="N/A","N/A",IF(E11&gt;15,"No",IF(E11&lt;-15,"No","Yes")))</f>
        <v>N/A</v>
      </c>
      <c r="G11" s="5">
        <v>15.733935234</v>
      </c>
      <c r="H11" s="5" t="str">
        <f>IF($B11="N/A","N/A",IF(G11&gt;15,"No",IF(G11&lt;-15,"No","Yes")))</f>
        <v>N/A</v>
      </c>
      <c r="I11" s="6">
        <v>-34.700000000000003</v>
      </c>
      <c r="J11" s="6">
        <v>26.79</v>
      </c>
      <c r="K11" s="105" t="str">
        <f t="shared" si="0"/>
        <v>Yes</v>
      </c>
    </row>
    <row r="12" spans="1:11" x14ac:dyDescent="0.2">
      <c r="A12" s="124" t="s">
        <v>855</v>
      </c>
      <c r="B12" s="68" t="s">
        <v>214</v>
      </c>
      <c r="C12" s="66">
        <v>99.640416590000001</v>
      </c>
      <c r="D12" s="5" t="str">
        <f>IF(OR($B12="N/A",$C12="N/A"),"N/A",IF(C12&gt;100,"No",IF(C12&lt;95,"No","Yes")))</f>
        <v>Yes</v>
      </c>
      <c r="E12" s="66">
        <v>100</v>
      </c>
      <c r="F12" s="5" t="str">
        <f>IF(OR($B12="N/A",$E12="N/A"),"N/A",IF(E12&gt;100,"No",IF(E12&lt;95,"No","Yes")))</f>
        <v>Yes</v>
      </c>
      <c r="G12" s="66">
        <v>100</v>
      </c>
      <c r="H12" s="5" t="str">
        <f>IF($B12="N/A","N/A",IF(G12&gt;100,"No",IF(G12&lt;95,"No","Yes")))</f>
        <v>Yes</v>
      </c>
      <c r="I12" s="69">
        <v>0.3609</v>
      </c>
      <c r="J12" s="69">
        <v>0</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45.074559370999999</v>
      </c>
      <c r="D15" s="5" t="str">
        <f>IF(OR($B15="N/A",$C15="N/A"),"N/A",IF(C15&gt;100,"No",IF(C15&lt;95,"No","Yes")))</f>
        <v>No</v>
      </c>
      <c r="E15" s="66">
        <v>49.886743504000002</v>
      </c>
      <c r="F15" s="5" t="str">
        <f>IF(OR($B15="N/A",$E15="N/A"),"N/A",IF(E15&gt;100,"No",IF(E15&lt;95,"No","Yes")))</f>
        <v>No</v>
      </c>
      <c r="G15" s="66">
        <v>52.022565143000001</v>
      </c>
      <c r="H15" s="5" t="str">
        <f>IF($B15="N/A","N/A",IF(G15&gt;100,"No",IF(G15&lt;95,"No","Yes")))</f>
        <v>No</v>
      </c>
      <c r="I15" s="69">
        <v>10.68</v>
      </c>
      <c r="J15" s="69">
        <v>4.2809999999999997</v>
      </c>
      <c r="K15" s="105" t="str">
        <f t="shared" si="0"/>
        <v>Yes</v>
      </c>
    </row>
    <row r="16" spans="1:11" x14ac:dyDescent="0.2">
      <c r="A16" s="124" t="s">
        <v>331</v>
      </c>
      <c r="B16" s="22" t="s">
        <v>213</v>
      </c>
      <c r="C16" s="56">
        <v>37244099</v>
      </c>
      <c r="D16" s="5" t="str">
        <f>IF($B16="N/A","N/A",IF(C16&gt;15,"No",IF(C16&lt;-15,"No","Yes")))</f>
        <v>N/A</v>
      </c>
      <c r="E16" s="23">
        <v>33572157</v>
      </c>
      <c r="F16" s="5" t="str">
        <f>IF($B16="N/A","N/A",IF(E16&gt;15,"No",IF(E16&lt;-15,"No","Yes")))</f>
        <v>N/A</v>
      </c>
      <c r="G16" s="23">
        <v>24472569</v>
      </c>
      <c r="H16" s="5" t="str">
        <f>IF($B16="N/A","N/A",IF(G16&gt;15,"No",IF(G16&lt;-15,"No","Yes")))</f>
        <v>N/A</v>
      </c>
      <c r="I16" s="6">
        <v>-9.86</v>
      </c>
      <c r="J16" s="6">
        <v>-27.1</v>
      </c>
      <c r="K16" s="105" t="str">
        <f t="shared" si="0"/>
        <v>Yes</v>
      </c>
    </row>
    <row r="17" spans="1:11" x14ac:dyDescent="0.2">
      <c r="A17" s="124" t="s">
        <v>439</v>
      </c>
      <c r="B17" s="22" t="s">
        <v>215</v>
      </c>
      <c r="C17" s="66">
        <v>14.08273026</v>
      </c>
      <c r="D17" s="5" t="str">
        <f>IF($B17="N/A","N/A",IF(C17&gt;20,"No",IF(C17&lt;5,"No","Yes")))</f>
        <v>Yes</v>
      </c>
      <c r="E17" s="5">
        <v>15.160786362</v>
      </c>
      <c r="F17" s="5" t="str">
        <f>IF($B17="N/A","N/A",IF(E17&gt;20,"No",IF(E17&lt;5,"No","Yes")))</f>
        <v>Yes</v>
      </c>
      <c r="G17" s="5">
        <v>13.641281386999999</v>
      </c>
      <c r="H17" s="5" t="str">
        <f>IF($B17="N/A","N/A",IF(G17&gt;20,"No",IF(G17&lt;5,"No","Yes")))</f>
        <v>Yes</v>
      </c>
      <c r="I17" s="6">
        <v>7.6550000000000002</v>
      </c>
      <c r="J17" s="6">
        <v>-10</v>
      </c>
      <c r="K17" s="105" t="str">
        <f t="shared" si="0"/>
        <v>Yes</v>
      </c>
    </row>
    <row r="18" spans="1:11" x14ac:dyDescent="0.2">
      <c r="A18" s="124" t="s">
        <v>440</v>
      </c>
      <c r="B18" s="17" t="s">
        <v>213</v>
      </c>
      <c r="C18" s="66">
        <v>85.917269739999995</v>
      </c>
      <c r="D18" s="5" t="str">
        <f>IF($B18="N/A","N/A",IF(C18&gt;15,"No",IF(C18&lt;-15,"No","Yes")))</f>
        <v>N/A</v>
      </c>
      <c r="E18" s="5">
        <v>84.839213638000004</v>
      </c>
      <c r="F18" s="5" t="str">
        <f>IF($B18="N/A","N/A",IF(E18&gt;15,"No",IF(E18&lt;-15,"No","Yes")))</f>
        <v>N/A</v>
      </c>
      <c r="G18" s="5">
        <v>86.358718612999994</v>
      </c>
      <c r="H18" s="5" t="str">
        <f>IF($B18="N/A","N/A",IF(G18&gt;15,"No",IF(G18&lt;-15,"No","Yes")))</f>
        <v>N/A</v>
      </c>
      <c r="I18" s="6">
        <v>-1.25</v>
      </c>
      <c r="J18" s="6">
        <v>1.7909999999999999</v>
      </c>
      <c r="K18" s="105" t="str">
        <f t="shared" si="0"/>
        <v>Yes</v>
      </c>
    </row>
    <row r="19" spans="1:11" x14ac:dyDescent="0.2">
      <c r="A19" s="124" t="s">
        <v>441</v>
      </c>
      <c r="B19" s="22" t="s">
        <v>216</v>
      </c>
      <c r="C19" s="66">
        <v>4.1899147567000004</v>
      </c>
      <c r="D19" s="5" t="str">
        <f>IF($B19="N/A","N/A",IF(C19&gt;1,"Yes","No"))</f>
        <v>Yes</v>
      </c>
      <c r="E19" s="5">
        <v>1.1798943987999999</v>
      </c>
      <c r="F19" s="5" t="str">
        <f>IF($B19="N/A","N/A",IF(E19&gt;1,"Yes","No"))</f>
        <v>Yes</v>
      </c>
      <c r="G19" s="5">
        <v>0.80309100359999996</v>
      </c>
      <c r="H19" s="5" t="str">
        <f>IF($B19="N/A","N/A",IF(G19&gt;1,"Yes","No"))</f>
        <v>No</v>
      </c>
      <c r="I19" s="6">
        <v>-71.8</v>
      </c>
      <c r="J19" s="6">
        <v>-31.9</v>
      </c>
      <c r="K19" s="105" t="str">
        <f t="shared" si="0"/>
        <v>No</v>
      </c>
    </row>
    <row r="20" spans="1:11" x14ac:dyDescent="0.2">
      <c r="A20" s="124" t="s">
        <v>857</v>
      </c>
      <c r="B20" s="22" t="s">
        <v>213</v>
      </c>
      <c r="C20" s="59">
        <v>136.30662559000001</v>
      </c>
      <c r="D20" s="5" t="str">
        <f>IF($B20="N/A","N/A",IF(C20&gt;15,"No",IF(C20&lt;-15,"No","Yes")))</f>
        <v>N/A</v>
      </c>
      <c r="E20" s="24">
        <v>131.77789838999999</v>
      </c>
      <c r="F20" s="5" t="str">
        <f>IF($B20="N/A","N/A",IF(E20&gt;15,"No",IF(E20&lt;-15,"No","Yes")))</f>
        <v>N/A</v>
      </c>
      <c r="G20" s="24">
        <v>138.92427889000001</v>
      </c>
      <c r="H20" s="5" t="str">
        <f>IF($B20="N/A","N/A",IF(G20&gt;15,"No",IF(G20&lt;-15,"No","Yes")))</f>
        <v>N/A</v>
      </c>
      <c r="I20" s="6">
        <v>-3.32</v>
      </c>
      <c r="J20" s="6">
        <v>5.423</v>
      </c>
      <c r="K20" s="105" t="str">
        <f t="shared" si="0"/>
        <v>Yes</v>
      </c>
    </row>
    <row r="21" spans="1:11" x14ac:dyDescent="0.2">
      <c r="A21" s="124" t="s">
        <v>34</v>
      </c>
      <c r="B21" s="22" t="s">
        <v>213</v>
      </c>
      <c r="C21" s="70">
        <v>15.954443711</v>
      </c>
      <c r="D21" s="5" t="str">
        <f>IF($B21="N/A","N/A",IF(C21&gt;15,"No",IF(C21&lt;-15,"No","Yes")))</f>
        <v>N/A</v>
      </c>
      <c r="E21" s="71">
        <v>8.7536400570000001</v>
      </c>
      <c r="F21" s="5" t="str">
        <f>IF($B21="N/A","N/A",IF(E21&gt;15,"No",IF(E21&lt;-15,"No","Yes")))</f>
        <v>N/A</v>
      </c>
      <c r="G21" s="71">
        <v>11.511159398</v>
      </c>
      <c r="H21" s="5" t="str">
        <f>IF($B21="N/A","N/A",IF(G21&gt;15,"No",IF(G21&lt;-15,"No","Yes")))</f>
        <v>N/A</v>
      </c>
      <c r="I21" s="6">
        <v>-45.1</v>
      </c>
      <c r="J21" s="6">
        <v>31.5</v>
      </c>
      <c r="K21" s="105" t="str">
        <f t="shared" si="0"/>
        <v>No</v>
      </c>
    </row>
    <row r="22" spans="1:11" x14ac:dyDescent="0.2">
      <c r="A22" s="124" t="s">
        <v>1684</v>
      </c>
      <c r="B22" s="22" t="s">
        <v>213</v>
      </c>
      <c r="C22" s="70">
        <v>6.4801493357000002</v>
      </c>
      <c r="D22" s="5" t="str">
        <f>IF($B22="N/A","N/A",IF(C22&gt;15,"No",IF(C22&lt;-15,"No","Yes")))</f>
        <v>N/A</v>
      </c>
      <c r="E22" s="71">
        <v>5.7490126735000002</v>
      </c>
      <c r="F22" s="5" t="str">
        <f>IF($B22="N/A","N/A",IF(E22&gt;15,"No",IF(E22&lt;-15,"No","Yes")))</f>
        <v>N/A</v>
      </c>
      <c r="G22" s="71">
        <v>6.4545494435000004</v>
      </c>
      <c r="H22" s="5" t="str">
        <f>IF($B22="N/A","N/A",IF(G22&gt;15,"No",IF(G22&lt;-15,"No","Yes")))</f>
        <v>N/A</v>
      </c>
      <c r="I22" s="6">
        <v>-11.3</v>
      </c>
      <c r="J22" s="6">
        <v>12.27</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1751</v>
      </c>
      <c r="J23" s="6" t="s">
        <v>1751</v>
      </c>
      <c r="K23" s="105" t="str">
        <f t="shared" si="0"/>
        <v>N/A</v>
      </c>
    </row>
    <row r="24" spans="1:11" x14ac:dyDescent="0.2">
      <c r="A24" s="124" t="s">
        <v>858</v>
      </c>
      <c r="B24" s="22" t="s">
        <v>243</v>
      </c>
      <c r="C24" s="59">
        <v>184.72379334999999</v>
      </c>
      <c r="D24" s="5" t="str">
        <f>IF($B24="N/A","N/A",IF(C24&gt;300,"No",IF(C24&lt;75,"No","Yes")))</f>
        <v>Yes</v>
      </c>
      <c r="E24" s="24">
        <v>190.96383888</v>
      </c>
      <c r="F24" s="5" t="str">
        <f>IF($B24="N/A","N/A",IF(E24&gt;300,"No",IF(E24&lt;75,"No","Yes")))</f>
        <v>Yes</v>
      </c>
      <c r="G24" s="24">
        <v>190.71471973000001</v>
      </c>
      <c r="H24" s="5" t="str">
        <f>IF($B24="N/A","N/A",IF(G24&gt;300,"No",IF(G24&lt;75,"No","Yes")))</f>
        <v>Yes</v>
      </c>
      <c r="I24" s="6">
        <v>3.3780000000000001</v>
      </c>
      <c r="J24" s="6">
        <v>-0.13</v>
      </c>
      <c r="K24" s="105" t="str">
        <f t="shared" si="0"/>
        <v>Yes</v>
      </c>
    </row>
    <row r="25" spans="1:11" x14ac:dyDescent="0.2">
      <c r="A25" s="124" t="s">
        <v>859</v>
      </c>
      <c r="B25" s="22" t="s">
        <v>244</v>
      </c>
      <c r="C25" s="59">
        <v>12.760246798000001</v>
      </c>
      <c r="D25" s="5" t="str">
        <f>IF($B25="N/A","N/A",IF(C25&gt;250,"No",IF(C25&lt;20,"No","Yes")))</f>
        <v>No</v>
      </c>
      <c r="E25" s="24">
        <v>13.995126822</v>
      </c>
      <c r="F25" s="5" t="str">
        <f>IF($B25="N/A","N/A",IF(E25&gt;250,"No",IF(E25&lt;20,"No","Yes")))</f>
        <v>No</v>
      </c>
      <c r="G25" s="24">
        <v>13.894429531</v>
      </c>
      <c r="H25" s="5" t="str">
        <f>IF($B25="N/A","N/A",IF(G25&gt;250,"No",IF(G25&lt;20,"No","Yes")))</f>
        <v>No</v>
      </c>
      <c r="I25" s="6">
        <v>9.6780000000000008</v>
      </c>
      <c r="J25" s="6">
        <v>-0.72</v>
      </c>
      <c r="K25" s="105" t="str">
        <f t="shared" si="0"/>
        <v>Yes</v>
      </c>
    </row>
    <row r="26" spans="1:11" x14ac:dyDescent="0.2">
      <c r="A26" s="124" t="s">
        <v>860</v>
      </c>
      <c r="B26" s="22" t="s">
        <v>245</v>
      </c>
      <c r="C26" s="59" t="s">
        <v>1751</v>
      </c>
      <c r="D26" s="5" t="str">
        <f>IF($B26="N/A","N/A",IF(C26&gt;5,"No",IF(C26&lt;3,"No","Yes")))</f>
        <v>No</v>
      </c>
      <c r="E26" s="24" t="s">
        <v>1751</v>
      </c>
      <c r="F26" s="5" t="str">
        <f>IF($B26="N/A","N/A",IF(E26&gt;5,"No",IF(E26&lt;3,"No","Yes")))</f>
        <v>No</v>
      </c>
      <c r="G26" s="24" t="s">
        <v>1751</v>
      </c>
      <c r="H26" s="5" t="str">
        <f>IF($B26="N/A","N/A",IF(G26&gt;5,"No",IF(G26&lt;3,"No","Yes")))</f>
        <v>No</v>
      </c>
      <c r="I26" s="6" t="s">
        <v>1751</v>
      </c>
      <c r="J26" s="6" t="s">
        <v>1751</v>
      </c>
      <c r="K26" s="105" t="str">
        <f t="shared" si="0"/>
        <v>N/A</v>
      </c>
    </row>
    <row r="27" spans="1:11" x14ac:dyDescent="0.2">
      <c r="A27" s="124" t="s">
        <v>131</v>
      </c>
      <c r="B27" s="22" t="s">
        <v>213</v>
      </c>
      <c r="C27" s="56">
        <v>547465</v>
      </c>
      <c r="D27" s="22" t="s">
        <v>213</v>
      </c>
      <c r="E27" s="23">
        <v>30034</v>
      </c>
      <c r="F27" s="22" t="s">
        <v>213</v>
      </c>
      <c r="G27" s="23">
        <v>15637</v>
      </c>
      <c r="H27" s="5" t="str">
        <f>IF($B27="N/A","N/A",IF(G27&gt;15,"No",IF(G27&lt;-15,"No","Yes")))</f>
        <v>N/A</v>
      </c>
      <c r="I27" s="6">
        <v>-94.5</v>
      </c>
      <c r="J27" s="6">
        <v>-47.9</v>
      </c>
      <c r="K27" s="105" t="str">
        <f t="shared" si="0"/>
        <v>No</v>
      </c>
    </row>
    <row r="28" spans="1:11" x14ac:dyDescent="0.2">
      <c r="A28" s="124" t="s">
        <v>346</v>
      </c>
      <c r="B28" s="22" t="s">
        <v>213</v>
      </c>
      <c r="C28" s="57">
        <v>0.96543529500000003</v>
      </c>
      <c r="D28" s="22" t="s">
        <v>213</v>
      </c>
      <c r="E28" s="4">
        <v>6.5446224100000006E-2</v>
      </c>
      <c r="F28" s="22" t="s">
        <v>213</v>
      </c>
      <c r="G28" s="4">
        <v>4.5905244599999999E-2</v>
      </c>
      <c r="H28" s="5" t="str">
        <f>IF($B28="N/A","N/A",IF(G28&gt;15,"No",IF(G28&lt;-15,"No","Yes")))</f>
        <v>N/A</v>
      </c>
      <c r="I28" s="6">
        <v>-93.2</v>
      </c>
      <c r="J28" s="6">
        <v>-29.9</v>
      </c>
      <c r="K28" s="105" t="str">
        <f t="shared" si="0"/>
        <v>Yes</v>
      </c>
    </row>
    <row r="29" spans="1:11" ht="25.5" x14ac:dyDescent="0.2">
      <c r="A29" s="124" t="s">
        <v>836</v>
      </c>
      <c r="B29" s="22" t="s">
        <v>213</v>
      </c>
      <c r="C29" s="24">
        <v>38.918999388000003</v>
      </c>
      <c r="D29" s="22" t="s">
        <v>213</v>
      </c>
      <c r="E29" s="24">
        <v>83.733968168999994</v>
      </c>
      <c r="F29" s="22" t="s">
        <v>213</v>
      </c>
      <c r="G29" s="24">
        <v>78.832320777999996</v>
      </c>
      <c r="H29" s="22" t="s">
        <v>213</v>
      </c>
      <c r="I29" s="6">
        <v>115.1</v>
      </c>
      <c r="J29" s="6">
        <v>-5.85</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1751</v>
      </c>
      <c r="J30" s="6" t="s">
        <v>1751</v>
      </c>
      <c r="K30" s="105" t="str">
        <f t="shared" si="0"/>
        <v>N/A</v>
      </c>
    </row>
    <row r="31" spans="1:11" x14ac:dyDescent="0.2">
      <c r="A31" s="124" t="s">
        <v>206</v>
      </c>
      <c r="B31" s="72" t="s">
        <v>213</v>
      </c>
      <c r="C31" s="56">
        <v>7660746</v>
      </c>
      <c r="D31" s="5" t="str">
        <f t="shared" ref="D31:F50" si="4">IF($B31="N/A","N/A",IF(C31&lt;0,"No","Yes"))</f>
        <v>N/A</v>
      </c>
      <c r="E31" s="56">
        <v>3437283</v>
      </c>
      <c r="F31" s="5" t="str">
        <f t="shared" si="4"/>
        <v>N/A</v>
      </c>
      <c r="G31" s="56">
        <v>3434023</v>
      </c>
      <c r="H31" s="5" t="str">
        <f t="shared" ref="H31:H50" si="5">IF($B31="N/A","N/A",IF(G31&lt;0,"No","Yes"))</f>
        <v>N/A</v>
      </c>
      <c r="I31" s="6">
        <v>-55.1</v>
      </c>
      <c r="J31" s="6">
        <v>-9.5000000000000001E-2</v>
      </c>
      <c r="K31" s="105" t="str">
        <f t="shared" si="0"/>
        <v>Yes</v>
      </c>
    </row>
    <row r="32" spans="1:11" ht="25.5" x14ac:dyDescent="0.2">
      <c r="A32" s="128" t="s">
        <v>654</v>
      </c>
      <c r="B32" s="72" t="s">
        <v>213</v>
      </c>
      <c r="C32" s="57">
        <v>99.876004242999997</v>
      </c>
      <c r="D32" s="5" t="str">
        <f t="shared" si="4"/>
        <v>N/A</v>
      </c>
      <c r="E32" s="57">
        <v>99.891745893000007</v>
      </c>
      <c r="F32" s="5" t="str">
        <f t="shared" si="4"/>
        <v>N/A</v>
      </c>
      <c r="G32" s="57">
        <v>99.903087428000006</v>
      </c>
      <c r="H32" s="5" t="str">
        <f t="shared" si="5"/>
        <v>N/A</v>
      </c>
      <c r="I32" s="6">
        <v>1.5800000000000002E-2</v>
      </c>
      <c r="J32" s="6">
        <v>1.14E-2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1751</v>
      </c>
      <c r="J33" s="6" t="s">
        <v>1751</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1751</v>
      </c>
      <c r="J34" s="6" t="s">
        <v>1751</v>
      </c>
      <c r="K34" s="105" t="str">
        <f t="shared" si="0"/>
        <v>N/A</v>
      </c>
    </row>
    <row r="35" spans="1:11" x14ac:dyDescent="0.2">
      <c r="A35" s="128" t="s">
        <v>657</v>
      </c>
      <c r="B35" s="72" t="s">
        <v>213</v>
      </c>
      <c r="C35" s="57">
        <v>0.12399575710000001</v>
      </c>
      <c r="D35" s="5" t="str">
        <f t="shared" si="4"/>
        <v>N/A</v>
      </c>
      <c r="E35" s="57">
        <v>0.1082541065</v>
      </c>
      <c r="F35" s="5" t="str">
        <f t="shared" si="4"/>
        <v>N/A</v>
      </c>
      <c r="G35" s="57">
        <v>9.6912571599999997E-2</v>
      </c>
      <c r="H35" s="5" t="str">
        <f t="shared" si="5"/>
        <v>N/A</v>
      </c>
      <c r="I35" s="6">
        <v>-12.7</v>
      </c>
      <c r="J35" s="6">
        <v>-10.5</v>
      </c>
      <c r="K35" s="105" t="str">
        <f t="shared" si="0"/>
        <v>Yes</v>
      </c>
    </row>
    <row r="36" spans="1:11" x14ac:dyDescent="0.2">
      <c r="A36" s="128" t="s">
        <v>349</v>
      </c>
      <c r="B36" s="72" t="s">
        <v>213</v>
      </c>
      <c r="C36" s="56">
        <v>3111533</v>
      </c>
      <c r="D36" s="5" t="str">
        <f t="shared" si="4"/>
        <v>N/A</v>
      </c>
      <c r="E36" s="56">
        <v>2257459</v>
      </c>
      <c r="F36" s="5" t="str">
        <f t="shared" si="4"/>
        <v>N/A</v>
      </c>
      <c r="G36" s="56">
        <v>1925529</v>
      </c>
      <c r="H36" s="5" t="str">
        <f t="shared" si="5"/>
        <v>N/A</v>
      </c>
      <c r="I36" s="6">
        <v>-27.4</v>
      </c>
      <c r="J36" s="6">
        <v>-14.7</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1751</v>
      </c>
      <c r="J37" s="6" t="s">
        <v>1751</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1751</v>
      </c>
      <c r="J38" s="6" t="s">
        <v>1751</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1751</v>
      </c>
      <c r="J39" s="6" t="s">
        <v>1751</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1751</v>
      </c>
      <c r="J40" s="6" t="s">
        <v>1751</v>
      </c>
      <c r="K40" s="105" t="str">
        <f t="shared" si="0"/>
        <v>N/A</v>
      </c>
    </row>
    <row r="41" spans="1:11" x14ac:dyDescent="0.2">
      <c r="A41" s="128" t="s">
        <v>662</v>
      </c>
      <c r="B41" s="72" t="s">
        <v>213</v>
      </c>
      <c r="C41" s="57">
        <v>0</v>
      </c>
      <c r="D41" s="5" t="str">
        <f t="shared" si="4"/>
        <v>N/A</v>
      </c>
      <c r="E41" s="57">
        <v>0</v>
      </c>
      <c r="F41" s="5" t="str">
        <f t="shared" si="4"/>
        <v>N/A</v>
      </c>
      <c r="G41" s="57">
        <v>0</v>
      </c>
      <c r="H41" s="5" t="str">
        <f t="shared" si="5"/>
        <v>N/A</v>
      </c>
      <c r="I41" s="6" t="s">
        <v>1751</v>
      </c>
      <c r="J41" s="6" t="s">
        <v>1751</v>
      </c>
      <c r="K41" s="105" t="str">
        <f t="shared" si="0"/>
        <v>N/A</v>
      </c>
    </row>
    <row r="42" spans="1:11" x14ac:dyDescent="0.2">
      <c r="A42" s="128" t="s">
        <v>663</v>
      </c>
      <c r="B42" s="72" t="s">
        <v>213</v>
      </c>
      <c r="C42" s="57">
        <v>0</v>
      </c>
      <c r="D42" s="5" t="str">
        <f t="shared" si="4"/>
        <v>N/A</v>
      </c>
      <c r="E42" s="57">
        <v>0</v>
      </c>
      <c r="F42" s="5" t="str">
        <f t="shared" si="4"/>
        <v>N/A</v>
      </c>
      <c r="G42" s="57">
        <v>0</v>
      </c>
      <c r="H42" s="5" t="str">
        <f t="shared" si="5"/>
        <v>N/A</v>
      </c>
      <c r="I42" s="6" t="s">
        <v>1751</v>
      </c>
      <c r="J42" s="6" t="s">
        <v>1751</v>
      </c>
      <c r="K42" s="105" t="str">
        <f t="shared" si="0"/>
        <v>N/A</v>
      </c>
    </row>
    <row r="43" spans="1:11" x14ac:dyDescent="0.2">
      <c r="A43" s="128" t="s">
        <v>664</v>
      </c>
      <c r="B43" s="72" t="s">
        <v>213</v>
      </c>
      <c r="C43" s="57">
        <v>1.2240590089000001</v>
      </c>
      <c r="D43" s="5" t="str">
        <f t="shared" si="4"/>
        <v>N/A</v>
      </c>
      <c r="E43" s="57">
        <v>8.2560967885000007</v>
      </c>
      <c r="F43" s="5" t="str">
        <f t="shared" si="4"/>
        <v>N/A</v>
      </c>
      <c r="G43" s="57">
        <v>8.6165931544000003</v>
      </c>
      <c r="H43" s="5" t="str">
        <f t="shared" si="5"/>
        <v>N/A</v>
      </c>
      <c r="I43" s="6">
        <v>574.5</v>
      </c>
      <c r="J43" s="6">
        <v>4.3659999999999997</v>
      </c>
      <c r="K43" s="105" t="str">
        <f t="shared" si="0"/>
        <v>Yes</v>
      </c>
    </row>
    <row r="44" spans="1:11" x14ac:dyDescent="0.2">
      <c r="A44" s="128" t="s">
        <v>665</v>
      </c>
      <c r="B44" s="72" t="s">
        <v>213</v>
      </c>
      <c r="C44" s="57">
        <v>0</v>
      </c>
      <c r="D44" s="5" t="str">
        <f t="shared" si="4"/>
        <v>N/A</v>
      </c>
      <c r="E44" s="57">
        <v>0</v>
      </c>
      <c r="F44" s="5" t="str">
        <f t="shared" si="4"/>
        <v>N/A</v>
      </c>
      <c r="G44" s="57">
        <v>0</v>
      </c>
      <c r="H44" s="5" t="str">
        <f t="shared" si="5"/>
        <v>N/A</v>
      </c>
      <c r="I44" s="6" t="s">
        <v>1751</v>
      </c>
      <c r="J44" s="6" t="s">
        <v>1751</v>
      </c>
      <c r="K44" s="105" t="str">
        <f t="shared" si="0"/>
        <v>N/A</v>
      </c>
    </row>
    <row r="45" spans="1:11" x14ac:dyDescent="0.2">
      <c r="A45" s="128" t="s">
        <v>666</v>
      </c>
      <c r="B45" s="72" t="s">
        <v>213</v>
      </c>
      <c r="C45" s="57">
        <v>98.775940990999999</v>
      </c>
      <c r="D45" s="5" t="str">
        <f t="shared" si="4"/>
        <v>N/A</v>
      </c>
      <c r="E45" s="57">
        <v>91.743903212000006</v>
      </c>
      <c r="F45" s="5" t="str">
        <f t="shared" si="4"/>
        <v>N/A</v>
      </c>
      <c r="G45" s="57">
        <v>91.383406846</v>
      </c>
      <c r="H45" s="5" t="str">
        <f t="shared" si="5"/>
        <v>N/A</v>
      </c>
      <c r="I45" s="6">
        <v>-7.12</v>
      </c>
      <c r="J45" s="6">
        <v>-0.39300000000000002</v>
      </c>
      <c r="K45" s="105" t="str">
        <f t="shared" si="0"/>
        <v>Yes</v>
      </c>
    </row>
    <row r="46" spans="1:11" x14ac:dyDescent="0.2">
      <c r="A46" s="128" t="s">
        <v>350</v>
      </c>
      <c r="B46" s="72" t="s">
        <v>213</v>
      </c>
      <c r="C46" s="56">
        <v>0</v>
      </c>
      <c r="D46" s="5" t="str">
        <f t="shared" si="4"/>
        <v>N/A</v>
      </c>
      <c r="E46" s="56">
        <v>0</v>
      </c>
      <c r="F46" s="5" t="str">
        <f t="shared" si="4"/>
        <v>N/A</v>
      </c>
      <c r="G46" s="56">
        <v>0</v>
      </c>
      <c r="H46" s="5" t="str">
        <f t="shared" si="5"/>
        <v>N/A</v>
      </c>
      <c r="I46" s="6" t="s">
        <v>1751</v>
      </c>
      <c r="J46" s="6" t="s">
        <v>1751</v>
      </c>
      <c r="K46" s="105" t="str">
        <f t="shared" si="0"/>
        <v>N/A</v>
      </c>
    </row>
    <row r="47" spans="1:11" x14ac:dyDescent="0.2">
      <c r="A47" s="128" t="s">
        <v>667</v>
      </c>
      <c r="B47" s="72" t="s">
        <v>213</v>
      </c>
      <c r="C47" s="57" t="s">
        <v>1751</v>
      </c>
      <c r="D47" s="5" t="str">
        <f t="shared" si="4"/>
        <v>N/A</v>
      </c>
      <c r="E47" s="57" t="s">
        <v>1751</v>
      </c>
      <c r="F47" s="5" t="str">
        <f t="shared" si="4"/>
        <v>N/A</v>
      </c>
      <c r="G47" s="57" t="s">
        <v>1751</v>
      </c>
      <c r="H47" s="5" t="str">
        <f t="shared" si="5"/>
        <v>N/A</v>
      </c>
      <c r="I47" s="6" t="s">
        <v>1751</v>
      </c>
      <c r="J47" s="6" t="s">
        <v>1751</v>
      </c>
      <c r="K47" s="105" t="str">
        <f t="shared" si="0"/>
        <v>N/A</v>
      </c>
    </row>
    <row r="48" spans="1:11" x14ac:dyDescent="0.2">
      <c r="A48" s="128" t="s">
        <v>668</v>
      </c>
      <c r="B48" s="72" t="s">
        <v>213</v>
      </c>
      <c r="C48" s="57" t="s">
        <v>1751</v>
      </c>
      <c r="D48" s="5" t="str">
        <f t="shared" si="4"/>
        <v>N/A</v>
      </c>
      <c r="E48" s="57" t="s">
        <v>1751</v>
      </c>
      <c r="F48" s="5" t="str">
        <f t="shared" si="4"/>
        <v>N/A</v>
      </c>
      <c r="G48" s="57" t="s">
        <v>1751</v>
      </c>
      <c r="H48" s="5" t="str">
        <f t="shared" si="5"/>
        <v>N/A</v>
      </c>
      <c r="I48" s="6" t="s">
        <v>1751</v>
      </c>
      <c r="J48" s="6" t="s">
        <v>1751</v>
      </c>
      <c r="K48" s="105" t="str">
        <f t="shared" si="0"/>
        <v>N/A</v>
      </c>
    </row>
    <row r="49" spans="1:11" x14ac:dyDescent="0.2">
      <c r="A49" s="128" t="s">
        <v>669</v>
      </c>
      <c r="B49" s="72" t="s">
        <v>213</v>
      </c>
      <c r="C49" s="57" t="s">
        <v>1751</v>
      </c>
      <c r="D49" s="5" t="str">
        <f t="shared" si="4"/>
        <v>N/A</v>
      </c>
      <c r="E49" s="57" t="s">
        <v>1751</v>
      </c>
      <c r="F49" s="5" t="str">
        <f t="shared" si="4"/>
        <v>N/A</v>
      </c>
      <c r="G49" s="57" t="s">
        <v>1751</v>
      </c>
      <c r="H49" s="5" t="str">
        <f t="shared" si="5"/>
        <v>N/A</v>
      </c>
      <c r="I49" s="6" t="s">
        <v>1751</v>
      </c>
      <c r="J49" s="6" t="s">
        <v>1751</v>
      </c>
      <c r="K49" s="105" t="str">
        <f t="shared" si="0"/>
        <v>N/A</v>
      </c>
    </row>
    <row r="50" spans="1:11" x14ac:dyDescent="0.2">
      <c r="A50" s="128" t="s">
        <v>670</v>
      </c>
      <c r="B50" s="72" t="s">
        <v>213</v>
      </c>
      <c r="C50" s="57" t="s">
        <v>1751</v>
      </c>
      <c r="D50" s="5" t="str">
        <f t="shared" si="4"/>
        <v>N/A</v>
      </c>
      <c r="E50" s="57" t="s">
        <v>1751</v>
      </c>
      <c r="F50" s="5" t="str">
        <f t="shared" si="4"/>
        <v>N/A</v>
      </c>
      <c r="G50" s="57" t="s">
        <v>1751</v>
      </c>
      <c r="H50" s="5" t="str">
        <f t="shared" si="5"/>
        <v>N/A</v>
      </c>
      <c r="I50" s="6" t="s">
        <v>1751</v>
      </c>
      <c r="J50" s="6" t="s">
        <v>1751</v>
      </c>
      <c r="K50" s="105" t="str">
        <f t="shared" si="0"/>
        <v>N/A</v>
      </c>
    </row>
    <row r="51" spans="1:11" x14ac:dyDescent="0.2">
      <c r="A51" s="128" t="s">
        <v>351</v>
      </c>
      <c r="B51" s="22" t="s">
        <v>213</v>
      </c>
      <c r="C51" s="56">
        <v>8690167</v>
      </c>
      <c r="D51" s="22" t="s">
        <v>213</v>
      </c>
      <c r="E51" s="23">
        <v>6624213</v>
      </c>
      <c r="F51" s="22" t="s">
        <v>213</v>
      </c>
      <c r="G51" s="23">
        <v>4231525</v>
      </c>
      <c r="H51" s="22" t="s">
        <v>213</v>
      </c>
      <c r="I51" s="6">
        <v>-23.8</v>
      </c>
      <c r="J51" s="6">
        <v>-36.1</v>
      </c>
      <c r="K51" s="105" t="str">
        <f t="shared" si="0"/>
        <v>No</v>
      </c>
    </row>
    <row r="52" spans="1:11" x14ac:dyDescent="0.2">
      <c r="A52" s="128" t="s">
        <v>352</v>
      </c>
      <c r="B52" s="22" t="s">
        <v>213</v>
      </c>
      <c r="C52" s="57">
        <v>3.2408353026999999</v>
      </c>
      <c r="D52" s="5" t="str">
        <f t="shared" ref="D52:D54" si="6">IF($B52="N/A","N/A",IF(C52&gt;15,"No",IF(C52&lt;-15,"No","Yes")))</f>
        <v>N/A</v>
      </c>
      <c r="E52" s="4">
        <v>3.6109044199000002</v>
      </c>
      <c r="F52" s="5" t="str">
        <f t="shared" ref="F52:F54" si="7">IF($B52="N/A","N/A",IF(E52&gt;15,"No",IF(E52&lt;-15,"No","Yes")))</f>
        <v>N/A</v>
      </c>
      <c r="G52" s="4">
        <v>2.0407063647000001</v>
      </c>
      <c r="H52" s="5" t="str">
        <f t="shared" ref="H52:H54" si="8">IF($B52="N/A","N/A",IF(G52&gt;15,"No",IF(G52&lt;-15,"No","Yes")))</f>
        <v>N/A</v>
      </c>
      <c r="I52" s="6">
        <v>11.42</v>
      </c>
      <c r="J52" s="6">
        <v>-43.5</v>
      </c>
      <c r="K52" s="105" t="str">
        <f t="shared" si="0"/>
        <v>No</v>
      </c>
    </row>
    <row r="53" spans="1:11" x14ac:dyDescent="0.2">
      <c r="A53" s="128" t="s">
        <v>353</v>
      </c>
      <c r="B53" s="22" t="s">
        <v>213</v>
      </c>
      <c r="C53" s="57">
        <v>0</v>
      </c>
      <c r="D53" s="5" t="str">
        <f t="shared" si="6"/>
        <v>N/A</v>
      </c>
      <c r="E53" s="4">
        <v>0</v>
      </c>
      <c r="F53" s="5" t="str">
        <f t="shared" si="7"/>
        <v>N/A</v>
      </c>
      <c r="G53" s="4">
        <v>0</v>
      </c>
      <c r="H53" s="5" t="str">
        <f t="shared" si="8"/>
        <v>N/A</v>
      </c>
      <c r="I53" s="6" t="s">
        <v>1751</v>
      </c>
      <c r="J53" s="6" t="s">
        <v>1751</v>
      </c>
      <c r="K53" s="105" t="str">
        <f t="shared" si="0"/>
        <v>N/A</v>
      </c>
    </row>
    <row r="54" spans="1:11" x14ac:dyDescent="0.2">
      <c r="A54" s="129" t="s">
        <v>354</v>
      </c>
      <c r="B54" s="113" t="s">
        <v>213</v>
      </c>
      <c r="C54" s="130">
        <v>43.789158481999998</v>
      </c>
      <c r="D54" s="114" t="str">
        <f t="shared" si="6"/>
        <v>N/A</v>
      </c>
      <c r="E54" s="118">
        <v>46.158117197999999</v>
      </c>
      <c r="F54" s="114" t="str">
        <f t="shared" si="7"/>
        <v>N/A</v>
      </c>
      <c r="G54" s="118">
        <v>43.037864599999999</v>
      </c>
      <c r="H54" s="114" t="str">
        <f t="shared" si="8"/>
        <v>N/A</v>
      </c>
      <c r="I54" s="115">
        <v>5.41</v>
      </c>
      <c r="J54" s="115">
        <v>-6.76</v>
      </c>
      <c r="K54" s="116" t="str">
        <f t="shared" si="0"/>
        <v>Yes</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31999113</v>
      </c>
      <c r="D6" s="5" t="str">
        <f>IF($B6="N/A","N/A",IF(C6&gt;15,"No",IF(C6&lt;-15,"No","Yes")))</f>
        <v>N/A</v>
      </c>
      <c r="E6" s="23">
        <v>28482354</v>
      </c>
      <c r="F6" s="5" t="str">
        <f>IF($B6="N/A","N/A",IF(E6&gt;15,"No",IF(E6&lt;-15,"No","Yes")))</f>
        <v>N/A</v>
      </c>
      <c r="G6" s="23">
        <v>21134197</v>
      </c>
      <c r="H6" s="5" t="str">
        <f>IF($B6="N/A","N/A",IF(G6&gt;15,"No",IF(G6&lt;-15,"No","Yes")))</f>
        <v>N/A</v>
      </c>
      <c r="I6" s="6">
        <v>-11</v>
      </c>
      <c r="J6" s="6">
        <v>-25.8</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2.2609751714000001</v>
      </c>
      <c r="D9" s="5" t="str">
        <f t="shared" ref="D9:D15" si="1">IF($B9="N/A","N/A",IF(C9&gt;15,"No",IF(C9&lt;-15,"No","Yes")))</f>
        <v>N/A</v>
      </c>
      <c r="E9" s="4">
        <v>2.2925773620999998</v>
      </c>
      <c r="F9" s="5" t="str">
        <f t="shared" ref="F9:F15" si="2">IF($B9="N/A","N/A",IF(E9&gt;15,"No",IF(E9&lt;-15,"No","Yes")))</f>
        <v>N/A</v>
      </c>
      <c r="G9" s="4">
        <v>2.3394832554999998</v>
      </c>
      <c r="H9" s="5" t="str">
        <f t="shared" ref="H9:H15" si="3">IF($B9="N/A","N/A",IF(G9&gt;15,"No",IF(G9&lt;-15,"No","Yes")))</f>
        <v>N/A</v>
      </c>
      <c r="I9" s="6">
        <v>1.3979999999999999</v>
      </c>
      <c r="J9" s="6">
        <v>2.0459999999999998</v>
      </c>
      <c r="K9" s="105" t="str">
        <f t="shared" si="0"/>
        <v>Yes</v>
      </c>
    </row>
    <row r="10" spans="1:11" x14ac:dyDescent="0.2">
      <c r="A10" s="124" t="s">
        <v>36</v>
      </c>
      <c r="B10" s="22" t="s">
        <v>213</v>
      </c>
      <c r="C10" s="57">
        <v>1.6692978800000001E-2</v>
      </c>
      <c r="D10" s="5" t="str">
        <f t="shared" si="1"/>
        <v>N/A</v>
      </c>
      <c r="E10" s="4">
        <v>3.6486001000000001E-3</v>
      </c>
      <c r="F10" s="5" t="str">
        <f t="shared" si="2"/>
        <v>N/A</v>
      </c>
      <c r="G10" s="4">
        <v>8.1779660000000001E-3</v>
      </c>
      <c r="H10" s="5" t="str">
        <f t="shared" si="3"/>
        <v>N/A</v>
      </c>
      <c r="I10" s="6">
        <v>-78.099999999999994</v>
      </c>
      <c r="J10" s="6">
        <v>124.1</v>
      </c>
      <c r="K10" s="105" t="str">
        <f t="shared" si="0"/>
        <v>No</v>
      </c>
    </row>
    <row r="11" spans="1:11" x14ac:dyDescent="0.2">
      <c r="A11" s="124" t="s">
        <v>37</v>
      </c>
      <c r="B11" s="22" t="s">
        <v>213</v>
      </c>
      <c r="C11" s="57">
        <v>9.0407739000000001E-3</v>
      </c>
      <c r="D11" s="5" t="str">
        <f t="shared" si="1"/>
        <v>N/A</v>
      </c>
      <c r="E11" s="4">
        <v>8.5102036999999998E-3</v>
      </c>
      <c r="F11" s="5" t="str">
        <f t="shared" si="2"/>
        <v>N/A</v>
      </c>
      <c r="G11" s="4">
        <v>2.7304500000000002E-3</v>
      </c>
      <c r="H11" s="5" t="str">
        <f t="shared" si="3"/>
        <v>N/A</v>
      </c>
      <c r="I11" s="6">
        <v>-5.87</v>
      </c>
      <c r="J11" s="6">
        <v>-67.900000000000006</v>
      </c>
      <c r="K11" s="105" t="str">
        <f t="shared" si="0"/>
        <v>No</v>
      </c>
    </row>
    <row r="12" spans="1:11" x14ac:dyDescent="0.2">
      <c r="A12" s="124" t="s">
        <v>38</v>
      </c>
      <c r="B12" s="22" t="s">
        <v>213</v>
      </c>
      <c r="C12" s="57">
        <v>2.3912776513999998</v>
      </c>
      <c r="D12" s="5" t="str">
        <f t="shared" si="1"/>
        <v>N/A</v>
      </c>
      <c r="E12" s="4">
        <v>2.4306961696</v>
      </c>
      <c r="F12" s="5" t="str">
        <f t="shared" si="2"/>
        <v>N/A</v>
      </c>
      <c r="G12" s="4">
        <v>2.4826558415000002</v>
      </c>
      <c r="H12" s="5" t="str">
        <f t="shared" si="3"/>
        <v>N/A</v>
      </c>
      <c r="I12" s="6">
        <v>1.6479999999999999</v>
      </c>
      <c r="J12" s="6">
        <v>2.1379999999999999</v>
      </c>
      <c r="K12" s="105" t="str">
        <f t="shared" si="0"/>
        <v>Yes</v>
      </c>
    </row>
    <row r="13" spans="1:11" x14ac:dyDescent="0.2">
      <c r="A13" s="124" t="s">
        <v>861</v>
      </c>
      <c r="B13" s="22" t="s">
        <v>213</v>
      </c>
      <c r="C13" s="57">
        <v>0.24577806490000001</v>
      </c>
      <c r="D13" s="5" t="str">
        <f t="shared" si="1"/>
        <v>N/A</v>
      </c>
      <c r="E13" s="4">
        <v>0.40577947040000001</v>
      </c>
      <c r="F13" s="5" t="str">
        <f t="shared" si="2"/>
        <v>N/A</v>
      </c>
      <c r="G13" s="4">
        <v>0.64809734880000003</v>
      </c>
      <c r="H13" s="5" t="str">
        <f t="shared" si="3"/>
        <v>N/A</v>
      </c>
      <c r="I13" s="6">
        <v>65.099999999999994</v>
      </c>
      <c r="J13" s="6">
        <v>59.72</v>
      </c>
      <c r="K13" s="105" t="str">
        <f t="shared" si="0"/>
        <v>No</v>
      </c>
    </row>
    <row r="14" spans="1:11" x14ac:dyDescent="0.2">
      <c r="A14" s="124" t="s">
        <v>862</v>
      </c>
      <c r="B14" s="22" t="s">
        <v>213</v>
      </c>
      <c r="C14" s="57">
        <v>3.4593937961000001</v>
      </c>
      <c r="D14" s="5" t="str">
        <f t="shared" si="1"/>
        <v>N/A</v>
      </c>
      <c r="E14" s="4">
        <v>3.5733258960000001</v>
      </c>
      <c r="F14" s="5" t="str">
        <f t="shared" si="2"/>
        <v>N/A</v>
      </c>
      <c r="G14" s="4">
        <v>3.8714709351000001</v>
      </c>
      <c r="H14" s="5" t="str">
        <f t="shared" si="3"/>
        <v>N/A</v>
      </c>
      <c r="I14" s="6">
        <v>3.2930000000000001</v>
      </c>
      <c r="J14" s="6">
        <v>8.3439999999999994</v>
      </c>
      <c r="K14" s="105" t="str">
        <f t="shared" si="0"/>
        <v>Yes</v>
      </c>
    </row>
    <row r="15" spans="1:11" x14ac:dyDescent="0.2">
      <c r="A15" s="124" t="s">
        <v>161</v>
      </c>
      <c r="B15" s="22" t="s">
        <v>213</v>
      </c>
      <c r="C15" s="57">
        <v>1.9632387935</v>
      </c>
      <c r="D15" s="5" t="str">
        <f t="shared" si="1"/>
        <v>N/A</v>
      </c>
      <c r="E15" s="4">
        <v>2.0375738605999998</v>
      </c>
      <c r="F15" s="5" t="str">
        <f t="shared" si="2"/>
        <v>N/A</v>
      </c>
      <c r="G15" s="4">
        <v>2.1233737908000001</v>
      </c>
      <c r="H15" s="5" t="str">
        <f t="shared" si="3"/>
        <v>N/A</v>
      </c>
      <c r="I15" s="6">
        <v>3.786</v>
      </c>
      <c r="J15" s="6">
        <v>4.2110000000000003</v>
      </c>
      <c r="K15" s="105" t="str">
        <f t="shared" si="0"/>
        <v>Yes</v>
      </c>
    </row>
    <row r="16" spans="1:11" x14ac:dyDescent="0.2">
      <c r="A16" s="124" t="s">
        <v>162</v>
      </c>
      <c r="B16" s="22" t="s">
        <v>246</v>
      </c>
      <c r="C16" s="57">
        <v>93.145825635999998</v>
      </c>
      <c r="D16" s="5" t="str">
        <f>IF($B16="N/A","N/A",IF(C16&gt;95,"Yes","No"))</f>
        <v>No</v>
      </c>
      <c r="E16" s="4">
        <v>92.587866860000005</v>
      </c>
      <c r="F16" s="5" t="str">
        <f>IF($B16="N/A","N/A",IF(E16&gt;95,"Yes","No"))</f>
        <v>No</v>
      </c>
      <c r="G16" s="4">
        <v>92.937257091000006</v>
      </c>
      <c r="H16" s="5" t="str">
        <f>IF($B16="N/A","N/A",IF(G16&gt;95,"Yes","No"))</f>
        <v>No</v>
      </c>
      <c r="I16" s="6">
        <v>-0.59899999999999998</v>
      </c>
      <c r="J16" s="6">
        <v>0.37740000000000001</v>
      </c>
      <c r="K16" s="105" t="str">
        <f t="shared" ref="K16:K26" si="4">IF(J16="Div by 0", "N/A", IF(J16="N/A","N/A", IF(J16&gt;30, "No", IF(J16&lt;-30, "No", "Yes"))))</f>
        <v>Yes</v>
      </c>
    </row>
    <row r="17" spans="1:11" x14ac:dyDescent="0.2">
      <c r="A17" s="124" t="s">
        <v>863</v>
      </c>
      <c r="B17" s="38" t="s">
        <v>247</v>
      </c>
      <c r="C17" s="57">
        <v>18.293619576000001</v>
      </c>
      <c r="D17" s="5" t="str">
        <f>IF($B17="N/A","N/A",IF(C17&gt;90,"No",IF(C17&lt;50,"No","Yes")))</f>
        <v>No</v>
      </c>
      <c r="E17" s="4">
        <v>17.253626578999999</v>
      </c>
      <c r="F17" s="5" t="str">
        <f>IF($B17="N/A","N/A",IF(E17&gt;90,"No",IF(E17&lt;50,"No","Yes")))</f>
        <v>No</v>
      </c>
      <c r="G17" s="4">
        <v>17.661456454</v>
      </c>
      <c r="H17" s="5" t="str">
        <f>IF($B17="N/A","N/A",IF(G17&gt;90,"No",IF(G17&lt;50,"No","Yes")))</f>
        <v>No</v>
      </c>
      <c r="I17" s="6">
        <v>-5.69</v>
      </c>
      <c r="J17" s="6">
        <v>2.3639999999999999</v>
      </c>
      <c r="K17" s="105" t="str">
        <f t="shared" si="4"/>
        <v>Yes</v>
      </c>
    </row>
    <row r="18" spans="1:11" x14ac:dyDescent="0.2">
      <c r="A18" s="124" t="s">
        <v>864</v>
      </c>
      <c r="B18" s="38" t="s">
        <v>224</v>
      </c>
      <c r="C18" s="57">
        <v>41.94652833</v>
      </c>
      <c r="D18" s="5" t="str">
        <f t="shared" ref="D18:D23" si="5">IF($B18="N/A","N/A",IF(C18&gt;5,"No",IF(C18&lt;=0,"No","Yes")))</f>
        <v>No</v>
      </c>
      <c r="E18" s="4">
        <v>42.479420767000001</v>
      </c>
      <c r="F18" s="5" t="str">
        <f t="shared" ref="F18:F23" si="6">IF($B18="N/A","N/A",IF(E18&gt;5,"No",IF(E18&lt;=0,"No","Yes")))</f>
        <v>No</v>
      </c>
      <c r="G18" s="4">
        <v>43.164251757000002</v>
      </c>
      <c r="H18" s="5" t="str">
        <f t="shared" ref="H18:H23" si="7">IF($B18="N/A","N/A",IF(G18&gt;5,"No",IF(G18&lt;=0,"No","Yes")))</f>
        <v>No</v>
      </c>
      <c r="I18" s="6">
        <v>1.27</v>
      </c>
      <c r="J18" s="6">
        <v>1.6120000000000001</v>
      </c>
      <c r="K18" s="105" t="str">
        <f t="shared" si="4"/>
        <v>Yes</v>
      </c>
    </row>
    <row r="19" spans="1:11" x14ac:dyDescent="0.2">
      <c r="A19" s="124" t="s">
        <v>865</v>
      </c>
      <c r="B19" s="38" t="s">
        <v>224</v>
      </c>
      <c r="C19" s="57">
        <v>3.0168648736999999</v>
      </c>
      <c r="D19" s="5" t="str">
        <f t="shared" si="5"/>
        <v>Yes</v>
      </c>
      <c r="E19" s="4">
        <v>2.9708007983</v>
      </c>
      <c r="F19" s="5" t="str">
        <f t="shared" si="6"/>
        <v>Yes</v>
      </c>
      <c r="G19" s="4">
        <v>2.7972721178</v>
      </c>
      <c r="H19" s="5" t="str">
        <f t="shared" si="7"/>
        <v>Yes</v>
      </c>
      <c r="I19" s="6">
        <v>-1.53</v>
      </c>
      <c r="J19" s="6">
        <v>-5.84</v>
      </c>
      <c r="K19" s="105" t="str">
        <f t="shared" si="4"/>
        <v>Yes</v>
      </c>
    </row>
    <row r="20" spans="1:11" x14ac:dyDescent="0.2">
      <c r="A20" s="124" t="s">
        <v>866</v>
      </c>
      <c r="B20" s="38" t="s">
        <v>224</v>
      </c>
      <c r="C20" s="57">
        <v>0.2059307081</v>
      </c>
      <c r="D20" s="5" t="str">
        <f t="shared" si="5"/>
        <v>Yes</v>
      </c>
      <c r="E20" s="4">
        <v>0.192828163</v>
      </c>
      <c r="F20" s="5" t="str">
        <f t="shared" si="6"/>
        <v>Yes</v>
      </c>
      <c r="G20" s="4">
        <v>0.20019686580000001</v>
      </c>
      <c r="H20" s="5" t="str">
        <f t="shared" si="7"/>
        <v>Yes</v>
      </c>
      <c r="I20" s="6">
        <v>-6.36</v>
      </c>
      <c r="J20" s="6">
        <v>3.8210000000000002</v>
      </c>
      <c r="K20" s="105" t="str">
        <f t="shared" si="4"/>
        <v>Yes</v>
      </c>
    </row>
    <row r="21" spans="1:11" x14ac:dyDescent="0.2">
      <c r="A21" s="124" t="s">
        <v>867</v>
      </c>
      <c r="B21" s="22" t="s">
        <v>213</v>
      </c>
      <c r="C21" s="57">
        <v>0.59742593489999996</v>
      </c>
      <c r="D21" s="5" t="str">
        <f t="shared" si="5"/>
        <v>N/A</v>
      </c>
      <c r="E21" s="4">
        <v>0.63055532560000005</v>
      </c>
      <c r="F21" s="5" t="str">
        <f t="shared" si="6"/>
        <v>N/A</v>
      </c>
      <c r="G21" s="4">
        <v>0.64645465359999998</v>
      </c>
      <c r="H21" s="5" t="str">
        <f t="shared" si="7"/>
        <v>N/A</v>
      </c>
      <c r="I21" s="6">
        <v>5.5449999999999999</v>
      </c>
      <c r="J21" s="6">
        <v>2.5209999999999999</v>
      </c>
      <c r="K21" s="105" t="str">
        <f t="shared" si="4"/>
        <v>Yes</v>
      </c>
    </row>
    <row r="22" spans="1:11" x14ac:dyDescent="0.2">
      <c r="A22" s="124" t="s">
        <v>1702</v>
      </c>
      <c r="B22" s="22" t="s">
        <v>213</v>
      </c>
      <c r="C22" s="57">
        <v>1.5375426E-3</v>
      </c>
      <c r="D22" s="5" t="str">
        <f t="shared" si="5"/>
        <v>N/A</v>
      </c>
      <c r="E22" s="4">
        <v>2.0468814000000001E-3</v>
      </c>
      <c r="F22" s="5" t="str">
        <f t="shared" si="6"/>
        <v>N/A</v>
      </c>
      <c r="G22" s="4">
        <v>1.2917453000000001E-3</v>
      </c>
      <c r="H22" s="5" t="str">
        <f t="shared" si="7"/>
        <v>N/A</v>
      </c>
      <c r="I22" s="6">
        <v>33.130000000000003</v>
      </c>
      <c r="J22" s="6">
        <v>-36.9</v>
      </c>
      <c r="K22" s="105" t="str">
        <f t="shared" si="4"/>
        <v>No</v>
      </c>
    </row>
    <row r="23" spans="1:11" x14ac:dyDescent="0.2">
      <c r="A23" s="124" t="s">
        <v>868</v>
      </c>
      <c r="B23" s="22" t="s">
        <v>213</v>
      </c>
      <c r="C23" s="57">
        <v>4.7829450799999999E-2</v>
      </c>
      <c r="D23" s="5" t="str">
        <f t="shared" si="5"/>
        <v>N/A</v>
      </c>
      <c r="E23" s="4">
        <v>6.4970051299999998E-2</v>
      </c>
      <c r="F23" s="5" t="str">
        <f t="shared" si="6"/>
        <v>N/A</v>
      </c>
      <c r="G23" s="4">
        <v>5.0964794200000003E-2</v>
      </c>
      <c r="H23" s="5" t="str">
        <f t="shared" si="7"/>
        <v>N/A</v>
      </c>
      <c r="I23" s="6">
        <v>35.840000000000003</v>
      </c>
      <c r="J23" s="6">
        <v>-21.6</v>
      </c>
      <c r="K23" s="105" t="str">
        <f t="shared" si="4"/>
        <v>Yes</v>
      </c>
    </row>
    <row r="24" spans="1:11" x14ac:dyDescent="0.2">
      <c r="A24" s="124" t="s">
        <v>869</v>
      </c>
      <c r="B24" s="22" t="s">
        <v>232</v>
      </c>
      <c r="C24" s="57">
        <v>3.4364233783999998</v>
      </c>
      <c r="D24" s="5" t="str">
        <f>IF($B24="N/A","N/A",IF(C24&gt;10,"No",IF(C24&lt;1,"No","Yes")))</f>
        <v>Yes</v>
      </c>
      <c r="E24" s="4">
        <v>3.3689034269999998</v>
      </c>
      <c r="F24" s="5" t="str">
        <f>IF($B24="N/A","N/A",IF(E24&gt;10,"No",IF(E24&lt;1,"No","Yes")))</f>
        <v>Yes</v>
      </c>
      <c r="G24" s="4">
        <v>3.4580211399</v>
      </c>
      <c r="H24" s="5" t="str">
        <f>IF($B24="N/A","N/A",IF(G24&gt;10,"No",IF(G24&lt;1,"No","Yes")))</f>
        <v>Yes</v>
      </c>
      <c r="I24" s="6">
        <v>-1.96</v>
      </c>
      <c r="J24" s="6">
        <v>2.645</v>
      </c>
      <c r="K24" s="105" t="str">
        <f t="shared" si="4"/>
        <v>Yes</v>
      </c>
    </row>
    <row r="25" spans="1:11" x14ac:dyDescent="0.2">
      <c r="A25" s="124" t="s">
        <v>870</v>
      </c>
      <c r="B25" s="60" t="s">
        <v>239</v>
      </c>
      <c r="C25" s="57">
        <v>15.331737477000001</v>
      </c>
      <c r="D25" s="5" t="str">
        <f>IF($B25="N/A","N/A",IF(C25&gt;10,"No",IF(C25&lt;=0,"No","Yes")))</f>
        <v>No</v>
      </c>
      <c r="E25" s="4">
        <v>16.274581799</v>
      </c>
      <c r="F25" s="5" t="str">
        <f>IF($B25="N/A","N/A",IF(E25&gt;10,"No",IF(E25&lt;=0,"No","Yes")))</f>
        <v>No</v>
      </c>
      <c r="G25" s="4">
        <v>15.742216276000001</v>
      </c>
      <c r="H25" s="5" t="str">
        <f>IF($B25="N/A","N/A",IF(G25&gt;10,"No",IF(G25&lt;=0,"No","Yes")))</f>
        <v>No</v>
      </c>
      <c r="I25" s="6">
        <v>6.15</v>
      </c>
      <c r="J25" s="6">
        <v>-3.27</v>
      </c>
      <c r="K25" s="105" t="str">
        <f t="shared" si="4"/>
        <v>Yes</v>
      </c>
    </row>
    <row r="26" spans="1:11" x14ac:dyDescent="0.2">
      <c r="A26" s="124" t="s">
        <v>871</v>
      </c>
      <c r="B26" s="38" t="s">
        <v>248</v>
      </c>
      <c r="C26" s="57">
        <v>6.8541743641000004</v>
      </c>
      <c r="D26" s="5" t="str">
        <f>IF($B26="N/A","N/A",IF(C26&gt;=5,"No",IF(C26&lt;0,"No","Yes")))</f>
        <v>No</v>
      </c>
      <c r="E26" s="4">
        <v>7.4121331403999999</v>
      </c>
      <c r="F26" s="5" t="str">
        <f>IF($B26="N/A","N/A",IF(E26&gt;=5,"No",IF(E26&lt;0,"No","Yes")))</f>
        <v>No</v>
      </c>
      <c r="G26" s="4">
        <v>7.0627429089999998</v>
      </c>
      <c r="H26" s="5" t="str">
        <f>IF($B26="N/A","N/A",IF(G26&gt;=5,"No",IF(G26&lt;0,"No","Yes")))</f>
        <v>No</v>
      </c>
      <c r="I26" s="6">
        <v>8.14</v>
      </c>
      <c r="J26" s="6">
        <v>-4.71</v>
      </c>
      <c r="K26" s="105" t="str">
        <f t="shared" si="4"/>
        <v>Yes</v>
      </c>
    </row>
    <row r="27" spans="1:11" x14ac:dyDescent="0.2">
      <c r="A27" s="124" t="s">
        <v>14</v>
      </c>
      <c r="B27" s="38" t="s">
        <v>249</v>
      </c>
      <c r="C27" s="57">
        <v>0.20408690700000001</v>
      </c>
      <c r="D27" s="5" t="str">
        <f>IF($B27="N/A","N/A",IF(C27&gt;15,"No",IF(C27&lt;=0,"No","Yes")))</f>
        <v>Yes</v>
      </c>
      <c r="E27" s="4">
        <v>0.2022585633</v>
      </c>
      <c r="F27" s="5" t="str">
        <f>IF($B27="N/A","N/A",IF(E27&gt;15,"No",IF(E27&lt;=0,"No","Yes")))</f>
        <v>Yes</v>
      </c>
      <c r="G27" s="4">
        <v>0.15951871749999999</v>
      </c>
      <c r="H27" s="5" t="str">
        <f>IF($B27="N/A","N/A",IF(G27&gt;15,"No",IF(G27&lt;=0,"No","Yes")))</f>
        <v>Yes</v>
      </c>
      <c r="I27" s="6">
        <v>-0.89600000000000002</v>
      </c>
      <c r="J27" s="6">
        <v>-21.1</v>
      </c>
      <c r="K27" s="105" t="str">
        <f>IF(J27="Div by 0", "N/A", IF(J27="N/A","N/A", IF(J27&gt;30, "No", IF(J27&lt;-30, "No", "Yes"))))</f>
        <v>Yes</v>
      </c>
    </row>
    <row r="28" spans="1:11" x14ac:dyDescent="0.2">
      <c r="A28" s="124" t="s">
        <v>872</v>
      </c>
      <c r="B28" s="22" t="s">
        <v>213</v>
      </c>
      <c r="C28" s="59">
        <v>84.116987718999994</v>
      </c>
      <c r="D28" s="5" t="str">
        <f>IF($B28="N/A","N/A",IF(C28&gt;15,"No",IF(C28&lt;-15,"No","Yes")))</f>
        <v>N/A</v>
      </c>
      <c r="E28" s="24">
        <v>100.17079225000001</v>
      </c>
      <c r="F28" s="5" t="str">
        <f>IF($B28="N/A","N/A",IF(E28&gt;15,"No",IF(E28&lt;-15,"No","Yes")))</f>
        <v>N/A</v>
      </c>
      <c r="G28" s="24">
        <v>97.429596891000003</v>
      </c>
      <c r="H28" s="5" t="str">
        <f>IF($B28="N/A","N/A",IF(G28&gt;15,"No",IF(G28&lt;-15,"No","Yes")))</f>
        <v>N/A</v>
      </c>
      <c r="I28" s="6">
        <v>19.09</v>
      </c>
      <c r="J28" s="6">
        <v>-2.74</v>
      </c>
      <c r="K28" s="105" t="str">
        <f>IF(J28="Div by 0", "N/A", IF(J28="N/A","N/A", IF(J28&gt;30, "No", IF(J28&lt;-30, "No", "Yes"))))</f>
        <v>Yes</v>
      </c>
    </row>
    <row r="29" spans="1:11" x14ac:dyDescent="0.2">
      <c r="A29" s="124" t="s">
        <v>376</v>
      </c>
      <c r="B29" s="22" t="s">
        <v>250</v>
      </c>
      <c r="C29" s="57">
        <v>0.35418794260000003</v>
      </c>
      <c r="D29" s="5" t="str">
        <f>IF($B29="N/A","N/A",IF(C29&gt;35,"No",IF(C29&lt;10,"No","Yes")))</f>
        <v>No</v>
      </c>
      <c r="E29" s="4">
        <v>0.27896921720000001</v>
      </c>
      <c r="F29" s="5" t="str">
        <f>IF($B29="N/A","N/A",IF(E29&gt;35,"No",IF(E29&lt;10,"No","Yes")))</f>
        <v>No</v>
      </c>
      <c r="G29" s="4">
        <v>0.2465198938</v>
      </c>
      <c r="H29" s="5" t="str">
        <f>IF($B29="N/A","N/A",IF(G29&gt;35,"No",IF(G29&lt;10,"No","Yes")))</f>
        <v>No</v>
      </c>
      <c r="I29" s="6">
        <v>-21.2</v>
      </c>
      <c r="J29" s="6">
        <v>-11.6</v>
      </c>
      <c r="K29" s="105" t="str">
        <f t="shared" ref="K29:K54" si="8">IF(J29="Div by 0", "N/A", IF(J29="N/A","N/A", IF(J29&gt;30, "No", IF(J29&lt;-30, "No", "Yes"))))</f>
        <v>Yes</v>
      </c>
    </row>
    <row r="30" spans="1:11" x14ac:dyDescent="0.2">
      <c r="A30" s="124" t="s">
        <v>377</v>
      </c>
      <c r="B30" s="22" t="s">
        <v>251</v>
      </c>
      <c r="C30" s="57">
        <v>0.79224383499999995</v>
      </c>
      <c r="D30" s="5" t="str">
        <f>IF($B30="N/A","N/A",IF(C30&gt;20,"No",IF(C30&lt;2,"No","Yes")))</f>
        <v>No</v>
      </c>
      <c r="E30" s="4">
        <v>0.64912471770000002</v>
      </c>
      <c r="F30" s="5" t="str">
        <f>IF($B30="N/A","N/A",IF(E30&gt;20,"No",IF(E30&lt;2,"No","Yes")))</f>
        <v>No</v>
      </c>
      <c r="G30" s="4">
        <v>0.62642077200000001</v>
      </c>
      <c r="H30" s="5" t="str">
        <f>IF($B30="N/A","N/A",IF(G30&gt;20,"No",IF(G30&lt;2,"No","Yes")))</f>
        <v>No</v>
      </c>
      <c r="I30" s="6">
        <v>-18.100000000000001</v>
      </c>
      <c r="J30" s="6">
        <v>-3.5</v>
      </c>
      <c r="K30" s="105" t="str">
        <f t="shared" si="8"/>
        <v>Yes</v>
      </c>
    </row>
    <row r="31" spans="1:11" x14ac:dyDescent="0.2">
      <c r="A31" s="124" t="s">
        <v>378</v>
      </c>
      <c r="B31" s="22" t="s">
        <v>252</v>
      </c>
      <c r="C31" s="57">
        <v>0.2193185792</v>
      </c>
      <c r="D31" s="5" t="str">
        <f>IF($B31="N/A","N/A",IF(C31&gt;8,"No",IF(C31&lt;0.5,"No","Yes")))</f>
        <v>No</v>
      </c>
      <c r="E31" s="4">
        <v>0.1889591008</v>
      </c>
      <c r="F31" s="5" t="str">
        <f>IF($B31="N/A","N/A",IF(E31&gt;8,"No",IF(E31&lt;0.5,"No","Yes")))</f>
        <v>No</v>
      </c>
      <c r="G31" s="4">
        <v>0.17896587219999999</v>
      </c>
      <c r="H31" s="5" t="str">
        <f>IF($B31="N/A","N/A",IF(G31&gt;8,"No",IF(G31&lt;0.5,"No","Yes")))</f>
        <v>No</v>
      </c>
      <c r="I31" s="6">
        <v>-13.8</v>
      </c>
      <c r="J31" s="6">
        <v>-5.29</v>
      </c>
      <c r="K31" s="105" t="str">
        <f t="shared" si="8"/>
        <v>Yes</v>
      </c>
    </row>
    <row r="32" spans="1:11" x14ac:dyDescent="0.2">
      <c r="A32" s="124" t="s">
        <v>379</v>
      </c>
      <c r="B32" s="22" t="s">
        <v>253</v>
      </c>
      <c r="C32" s="57">
        <v>5.2793119609000003</v>
      </c>
      <c r="D32" s="5" t="str">
        <f>IF($B32="N/A","N/A",IF(C32&gt;25,"No",IF(C32&lt;3,"No","Yes")))</f>
        <v>Yes</v>
      </c>
      <c r="E32" s="4">
        <v>5.4849504363000001</v>
      </c>
      <c r="F32" s="5" t="str">
        <f>IF($B32="N/A","N/A",IF(E32&gt;25,"No",IF(E32&lt;3,"No","Yes")))</f>
        <v>Yes</v>
      </c>
      <c r="G32" s="4">
        <v>5.6122974533000001</v>
      </c>
      <c r="H32" s="5" t="str">
        <f>IF($B32="N/A","N/A",IF(G32&gt;25,"No",IF(G32&lt;3,"No","Yes")))</f>
        <v>Yes</v>
      </c>
      <c r="I32" s="6">
        <v>3.895</v>
      </c>
      <c r="J32" s="6">
        <v>2.3220000000000001</v>
      </c>
      <c r="K32" s="105" t="str">
        <f t="shared" si="8"/>
        <v>Yes</v>
      </c>
    </row>
    <row r="33" spans="1:11" x14ac:dyDescent="0.2">
      <c r="A33" s="124" t="s">
        <v>380</v>
      </c>
      <c r="B33" s="22" t="s">
        <v>254</v>
      </c>
      <c r="C33" s="57">
        <v>13.945611554999999</v>
      </c>
      <c r="D33" s="5" t="str">
        <f>IF($B33="N/A","N/A",IF(C33&gt;25,"No",IF(C33&lt;2,"No","Yes")))</f>
        <v>Yes</v>
      </c>
      <c r="E33" s="4">
        <v>13.342724411000001</v>
      </c>
      <c r="F33" s="5" t="str">
        <f>IF($B33="N/A","N/A",IF(E33&gt;25,"No",IF(E33&lt;2,"No","Yes")))</f>
        <v>Yes</v>
      </c>
      <c r="G33" s="4">
        <v>13.723577952999999</v>
      </c>
      <c r="H33" s="5" t="str">
        <f>IF($B33="N/A","N/A",IF(G33&gt;25,"No",IF(G33&lt;2,"No","Yes")))</f>
        <v>Yes</v>
      </c>
      <c r="I33" s="6">
        <v>-4.32</v>
      </c>
      <c r="J33" s="6">
        <v>2.8540000000000001</v>
      </c>
      <c r="K33" s="105" t="str">
        <f t="shared" si="8"/>
        <v>Yes</v>
      </c>
    </row>
    <row r="34" spans="1:11" x14ac:dyDescent="0.2">
      <c r="A34" s="124" t="s">
        <v>381</v>
      </c>
      <c r="B34" s="22" t="s">
        <v>255</v>
      </c>
      <c r="C34" s="57">
        <v>0.20739949890000001</v>
      </c>
      <c r="D34" s="5" t="str">
        <f>IF($B34="N/A","N/A",IF(C34&gt;25,"No",IF(C34&lt;=0,"No","Yes")))</f>
        <v>Yes</v>
      </c>
      <c r="E34" s="4">
        <v>0.2062785962</v>
      </c>
      <c r="F34" s="5" t="str">
        <f>IF($B34="N/A","N/A",IF(E34&gt;25,"No",IF(E34&lt;=0,"No","Yes")))</f>
        <v>Yes</v>
      </c>
      <c r="G34" s="4">
        <v>0.1732926025</v>
      </c>
      <c r="H34" s="5" t="str">
        <f>IF($B34="N/A","N/A",IF(G34&gt;25,"No",IF(G34&lt;=0,"No","Yes")))</f>
        <v>Yes</v>
      </c>
      <c r="I34" s="6">
        <v>-0.54</v>
      </c>
      <c r="J34" s="6">
        <v>-16</v>
      </c>
      <c r="K34" s="105" t="str">
        <f t="shared" si="8"/>
        <v>Yes</v>
      </c>
    </row>
    <row r="35" spans="1:11" x14ac:dyDescent="0.2">
      <c r="A35" s="124" t="s">
        <v>382</v>
      </c>
      <c r="B35" s="22" t="s">
        <v>256</v>
      </c>
      <c r="C35" s="57">
        <v>14.123728992</v>
      </c>
      <c r="D35" s="5" t="str">
        <f>IF($B35="N/A","N/A",IF(C35&gt;20,"No",IF(C35&lt;4,"No","Yes")))</f>
        <v>Yes</v>
      </c>
      <c r="E35" s="4">
        <v>14.850896804</v>
      </c>
      <c r="F35" s="5" t="str">
        <f>IF($B35="N/A","N/A",IF(E35&gt;20,"No",IF(E35&lt;4,"No","Yes")))</f>
        <v>Yes</v>
      </c>
      <c r="G35" s="4">
        <v>14.511613571</v>
      </c>
      <c r="H35" s="5" t="str">
        <f>IF($B35="N/A","N/A",IF(G35&gt;20,"No",IF(G35&lt;4,"No","Yes")))</f>
        <v>Yes</v>
      </c>
      <c r="I35" s="6">
        <v>5.149</v>
      </c>
      <c r="J35" s="6">
        <v>-2.2799999999999998</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12.096175916</v>
      </c>
      <c r="D37" s="5" t="str">
        <f>IF($B37="N/A","N/A",IF(C37&gt;=25,"No",IF(C37&lt;0,"No","Yes")))</f>
        <v>Yes</v>
      </c>
      <c r="E37" s="4">
        <v>11.069042959000001</v>
      </c>
      <c r="F37" s="5" t="str">
        <f>IF($B37="N/A","N/A",IF(E37&gt;=25,"No",IF(E37&lt;0,"No","Yes")))</f>
        <v>Yes</v>
      </c>
      <c r="G37" s="4">
        <v>9.8293490876000007</v>
      </c>
      <c r="H37" s="5" t="str">
        <f>IF($B37="N/A","N/A",IF(G37&gt;=25,"No",IF(G37&lt;0,"No","Yes")))</f>
        <v>Yes</v>
      </c>
      <c r="I37" s="6">
        <v>-8.49</v>
      </c>
      <c r="J37" s="6">
        <v>-11.2</v>
      </c>
      <c r="K37" s="105" t="str">
        <f t="shared" si="8"/>
        <v>Yes</v>
      </c>
    </row>
    <row r="38" spans="1:11" x14ac:dyDescent="0.2">
      <c r="A38" s="124" t="s">
        <v>385</v>
      </c>
      <c r="B38" s="22" t="s">
        <v>221</v>
      </c>
      <c r="C38" s="57">
        <v>2.836563001</v>
      </c>
      <c r="D38" s="5" t="str">
        <f>IF($B38="N/A","N/A",IF(C38&gt;3,"Yes","No"))</f>
        <v>No</v>
      </c>
      <c r="E38" s="4">
        <v>2.8508388035999999</v>
      </c>
      <c r="F38" s="5" t="str">
        <f>IF($B38="N/A","N/A",IF(E38&gt;3,"Yes","No"))</f>
        <v>No</v>
      </c>
      <c r="G38" s="4">
        <v>2.706887799</v>
      </c>
      <c r="H38" s="5" t="str">
        <f>IF($B38="N/A","N/A",IF(G38&gt;3,"Yes","No"))</f>
        <v>No</v>
      </c>
      <c r="I38" s="6">
        <v>0.50329999999999997</v>
      </c>
      <c r="J38" s="6">
        <v>-5.05</v>
      </c>
      <c r="K38" s="105" t="str">
        <f t="shared" si="8"/>
        <v>Yes</v>
      </c>
    </row>
    <row r="39" spans="1:11" x14ac:dyDescent="0.2">
      <c r="A39" s="124" t="s">
        <v>386</v>
      </c>
      <c r="B39" s="22" t="s">
        <v>220</v>
      </c>
      <c r="C39" s="57">
        <v>0.49236052260000002</v>
      </c>
      <c r="D39" s="5" t="str">
        <f>IF($B39="N/A","N/A",IF(C39&gt;1,"Yes","No"))</f>
        <v>No</v>
      </c>
      <c r="E39" s="4">
        <v>0.54074182209999999</v>
      </c>
      <c r="F39" s="5" t="str">
        <f>IF($B39="N/A","N/A",IF(E39&gt;1,"Yes","No"))</f>
        <v>No</v>
      </c>
      <c r="G39" s="4">
        <v>0.57000509649999997</v>
      </c>
      <c r="H39" s="5" t="str">
        <f>IF($B39="N/A","N/A",IF(G39&gt;1,"Yes","No"))</f>
        <v>No</v>
      </c>
      <c r="I39" s="6">
        <v>9.8260000000000005</v>
      </c>
      <c r="J39" s="6">
        <v>5.4119999999999999</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1751</v>
      </c>
      <c r="J40" s="6" t="s">
        <v>1751</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25.337077312000002</v>
      </c>
      <c r="D42" s="5" t="str">
        <f>IF($B42="N/A","N/A",IF(C42&gt;0,"Yes","No"))</f>
        <v>Yes</v>
      </c>
      <c r="E42" s="4">
        <v>26.222425295000001</v>
      </c>
      <c r="F42" s="5" t="str">
        <f>IF($B42="N/A","N/A",IF(E42&gt;0,"Yes","No"))</f>
        <v>Yes</v>
      </c>
      <c r="G42" s="4">
        <v>27.794720565999999</v>
      </c>
      <c r="H42" s="5" t="str">
        <f>IF($B42="N/A","N/A",IF(G42&gt;0,"Yes","No"))</f>
        <v>Yes</v>
      </c>
      <c r="I42" s="6">
        <v>3.4940000000000002</v>
      </c>
      <c r="J42" s="6">
        <v>5.9960000000000004</v>
      </c>
      <c r="K42" s="105" t="str">
        <f t="shared" si="8"/>
        <v>Yes</v>
      </c>
    </row>
    <row r="43" spans="1:11" x14ac:dyDescent="0.2">
      <c r="A43" s="124" t="s">
        <v>390</v>
      </c>
      <c r="B43" s="22" t="s">
        <v>259</v>
      </c>
      <c r="C43" s="57">
        <v>3.4783964167999999</v>
      </c>
      <c r="D43" s="5" t="str">
        <f>IF($B43="N/A","N/A",IF(C43&gt;0,"Yes","No"))</f>
        <v>Yes</v>
      </c>
      <c r="E43" s="4">
        <v>3.4746355586000002</v>
      </c>
      <c r="F43" s="5" t="str">
        <f>IF($B43="N/A","N/A",IF(E43&gt;0,"Yes","No"))</f>
        <v>Yes</v>
      </c>
      <c r="G43" s="4">
        <v>3.3230503151000002</v>
      </c>
      <c r="H43" s="5" t="str">
        <f>IF($B43="N/A","N/A",IF(G43&gt;0,"Yes","No"))</f>
        <v>Yes</v>
      </c>
      <c r="I43" s="6">
        <v>-0.108</v>
      </c>
      <c r="J43" s="6">
        <v>-4.3600000000000003</v>
      </c>
      <c r="K43" s="105" t="str">
        <f t="shared" si="8"/>
        <v>Yes</v>
      </c>
    </row>
    <row r="44" spans="1:11" x14ac:dyDescent="0.2">
      <c r="A44" s="124" t="s">
        <v>391</v>
      </c>
      <c r="B44" s="22" t="s">
        <v>259</v>
      </c>
      <c r="C44" s="57">
        <v>0.25372265789999998</v>
      </c>
      <c r="D44" s="5" t="str">
        <f>IF($B44="N/A","N/A",IF(C44&gt;0,"Yes","No"))</f>
        <v>Yes</v>
      </c>
      <c r="E44" s="4">
        <v>0.24173212650000001</v>
      </c>
      <c r="F44" s="5" t="str">
        <f>IF($B44="N/A","N/A",IF(E44&gt;0,"Yes","No"))</f>
        <v>Yes</v>
      </c>
      <c r="G44" s="4">
        <v>0.21589653959999999</v>
      </c>
      <c r="H44" s="5" t="str">
        <f>IF($B44="N/A","N/A",IF(G44&gt;0,"Yes","No"))</f>
        <v>Yes</v>
      </c>
      <c r="I44" s="6">
        <v>-4.7300000000000004</v>
      </c>
      <c r="J44" s="6">
        <v>-10.7</v>
      </c>
      <c r="K44" s="105" t="str">
        <f t="shared" si="8"/>
        <v>Yes</v>
      </c>
    </row>
    <row r="45" spans="1:11" x14ac:dyDescent="0.2">
      <c r="A45" s="124" t="s">
        <v>392</v>
      </c>
      <c r="B45" s="22" t="s">
        <v>220</v>
      </c>
      <c r="C45" s="57">
        <v>3.7157280000000002E-3</v>
      </c>
      <c r="D45" s="5" t="str">
        <f>IF($B45="N/A","N/A",IF(C45&gt;1,"Yes","No"))</f>
        <v>No</v>
      </c>
      <c r="E45" s="4">
        <v>3.1352746000000002E-3</v>
      </c>
      <c r="F45" s="5" t="str">
        <f>IF($B45="N/A","N/A",IF(E45&gt;1,"Yes","No"))</f>
        <v>No</v>
      </c>
      <c r="G45" s="4">
        <v>2.2759322000000001E-3</v>
      </c>
      <c r="H45" s="5" t="str">
        <f>IF($B45="N/A","N/A",IF(G45&gt;1,"Yes","No"))</f>
        <v>No</v>
      </c>
      <c r="I45" s="6">
        <v>-15.6</v>
      </c>
      <c r="J45" s="6">
        <v>-27.4</v>
      </c>
      <c r="K45" s="105" t="str">
        <f t="shared" si="8"/>
        <v>Yes</v>
      </c>
    </row>
    <row r="46" spans="1:11" x14ac:dyDescent="0.2">
      <c r="A46" s="124" t="s">
        <v>393</v>
      </c>
      <c r="B46" s="22" t="s">
        <v>259</v>
      </c>
      <c r="C46" s="57">
        <v>5.5345284100000003E-2</v>
      </c>
      <c r="D46" s="5" t="str">
        <f>IF($B46="N/A","N/A",IF(C46&gt;0,"Yes","No"))</f>
        <v>Yes</v>
      </c>
      <c r="E46" s="4">
        <v>4.72081767E-2</v>
      </c>
      <c r="F46" s="5" t="str">
        <f>IF($B46="N/A","N/A",IF(E46&gt;0,"Yes","No"))</f>
        <v>Yes</v>
      </c>
      <c r="G46" s="4">
        <v>3.29371397E-2</v>
      </c>
      <c r="H46" s="5" t="str">
        <f>IF($B46="N/A","N/A",IF(G46&gt;0,"Yes","No"))</f>
        <v>Yes</v>
      </c>
      <c r="I46" s="6">
        <v>-14.7</v>
      </c>
      <c r="J46" s="6">
        <v>-30.2</v>
      </c>
      <c r="K46" s="105" t="str">
        <f t="shared" si="8"/>
        <v>No</v>
      </c>
    </row>
    <row r="47" spans="1:11" x14ac:dyDescent="0.2">
      <c r="A47" s="124" t="s">
        <v>394</v>
      </c>
      <c r="B47" s="22" t="s">
        <v>213</v>
      </c>
      <c r="C47" s="57">
        <v>5.9376599999999997E-5</v>
      </c>
      <c r="D47" s="5" t="str">
        <f>IF($B47="N/A","N/A",IF(C47&gt;15,"No",IF(C47&lt;-15,"No","Yes")))</f>
        <v>N/A</v>
      </c>
      <c r="E47" s="4">
        <v>2.878976E-4</v>
      </c>
      <c r="F47" s="5" t="str">
        <f>IF($B47="N/A","N/A",IF(E47&gt;15,"No",IF(E47&lt;-15,"No","Yes")))</f>
        <v>N/A</v>
      </c>
      <c r="G47" s="4">
        <v>2.602417E-4</v>
      </c>
      <c r="H47" s="5" t="str">
        <f>IF($B47="N/A","N/A",IF(G47&gt;15,"No",IF(G47&lt;-15,"No","Yes")))</f>
        <v>N/A</v>
      </c>
      <c r="I47" s="6">
        <v>384.9</v>
      </c>
      <c r="J47" s="6">
        <v>-9.61</v>
      </c>
      <c r="K47" s="105" t="str">
        <f t="shared" si="8"/>
        <v>Yes</v>
      </c>
    </row>
    <row r="48" spans="1:11" x14ac:dyDescent="0.2">
      <c r="A48" s="124" t="s">
        <v>395</v>
      </c>
      <c r="B48" s="22" t="s">
        <v>213</v>
      </c>
      <c r="C48" s="57">
        <v>7.9377200000000005E-3</v>
      </c>
      <c r="D48" s="5" t="str">
        <f>IF($B48="N/A","N/A",IF(C48&gt;15,"No",IF(C48&lt;-15,"No","Yes")))</f>
        <v>N/A</v>
      </c>
      <c r="E48" s="4">
        <v>8.5737295000000002E-3</v>
      </c>
      <c r="F48" s="5" t="str">
        <f>IF($B48="N/A","N/A",IF(E48&gt;15,"No",IF(E48&lt;-15,"No","Yes")))</f>
        <v>N/A</v>
      </c>
      <c r="G48" s="4">
        <v>7.4807668000000001E-3</v>
      </c>
      <c r="H48" s="5" t="str">
        <f>IF($B48="N/A","N/A",IF(G48&gt;15,"No",IF(G48&lt;-15,"No","Yes")))</f>
        <v>N/A</v>
      </c>
      <c r="I48" s="6">
        <v>8.0120000000000005</v>
      </c>
      <c r="J48" s="6">
        <v>-12.7</v>
      </c>
      <c r="K48" s="105" t="str">
        <f t="shared" si="8"/>
        <v>Yes</v>
      </c>
    </row>
    <row r="49" spans="1:11" x14ac:dyDescent="0.2">
      <c r="A49" s="124" t="s">
        <v>396</v>
      </c>
      <c r="B49" s="22" t="s">
        <v>213</v>
      </c>
      <c r="C49" s="57">
        <v>0.46244406840000002</v>
      </c>
      <c r="D49" s="5" t="str">
        <f>IF($B49="N/A","N/A",IF(C49&gt;15,"No",IF(C49&lt;-15,"No","Yes")))</f>
        <v>N/A</v>
      </c>
      <c r="E49" s="4">
        <v>0.46449461310000001</v>
      </c>
      <c r="F49" s="5" t="str">
        <f>IF($B49="N/A","N/A",IF(E49&gt;15,"No",IF(E49&lt;-15,"No","Yes")))</f>
        <v>N/A</v>
      </c>
      <c r="G49" s="4">
        <v>0.48467419890000002</v>
      </c>
      <c r="H49" s="5" t="str">
        <f>IF($B49="N/A","N/A",IF(G49&gt;15,"No",IF(G49&lt;-15,"No","Yes")))</f>
        <v>N/A</v>
      </c>
      <c r="I49" s="6">
        <v>0.44340000000000002</v>
      </c>
      <c r="J49" s="6">
        <v>4.3440000000000003</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7.0425639610999999</v>
      </c>
      <c r="D51" s="5" t="str">
        <f>IF($B51="N/A","N/A",IF(C51&gt;15,"No",IF(C51&lt;-15,"No","Yes")))</f>
        <v>N/A</v>
      </c>
      <c r="E51" s="4">
        <v>7.3613718865999997</v>
      </c>
      <c r="F51" s="5" t="str">
        <f>IF($B51="N/A","N/A",IF(E51&gt;15,"No",IF(E51&lt;-15,"No","Yes")))</f>
        <v>N/A</v>
      </c>
      <c r="G51" s="4">
        <v>6.8488951815999997</v>
      </c>
      <c r="H51" s="5" t="str">
        <f>IF($B51="N/A","N/A",IF(G51&gt;15,"No",IF(G51&lt;-15,"No","Yes")))</f>
        <v>N/A</v>
      </c>
      <c r="I51" s="6">
        <v>4.5270000000000001</v>
      </c>
      <c r="J51" s="6">
        <v>-6.96</v>
      </c>
      <c r="K51" s="105" t="str">
        <f t="shared" si="8"/>
        <v>Yes</v>
      </c>
    </row>
    <row r="52" spans="1:11" x14ac:dyDescent="0.2">
      <c r="A52" s="124" t="s">
        <v>399</v>
      </c>
      <c r="B52" s="22" t="s">
        <v>220</v>
      </c>
      <c r="C52" s="57">
        <v>9.9311565292000008</v>
      </c>
      <c r="D52" s="5" t="str">
        <f>IF($B52="N/A","N/A",IF(C52&gt;1,"Yes","No"))</f>
        <v>Yes</v>
      </c>
      <c r="E52" s="4">
        <v>9.6878755176000002</v>
      </c>
      <c r="F52" s="5" t="str">
        <f>IF($B52="N/A","N/A",IF(E52&gt;1,"Yes","No"))</f>
        <v>Yes</v>
      </c>
      <c r="G52" s="4">
        <v>9.9267504699</v>
      </c>
      <c r="H52" s="5" t="str">
        <f>IF($B52="N/A","N/A",IF(G52&gt;1,"Yes","No"))</f>
        <v>Yes</v>
      </c>
      <c r="I52" s="6">
        <v>-2.4500000000000002</v>
      </c>
      <c r="J52" s="6">
        <v>2.4660000000000002</v>
      </c>
      <c r="K52" s="105" t="str">
        <f t="shared" si="8"/>
        <v>Yes</v>
      </c>
    </row>
    <row r="53" spans="1:11" x14ac:dyDescent="0.2">
      <c r="A53" s="124" t="s">
        <v>400</v>
      </c>
      <c r="B53" s="22" t="s">
        <v>259</v>
      </c>
      <c r="C53" s="57">
        <v>3.0806791426000002</v>
      </c>
      <c r="D53" s="5" t="str">
        <f>IF($B53="N/A","N/A",IF(C53&gt;0,"Yes","No"))</f>
        <v>Yes</v>
      </c>
      <c r="E53" s="4">
        <v>3.0257330555999999</v>
      </c>
      <c r="F53" s="5" t="str">
        <f>IF($B53="N/A","N/A",IF(E53&gt;0,"Yes","No"))</f>
        <v>Yes</v>
      </c>
      <c r="G53" s="4">
        <v>3.1841285476999999</v>
      </c>
      <c r="H53" s="5" t="str">
        <f>IF($B53="N/A","N/A",IF(G53&gt;0,"Yes","No"))</f>
        <v>Yes</v>
      </c>
      <c r="I53" s="6">
        <v>-1.78</v>
      </c>
      <c r="J53" s="6">
        <v>5.2350000000000003</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1751</v>
      </c>
      <c r="J54" s="6" t="s">
        <v>1751</v>
      </c>
      <c r="K54" s="105" t="str">
        <f t="shared" si="8"/>
        <v>N/A</v>
      </c>
    </row>
    <row r="55" spans="1:11" x14ac:dyDescent="0.2">
      <c r="A55" s="124" t="s">
        <v>873</v>
      </c>
      <c r="B55" s="22" t="s">
        <v>213</v>
      </c>
      <c r="C55" s="59">
        <v>85.876997716000005</v>
      </c>
      <c r="D55" s="5" t="str">
        <f>IF($B55="N/A","N/A",IF(C55&gt;15,"No",IF(C55&lt;-15,"No","Yes")))</f>
        <v>N/A</v>
      </c>
      <c r="E55" s="24">
        <v>93.118164003999993</v>
      </c>
      <c r="F55" s="5" t="str">
        <f>IF($B55="N/A","N/A",IF(E55&gt;15,"No",IF(E55&lt;-15,"No","Yes")))</f>
        <v>N/A</v>
      </c>
      <c r="G55" s="24">
        <v>92.279945436000006</v>
      </c>
      <c r="H55" s="5" t="str">
        <f>IF($B55="N/A","N/A",IF(G55&gt;15,"No",IF(G55&lt;-15,"No","Yes")))</f>
        <v>N/A</v>
      </c>
      <c r="I55" s="6">
        <v>8.4320000000000004</v>
      </c>
      <c r="J55" s="6">
        <v>-0.9</v>
      </c>
      <c r="K55" s="105" t="str">
        <f t="shared" ref="K55:K74" si="9">IF(J55="Div by 0", "N/A", IF(J55="N/A","N/A", IF(J55&gt;30, "No", IF(J55&lt;-30, "No", "Yes"))))</f>
        <v>Yes</v>
      </c>
    </row>
    <row r="56" spans="1:11" x14ac:dyDescent="0.2">
      <c r="A56" s="124" t="s">
        <v>874</v>
      </c>
      <c r="B56" s="22" t="s">
        <v>261</v>
      </c>
      <c r="C56" s="59">
        <v>67.903085488000002</v>
      </c>
      <c r="D56" s="5" t="str">
        <f>IF($B56="N/A","N/A",IF(C56&gt;90,"No",IF(C56&lt;20,"No","Yes")))</f>
        <v>Yes</v>
      </c>
      <c r="E56" s="24">
        <v>69.749008898</v>
      </c>
      <c r="F56" s="5" t="str">
        <f>IF($B56="N/A","N/A",IF(E56&gt;90,"No",IF(E56&lt;20,"No","Yes")))</f>
        <v>Yes</v>
      </c>
      <c r="G56" s="24">
        <v>64.108387715999996</v>
      </c>
      <c r="H56" s="5" t="str">
        <f>IF($B56="N/A","N/A",IF(G56&gt;90,"No",IF(G56&lt;20,"No","Yes")))</f>
        <v>Yes</v>
      </c>
      <c r="I56" s="6">
        <v>2.718</v>
      </c>
      <c r="J56" s="6">
        <v>-8.09</v>
      </c>
      <c r="K56" s="105" t="str">
        <f t="shared" si="9"/>
        <v>Yes</v>
      </c>
    </row>
    <row r="57" spans="1:11" x14ac:dyDescent="0.2">
      <c r="A57" s="124" t="s">
        <v>875</v>
      </c>
      <c r="B57" s="22" t="s">
        <v>262</v>
      </c>
      <c r="C57" s="59">
        <v>41.517137323</v>
      </c>
      <c r="D57" s="5" t="str">
        <f>IF($B57="N/A","N/A",IF(C57&gt;60,"No",IF(C57&lt;10,"No","Yes")))</f>
        <v>Yes</v>
      </c>
      <c r="E57" s="24">
        <v>39.392539186</v>
      </c>
      <c r="F57" s="5" t="str">
        <f>IF($B57="N/A","N/A",IF(E57&gt;60,"No",IF(E57&lt;10,"No","Yes")))</f>
        <v>Yes</v>
      </c>
      <c r="G57" s="24">
        <v>38.958810776999997</v>
      </c>
      <c r="H57" s="5" t="str">
        <f>IF($B57="N/A","N/A",IF(G57&gt;60,"No",IF(G57&lt;10,"No","Yes")))</f>
        <v>Yes</v>
      </c>
      <c r="I57" s="6">
        <v>-5.12</v>
      </c>
      <c r="J57" s="6">
        <v>-1.1000000000000001</v>
      </c>
      <c r="K57" s="105" t="str">
        <f t="shared" si="9"/>
        <v>Yes</v>
      </c>
    </row>
    <row r="58" spans="1:11" ht="25.5" x14ac:dyDescent="0.2">
      <c r="A58" s="124" t="s">
        <v>876</v>
      </c>
      <c r="B58" s="22" t="s">
        <v>263</v>
      </c>
      <c r="C58" s="59">
        <v>33.794827585999997</v>
      </c>
      <c r="D58" s="5" t="str">
        <f>IF($B58="N/A","N/A",IF(C58&gt;100,"No",IF(C58&lt;10,"No","Yes")))</f>
        <v>Yes</v>
      </c>
      <c r="E58" s="24">
        <v>32.914028242000001</v>
      </c>
      <c r="F58" s="5" t="str">
        <f>IF($B58="N/A","N/A",IF(E58&gt;100,"No",IF(E58&lt;10,"No","Yes")))</f>
        <v>Yes</v>
      </c>
      <c r="G58" s="24">
        <v>34.513920102</v>
      </c>
      <c r="H58" s="5" t="str">
        <f>IF($B58="N/A","N/A",IF(G58&gt;100,"No",IF(G58&lt;10,"No","Yes")))</f>
        <v>Yes</v>
      </c>
      <c r="I58" s="6">
        <v>-2.61</v>
      </c>
      <c r="J58" s="6">
        <v>4.8609999999999998</v>
      </c>
      <c r="K58" s="105" t="str">
        <f t="shared" si="9"/>
        <v>Yes</v>
      </c>
    </row>
    <row r="59" spans="1:11" x14ac:dyDescent="0.2">
      <c r="A59" s="124" t="s">
        <v>877</v>
      </c>
      <c r="B59" s="22" t="s">
        <v>264</v>
      </c>
      <c r="C59" s="59">
        <v>165.38378520000001</v>
      </c>
      <c r="D59" s="5" t="str">
        <f>IF($B59="N/A","N/A",IF(C59&gt;100,"No",IF(C59&lt;20,"No","Yes")))</f>
        <v>No</v>
      </c>
      <c r="E59" s="24">
        <v>204.71615170999999</v>
      </c>
      <c r="F59" s="5" t="str">
        <f>IF($B59="N/A","N/A",IF(E59&gt;100,"No",IF(E59&lt;20,"No","Yes")))</f>
        <v>No</v>
      </c>
      <c r="G59" s="24">
        <v>205.47196221999999</v>
      </c>
      <c r="H59" s="5" t="str">
        <f>IF($B59="N/A","N/A",IF(G59&gt;100,"No",IF(G59&lt;20,"No","Yes")))</f>
        <v>No</v>
      </c>
      <c r="I59" s="6">
        <v>23.78</v>
      </c>
      <c r="J59" s="6">
        <v>0.36919999999999997</v>
      </c>
      <c r="K59" s="105" t="str">
        <f t="shared" si="9"/>
        <v>Yes</v>
      </c>
    </row>
    <row r="60" spans="1:11" x14ac:dyDescent="0.2">
      <c r="A60" s="124" t="s">
        <v>878</v>
      </c>
      <c r="B60" s="22" t="s">
        <v>264</v>
      </c>
      <c r="C60" s="59">
        <v>77.203499092000001</v>
      </c>
      <c r="D60" s="5" t="str">
        <f>IF($B60="N/A","N/A",IF(C60&gt;100,"No",IF(C60&lt;20,"No","Yes")))</f>
        <v>Yes</v>
      </c>
      <c r="E60" s="24">
        <v>79.808111785999998</v>
      </c>
      <c r="F60" s="5" t="str">
        <f>IF($B60="N/A","N/A",IF(E60&gt;100,"No",IF(E60&lt;20,"No","Yes")))</f>
        <v>Yes</v>
      </c>
      <c r="G60" s="24">
        <v>74.468557438000005</v>
      </c>
      <c r="H60" s="5" t="str">
        <f>IF($B60="N/A","N/A",IF(G60&gt;100,"No",IF(G60&lt;20,"No","Yes")))</f>
        <v>Yes</v>
      </c>
      <c r="I60" s="6">
        <v>3.3740000000000001</v>
      </c>
      <c r="J60" s="6">
        <v>-6.69</v>
      </c>
      <c r="K60" s="105" t="str">
        <f t="shared" si="9"/>
        <v>Yes</v>
      </c>
    </row>
    <row r="61" spans="1:11" ht="25.5" x14ac:dyDescent="0.2">
      <c r="A61" s="124" t="s">
        <v>879</v>
      </c>
      <c r="B61" s="22" t="s">
        <v>213</v>
      </c>
      <c r="C61" s="59">
        <v>64.112406954999997</v>
      </c>
      <c r="D61" s="5" t="str">
        <f>IF($B61="N/A","N/A",IF(C61&gt;15,"No",IF(C61&lt;-15,"No","Yes")))</f>
        <v>N/A</v>
      </c>
      <c r="E61" s="24">
        <v>63.493404591999997</v>
      </c>
      <c r="F61" s="5" t="str">
        <f>IF($B61="N/A","N/A",IF(E61&gt;15,"No",IF(E61&lt;-15,"No","Yes")))</f>
        <v>N/A</v>
      </c>
      <c r="G61" s="24">
        <v>66.382372215000004</v>
      </c>
      <c r="H61" s="5" t="str">
        <f>IF($B61="N/A","N/A",IF(G61&gt;15,"No",IF(G61&lt;-15,"No","Yes")))</f>
        <v>N/A</v>
      </c>
      <c r="I61" s="6">
        <v>-0.96499999999999997</v>
      </c>
      <c r="J61" s="6">
        <v>4.55</v>
      </c>
      <c r="K61" s="105" t="str">
        <f t="shared" si="9"/>
        <v>Yes</v>
      </c>
    </row>
    <row r="62" spans="1:11" x14ac:dyDescent="0.2">
      <c r="A62" s="124" t="s">
        <v>880</v>
      </c>
      <c r="B62" s="22" t="s">
        <v>265</v>
      </c>
      <c r="C62" s="59">
        <v>33.725409937999999</v>
      </c>
      <c r="D62" s="5" t="str">
        <f>IF($B62="N/A","N/A",IF(C62&gt;60,"No",IF(C62&lt;10,"No","Yes")))</f>
        <v>Yes</v>
      </c>
      <c r="E62" s="24">
        <v>32.976319451000002</v>
      </c>
      <c r="F62" s="5" t="str">
        <f>IF($B62="N/A","N/A",IF(E62&gt;60,"No",IF(E62&lt;10,"No","Yes")))</f>
        <v>Yes</v>
      </c>
      <c r="G62" s="24">
        <v>31.254154911000001</v>
      </c>
      <c r="H62" s="5" t="str">
        <f>IF($B62="N/A","N/A",IF(G62&gt;60,"No",IF(G62&lt;10,"No","Yes")))</f>
        <v>Yes</v>
      </c>
      <c r="I62" s="6">
        <v>-2.2200000000000002</v>
      </c>
      <c r="J62" s="6">
        <v>-5.22</v>
      </c>
      <c r="K62" s="105" t="str">
        <f t="shared" si="9"/>
        <v>Yes</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48.297539262999997</v>
      </c>
      <c r="D64" s="5" t="str">
        <f t="shared" ref="D64:D74" si="10">IF($B64="N/A","N/A",IF(C64&gt;15,"No",IF(C64&lt;-15,"No","Yes")))</f>
        <v>N/A</v>
      </c>
      <c r="E64" s="24">
        <v>54.543087819</v>
      </c>
      <c r="F64" s="5" t="str">
        <f>IF($B64="N/A","N/A",IF(E64&gt;15,"No",IF(E64&lt;-15,"No","Yes")))</f>
        <v>N/A</v>
      </c>
      <c r="G64" s="24">
        <v>54.777025004000002</v>
      </c>
      <c r="H64" s="5" t="str">
        <f>IF($B64="N/A","N/A",IF(G64&gt;15,"No",IF(G64&lt;-15,"No","Yes")))</f>
        <v>N/A</v>
      </c>
      <c r="I64" s="6">
        <v>12.93</v>
      </c>
      <c r="J64" s="6">
        <v>0.4289</v>
      </c>
      <c r="K64" s="105" t="str">
        <f t="shared" si="9"/>
        <v>Yes</v>
      </c>
    </row>
    <row r="65" spans="1:11" ht="24.95" customHeight="1" x14ac:dyDescent="0.2">
      <c r="A65" s="124" t="s">
        <v>883</v>
      </c>
      <c r="B65" s="22" t="s">
        <v>213</v>
      </c>
      <c r="C65" s="59">
        <v>126.40812956000001</v>
      </c>
      <c r="D65" s="5" t="str">
        <f t="shared" si="10"/>
        <v>N/A</v>
      </c>
      <c r="E65" s="24">
        <v>127.52101390999999</v>
      </c>
      <c r="F65" s="5" t="str">
        <f t="shared" ref="F65:F73" si="11">IF($B65="N/A","N/A",IF(E65&gt;15,"No",IF(E65&lt;-15,"No","Yes")))</f>
        <v>N/A</v>
      </c>
      <c r="G65" s="24">
        <v>134.64131527000001</v>
      </c>
      <c r="H65" s="5" t="str">
        <f t="shared" ref="H65:H86" si="12">IF($B65="N/A","N/A",IF(G65&gt;15,"No",IF(G65&lt;-15,"No","Yes")))</f>
        <v>N/A</v>
      </c>
      <c r="I65" s="6">
        <v>0.88039999999999996</v>
      </c>
      <c r="J65" s="6">
        <v>5.5839999999999996</v>
      </c>
      <c r="K65" s="105" t="str">
        <f t="shared" si="9"/>
        <v>Yes</v>
      </c>
    </row>
    <row r="66" spans="1:11" ht="25.5" x14ac:dyDescent="0.2">
      <c r="A66" s="124" t="s">
        <v>884</v>
      </c>
      <c r="B66" s="22" t="s">
        <v>213</v>
      </c>
      <c r="C66" s="59">
        <v>276.35512310000001</v>
      </c>
      <c r="D66" s="5" t="str">
        <f t="shared" si="10"/>
        <v>N/A</v>
      </c>
      <c r="E66" s="24">
        <v>271.14260207000001</v>
      </c>
      <c r="F66" s="5" t="str">
        <f t="shared" si="11"/>
        <v>N/A</v>
      </c>
      <c r="G66" s="24">
        <v>268.52291102999999</v>
      </c>
      <c r="H66" s="5" t="str">
        <f t="shared" si="12"/>
        <v>N/A</v>
      </c>
      <c r="I66" s="6">
        <v>-1.89</v>
      </c>
      <c r="J66" s="6">
        <v>-0.96599999999999997</v>
      </c>
      <c r="K66" s="105" t="str">
        <f t="shared" si="9"/>
        <v>Yes</v>
      </c>
    </row>
    <row r="67" spans="1:11" ht="25.5" x14ac:dyDescent="0.2">
      <c r="A67" s="124" t="s">
        <v>885</v>
      </c>
      <c r="B67" s="22" t="s">
        <v>213</v>
      </c>
      <c r="C67" s="59">
        <v>57.100086091999998</v>
      </c>
      <c r="D67" s="5" t="str">
        <f t="shared" si="10"/>
        <v>N/A</v>
      </c>
      <c r="E67" s="24">
        <v>62.530152379</v>
      </c>
      <c r="F67" s="5" t="str">
        <f t="shared" si="11"/>
        <v>N/A</v>
      </c>
      <c r="G67" s="24">
        <v>65.253692466000004</v>
      </c>
      <c r="H67" s="5" t="str">
        <f t="shared" si="12"/>
        <v>N/A</v>
      </c>
      <c r="I67" s="6">
        <v>9.51</v>
      </c>
      <c r="J67" s="6">
        <v>4.3559999999999999</v>
      </c>
      <c r="K67" s="105" t="str">
        <f t="shared" si="9"/>
        <v>Yes</v>
      </c>
    </row>
    <row r="68" spans="1:11" ht="25.5" x14ac:dyDescent="0.2">
      <c r="A68" s="124" t="s">
        <v>886</v>
      </c>
      <c r="B68" s="22" t="s">
        <v>213</v>
      </c>
      <c r="C68" s="59">
        <v>61.883889041000003</v>
      </c>
      <c r="D68" s="5" t="str">
        <f t="shared" si="10"/>
        <v>N/A</v>
      </c>
      <c r="E68" s="24">
        <v>64.420918134999994</v>
      </c>
      <c r="F68" s="5" t="str">
        <f t="shared" si="11"/>
        <v>N/A</v>
      </c>
      <c r="G68" s="24">
        <v>65.867636337999997</v>
      </c>
      <c r="H68" s="5" t="str">
        <f t="shared" si="12"/>
        <v>N/A</v>
      </c>
      <c r="I68" s="6">
        <v>4.0999999999999996</v>
      </c>
      <c r="J68" s="6">
        <v>2.246</v>
      </c>
      <c r="K68" s="105" t="str">
        <f t="shared" si="9"/>
        <v>Yes</v>
      </c>
    </row>
    <row r="69" spans="1:11" ht="25.5" x14ac:dyDescent="0.2">
      <c r="A69" s="124" t="s">
        <v>887</v>
      </c>
      <c r="B69" s="22" t="s">
        <v>213</v>
      </c>
      <c r="C69" s="59">
        <v>65.146534629000001</v>
      </c>
      <c r="D69" s="5" t="str">
        <f t="shared" si="10"/>
        <v>N/A</v>
      </c>
      <c r="E69" s="24">
        <v>71.444641326999999</v>
      </c>
      <c r="F69" s="5" t="str">
        <f t="shared" si="11"/>
        <v>N/A</v>
      </c>
      <c r="G69" s="24">
        <v>72.423292715000002</v>
      </c>
      <c r="H69" s="5" t="str">
        <f t="shared" si="12"/>
        <v>N/A</v>
      </c>
      <c r="I69" s="6">
        <v>9.6679999999999993</v>
      </c>
      <c r="J69" s="6">
        <v>1.37</v>
      </c>
      <c r="K69" s="105" t="str">
        <f t="shared" si="9"/>
        <v>Yes</v>
      </c>
    </row>
    <row r="70" spans="1:11" ht="25.5" x14ac:dyDescent="0.2">
      <c r="A70" s="124" t="s">
        <v>888</v>
      </c>
      <c r="B70" s="22" t="s">
        <v>213</v>
      </c>
      <c r="C70" s="59">
        <v>14.486963834999999</v>
      </c>
      <c r="D70" s="5" t="str">
        <f t="shared" si="10"/>
        <v>N/A</v>
      </c>
      <c r="E70" s="24">
        <v>13.818589026</v>
      </c>
      <c r="F70" s="5" t="str">
        <f t="shared" si="11"/>
        <v>N/A</v>
      </c>
      <c r="G70" s="24">
        <v>15.467775467999999</v>
      </c>
      <c r="H70" s="5" t="str">
        <f t="shared" si="12"/>
        <v>N/A</v>
      </c>
      <c r="I70" s="6">
        <v>-4.6100000000000003</v>
      </c>
      <c r="J70" s="6">
        <v>11.93</v>
      </c>
      <c r="K70" s="105" t="str">
        <f t="shared" si="9"/>
        <v>Yes</v>
      </c>
    </row>
    <row r="71" spans="1:11" x14ac:dyDescent="0.2">
      <c r="A71" s="124" t="s">
        <v>889</v>
      </c>
      <c r="B71" s="22" t="s">
        <v>213</v>
      </c>
      <c r="C71" s="59">
        <v>712.37509881000005</v>
      </c>
      <c r="D71" s="5" t="str">
        <f t="shared" si="10"/>
        <v>N/A</v>
      </c>
      <c r="E71" s="24">
        <v>847.87743566999995</v>
      </c>
      <c r="F71" s="5" t="str">
        <f t="shared" si="11"/>
        <v>N/A</v>
      </c>
      <c r="G71" s="24">
        <v>1099.9422497</v>
      </c>
      <c r="H71" s="5" t="str">
        <f t="shared" si="12"/>
        <v>N/A</v>
      </c>
      <c r="I71" s="6">
        <v>19.02</v>
      </c>
      <c r="J71" s="6">
        <v>29.73</v>
      </c>
      <c r="K71" s="105" t="str">
        <f t="shared" si="9"/>
        <v>Yes</v>
      </c>
    </row>
    <row r="72" spans="1:11" ht="25.5" x14ac:dyDescent="0.2">
      <c r="A72" s="124" t="s">
        <v>890</v>
      </c>
      <c r="B72" s="22" t="s">
        <v>213</v>
      </c>
      <c r="C72" s="59">
        <v>249.50429543000001</v>
      </c>
      <c r="D72" s="5" t="str">
        <f t="shared" si="10"/>
        <v>N/A</v>
      </c>
      <c r="E72" s="24">
        <v>262.03971732999997</v>
      </c>
      <c r="F72" s="5" t="str">
        <f t="shared" si="11"/>
        <v>N/A</v>
      </c>
      <c r="G72" s="24">
        <v>263.94840198999998</v>
      </c>
      <c r="H72" s="5" t="str">
        <f t="shared" si="12"/>
        <v>N/A</v>
      </c>
      <c r="I72" s="6">
        <v>5.024</v>
      </c>
      <c r="J72" s="6">
        <v>0.72840000000000005</v>
      </c>
      <c r="K72" s="105" t="str">
        <f t="shared" si="9"/>
        <v>Yes</v>
      </c>
    </row>
    <row r="73" spans="1:11" x14ac:dyDescent="0.2">
      <c r="A73" s="124" t="s">
        <v>891</v>
      </c>
      <c r="B73" s="22" t="s">
        <v>213</v>
      </c>
      <c r="C73" s="59">
        <v>117.19446096</v>
      </c>
      <c r="D73" s="5" t="str">
        <f t="shared" si="10"/>
        <v>N/A</v>
      </c>
      <c r="E73" s="24">
        <v>126.78248129000001</v>
      </c>
      <c r="F73" s="5" t="str">
        <f t="shared" si="11"/>
        <v>N/A</v>
      </c>
      <c r="G73" s="24">
        <v>121.23581668</v>
      </c>
      <c r="H73" s="5" t="str">
        <f t="shared" si="12"/>
        <v>N/A</v>
      </c>
      <c r="I73" s="6">
        <v>8.1809999999999992</v>
      </c>
      <c r="J73" s="6">
        <v>-4.37</v>
      </c>
      <c r="K73" s="105" t="str">
        <f t="shared" si="9"/>
        <v>Yes</v>
      </c>
    </row>
    <row r="74" spans="1:11" x14ac:dyDescent="0.2">
      <c r="A74" s="124" t="s">
        <v>892</v>
      </c>
      <c r="B74" s="22" t="s">
        <v>213</v>
      </c>
      <c r="C74" s="59">
        <v>68.069072520999995</v>
      </c>
      <c r="D74" s="5" t="str">
        <f t="shared" si="10"/>
        <v>N/A</v>
      </c>
      <c r="E74" s="24">
        <v>70.796250869999994</v>
      </c>
      <c r="F74" s="5" t="str">
        <f>IF($B74="N/A","N/A",IF(E74&gt;15,"No",IF(E74&lt;-15,"No","Yes")))</f>
        <v>N/A</v>
      </c>
      <c r="G74" s="24">
        <v>70.087300502000005</v>
      </c>
      <c r="H74" s="5" t="str">
        <f t="shared" si="12"/>
        <v>N/A</v>
      </c>
      <c r="I74" s="6">
        <v>4.0060000000000002</v>
      </c>
      <c r="J74" s="6">
        <v>-1</v>
      </c>
      <c r="K74" s="105" t="str">
        <f t="shared" si="9"/>
        <v>Yes</v>
      </c>
    </row>
    <row r="75" spans="1:11" x14ac:dyDescent="0.2">
      <c r="A75" s="124" t="s">
        <v>893</v>
      </c>
      <c r="B75" s="22" t="s">
        <v>213</v>
      </c>
      <c r="C75" s="57">
        <v>0.30578972609999999</v>
      </c>
      <c r="D75" s="5" t="str">
        <f t="shared" ref="D75:D80" si="13">IF($B75="N/A","N/A",IF(C75&gt;15,"No",IF(C75&lt;-15,"No","Yes")))</f>
        <v>N/A</v>
      </c>
      <c r="E75" s="4">
        <v>0.25910428610000003</v>
      </c>
      <c r="F75" s="5" t="str">
        <f>IF($B75="N/A","N/A",IF(E75&gt;15,"No",IF(E75&lt;-15,"No","Yes")))</f>
        <v>N/A</v>
      </c>
      <c r="G75" s="4">
        <v>0.23274600879999999</v>
      </c>
      <c r="H75" s="5" t="str">
        <f t="shared" si="12"/>
        <v>N/A</v>
      </c>
      <c r="I75" s="6">
        <v>-15.3</v>
      </c>
      <c r="J75" s="6">
        <v>-10.199999999999999</v>
      </c>
      <c r="K75" s="105" t="str">
        <f t="shared" ref="K75:K80" si="14">IF(J75="Div by 0", "N/A", IF(J75="N/A","N/A", IF(J75&gt;30, "No", IF(J75&lt;-30, "No", "Yes"))))</f>
        <v>Yes</v>
      </c>
    </row>
    <row r="76" spans="1:11" x14ac:dyDescent="0.2">
      <c r="A76" s="124" t="s">
        <v>894</v>
      </c>
      <c r="B76" s="22" t="s">
        <v>213</v>
      </c>
      <c r="C76" s="57">
        <v>2.0018679893</v>
      </c>
      <c r="D76" s="5" t="str">
        <f t="shared" si="13"/>
        <v>N/A</v>
      </c>
      <c r="E76" s="4">
        <v>1.7985205858</v>
      </c>
      <c r="F76" s="5" t="str">
        <f t="shared" ref="F76:F86" si="15">IF($B76="N/A","N/A",IF(E76&gt;15,"No",IF(E76&lt;-15,"No","Yes")))</f>
        <v>N/A</v>
      </c>
      <c r="G76" s="4">
        <v>1.8106389375</v>
      </c>
      <c r="H76" s="5" t="str">
        <f t="shared" si="12"/>
        <v>N/A</v>
      </c>
      <c r="I76" s="6">
        <v>-10.199999999999999</v>
      </c>
      <c r="J76" s="6">
        <v>0.67379999999999995</v>
      </c>
      <c r="K76" s="105" t="str">
        <f t="shared" si="14"/>
        <v>Yes</v>
      </c>
    </row>
    <row r="77" spans="1:11" x14ac:dyDescent="0.2">
      <c r="A77" s="124" t="s">
        <v>895</v>
      </c>
      <c r="B77" s="22" t="s">
        <v>213</v>
      </c>
      <c r="C77" s="57">
        <v>2.0768075664999999</v>
      </c>
      <c r="D77" s="5" t="str">
        <f t="shared" si="13"/>
        <v>N/A</v>
      </c>
      <c r="E77" s="4">
        <v>1.9802998025</v>
      </c>
      <c r="F77" s="5" t="str">
        <f t="shared" si="15"/>
        <v>N/A</v>
      </c>
      <c r="G77" s="4">
        <v>2.2394699926000001</v>
      </c>
      <c r="H77" s="5" t="str">
        <f t="shared" si="12"/>
        <v>N/A</v>
      </c>
      <c r="I77" s="6">
        <v>-4.6500000000000004</v>
      </c>
      <c r="J77" s="6">
        <v>13.09</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1751</v>
      </c>
      <c r="J78" s="6" t="s">
        <v>1751</v>
      </c>
      <c r="K78" s="105" t="str">
        <f t="shared" si="14"/>
        <v>N/A</v>
      </c>
    </row>
    <row r="79" spans="1:11" ht="25.5" x14ac:dyDescent="0.2">
      <c r="A79" s="124" t="s">
        <v>897</v>
      </c>
      <c r="B79" s="22" t="s">
        <v>213</v>
      </c>
      <c r="C79" s="57">
        <v>10.606915884999999</v>
      </c>
      <c r="D79" s="5" t="str">
        <f t="shared" si="13"/>
        <v>N/A</v>
      </c>
      <c r="E79" s="4">
        <v>11.036071667</v>
      </c>
      <c r="F79" s="5" t="str">
        <f t="shared" si="15"/>
        <v>N/A</v>
      </c>
      <c r="G79" s="4">
        <v>5.9940058285999998</v>
      </c>
      <c r="H79" s="5" t="str">
        <f t="shared" si="12"/>
        <v>N/A</v>
      </c>
      <c r="I79" s="6">
        <v>4.0460000000000003</v>
      </c>
      <c r="J79" s="6">
        <v>-45.7</v>
      </c>
      <c r="K79" s="105" t="str">
        <f t="shared" si="14"/>
        <v>No</v>
      </c>
    </row>
    <row r="80" spans="1:11" ht="25.5" x14ac:dyDescent="0.2">
      <c r="A80" s="124" t="s">
        <v>898</v>
      </c>
      <c r="B80" s="22" t="s">
        <v>213</v>
      </c>
      <c r="C80" s="61">
        <v>10.594849926</v>
      </c>
      <c r="D80" s="5" t="str">
        <f t="shared" si="13"/>
        <v>N/A</v>
      </c>
      <c r="E80" s="61">
        <v>11.035401077</v>
      </c>
      <c r="F80" s="5" t="str">
        <f t="shared" si="15"/>
        <v>N/A</v>
      </c>
      <c r="G80" s="61">
        <v>5.9937408552000004</v>
      </c>
      <c r="H80" s="5" t="str">
        <f t="shared" si="12"/>
        <v>N/A</v>
      </c>
      <c r="I80" s="6">
        <v>4.1580000000000004</v>
      </c>
      <c r="J80" s="62">
        <v>-45.7</v>
      </c>
      <c r="K80" s="105" t="str">
        <f t="shared" si="14"/>
        <v>No</v>
      </c>
    </row>
    <row r="81" spans="1:11" x14ac:dyDescent="0.2">
      <c r="A81" s="124" t="s">
        <v>899</v>
      </c>
      <c r="B81" s="22" t="s">
        <v>213</v>
      </c>
      <c r="C81" s="63">
        <v>79.949024015999996</v>
      </c>
      <c r="D81" s="5" t="str">
        <f t="shared" ref="D81:D86" si="16">IF($B81="N/A","N/A",IF(C81&gt;15,"No",IF(C81&lt;-15,"No","Yes")))</f>
        <v>N/A</v>
      </c>
      <c r="E81" s="64">
        <v>99.315857937999994</v>
      </c>
      <c r="F81" s="5" t="str">
        <f t="shared" si="15"/>
        <v>N/A</v>
      </c>
      <c r="G81" s="64">
        <v>99.336497997999999</v>
      </c>
      <c r="H81" s="5" t="str">
        <f>IF($B81="N/A","N/A",IF(G81&gt;15,"No",IF(G81&lt;-15,"No","Yes")))</f>
        <v>N/A</v>
      </c>
      <c r="I81" s="6">
        <v>24.22</v>
      </c>
      <c r="J81" s="6">
        <v>2.0799999999999999E-2</v>
      </c>
      <c r="K81" s="105" t="str">
        <f t="shared" ref="K81:K86" si="17">IF(J81="Div by 0", "N/A", IF(J81="N/A","N/A", IF(J81&gt;30, "No", IF(J81&lt;-30, "No", "Yes"))))</f>
        <v>Yes</v>
      </c>
    </row>
    <row r="82" spans="1:11" x14ac:dyDescent="0.2">
      <c r="A82" s="124" t="s">
        <v>900</v>
      </c>
      <c r="B82" s="22" t="s">
        <v>213</v>
      </c>
      <c r="C82" s="63">
        <v>91.954975179000002</v>
      </c>
      <c r="D82" s="5" t="str">
        <f t="shared" si="16"/>
        <v>N/A</v>
      </c>
      <c r="E82" s="64">
        <v>95.929262621999996</v>
      </c>
      <c r="F82" s="5" t="str">
        <f t="shared" si="15"/>
        <v>N/A</v>
      </c>
      <c r="G82" s="64">
        <v>99.961606004000004</v>
      </c>
      <c r="H82" s="5" t="str">
        <f t="shared" si="12"/>
        <v>N/A</v>
      </c>
      <c r="I82" s="6">
        <v>4.3220000000000001</v>
      </c>
      <c r="J82" s="6">
        <v>4.2030000000000003</v>
      </c>
      <c r="K82" s="105" t="str">
        <f t="shared" si="17"/>
        <v>Yes</v>
      </c>
    </row>
    <row r="83" spans="1:11" x14ac:dyDescent="0.2">
      <c r="A83" s="124" t="s">
        <v>901</v>
      </c>
      <c r="B83" s="22" t="s">
        <v>213</v>
      </c>
      <c r="C83" s="63">
        <v>89.840948898999997</v>
      </c>
      <c r="D83" s="5" t="str">
        <f t="shared" si="16"/>
        <v>N/A</v>
      </c>
      <c r="E83" s="64">
        <v>92.399726259000005</v>
      </c>
      <c r="F83" s="5" t="str">
        <f t="shared" si="15"/>
        <v>N/A</v>
      </c>
      <c r="G83" s="64">
        <v>93.176562559000004</v>
      </c>
      <c r="H83" s="5" t="str">
        <f t="shared" si="12"/>
        <v>N/A</v>
      </c>
      <c r="I83" s="6">
        <v>2.8479999999999999</v>
      </c>
      <c r="J83" s="6">
        <v>0.8407</v>
      </c>
      <c r="K83" s="105" t="str">
        <f t="shared" si="17"/>
        <v>Yes</v>
      </c>
    </row>
    <row r="84" spans="1:11" x14ac:dyDescent="0.2">
      <c r="A84" s="124" t="s">
        <v>902</v>
      </c>
      <c r="B84" s="22" t="s">
        <v>213</v>
      </c>
      <c r="C84" s="63" t="s">
        <v>1751</v>
      </c>
      <c r="D84" s="5" t="str">
        <f t="shared" si="16"/>
        <v>N/A</v>
      </c>
      <c r="E84" s="64" t="s">
        <v>1751</v>
      </c>
      <c r="F84" s="5" t="str">
        <f t="shared" si="15"/>
        <v>N/A</v>
      </c>
      <c r="G84" s="64" t="s">
        <v>1751</v>
      </c>
      <c r="H84" s="5" t="str">
        <f t="shared" si="12"/>
        <v>N/A</v>
      </c>
      <c r="I84" s="6" t="s">
        <v>1751</v>
      </c>
      <c r="J84" s="6" t="s">
        <v>1751</v>
      </c>
      <c r="K84" s="105" t="str">
        <f t="shared" si="17"/>
        <v>N/A</v>
      </c>
    </row>
    <row r="85" spans="1:11" x14ac:dyDescent="0.2">
      <c r="A85" s="124" t="s">
        <v>903</v>
      </c>
      <c r="B85" s="22" t="s">
        <v>213</v>
      </c>
      <c r="C85" s="63">
        <v>176.71332383999999</v>
      </c>
      <c r="D85" s="5" t="str">
        <f t="shared" si="16"/>
        <v>N/A</v>
      </c>
      <c r="E85" s="64">
        <v>187.97047688000001</v>
      </c>
      <c r="F85" s="5" t="str">
        <f t="shared" si="15"/>
        <v>N/A</v>
      </c>
      <c r="G85" s="64">
        <v>185.71592337999999</v>
      </c>
      <c r="H85" s="5" t="str">
        <f t="shared" si="12"/>
        <v>N/A</v>
      </c>
      <c r="I85" s="6">
        <v>6.37</v>
      </c>
      <c r="J85" s="6">
        <v>-1.2</v>
      </c>
      <c r="K85" s="105" t="str">
        <f t="shared" si="17"/>
        <v>Yes</v>
      </c>
    </row>
    <row r="86" spans="1:11" ht="25.5" x14ac:dyDescent="0.2">
      <c r="A86" s="124" t="s">
        <v>904</v>
      </c>
      <c r="B86" s="22" t="s">
        <v>213</v>
      </c>
      <c r="C86" s="65">
        <v>176.83636791000001</v>
      </c>
      <c r="D86" s="5" t="str">
        <f t="shared" si="16"/>
        <v>N/A</v>
      </c>
      <c r="E86" s="65">
        <v>187.93153157</v>
      </c>
      <c r="F86" s="5" t="str">
        <f t="shared" si="15"/>
        <v>N/A</v>
      </c>
      <c r="G86" s="65">
        <v>185.69029603000001</v>
      </c>
      <c r="H86" s="5" t="str">
        <f t="shared" si="12"/>
        <v>N/A</v>
      </c>
      <c r="I86" s="6">
        <v>6.274</v>
      </c>
      <c r="J86" s="6">
        <v>-1.19</v>
      </c>
      <c r="K86" s="105" t="str">
        <f t="shared" si="17"/>
        <v>Yes</v>
      </c>
    </row>
    <row r="87" spans="1:11" x14ac:dyDescent="0.2">
      <c r="A87" s="124" t="s">
        <v>32</v>
      </c>
      <c r="B87" s="22" t="s">
        <v>266</v>
      </c>
      <c r="C87" s="57">
        <v>97.499486938999993</v>
      </c>
      <c r="D87" s="5" t="str">
        <f>IF($B87="N/A","N/A",IF(C87&gt;60,"Yes","No"))</f>
        <v>Yes</v>
      </c>
      <c r="E87" s="4">
        <v>97.708489964999998</v>
      </c>
      <c r="F87" s="5" t="str">
        <f>IF($B87="N/A","N/A",IF(E87&gt;60,"Yes","No"))</f>
        <v>Yes</v>
      </c>
      <c r="G87" s="4">
        <v>97.421113278999997</v>
      </c>
      <c r="H87" s="5" t="str">
        <f>IF($B87="N/A","N/A",IF(G87&gt;60,"Yes","No"))</f>
        <v>Yes</v>
      </c>
      <c r="I87" s="6">
        <v>0.21440000000000001</v>
      </c>
      <c r="J87" s="6">
        <v>-0.29399999999999998</v>
      </c>
      <c r="K87" s="105" t="str">
        <f t="shared" ref="K87:K105" si="18">IF(J87="Div by 0", "N/A", IF(J87="N/A","N/A", IF(J87&gt;30, "No", IF(J87&lt;-30, "No", "Yes"))))</f>
        <v>Yes</v>
      </c>
    </row>
    <row r="88" spans="1:11" x14ac:dyDescent="0.2">
      <c r="A88" s="124" t="s">
        <v>39</v>
      </c>
      <c r="B88" s="22" t="s">
        <v>267</v>
      </c>
      <c r="C88" s="57">
        <v>91.334338470999995</v>
      </c>
      <c r="D88" s="5" t="str">
        <f>IF($B88="N/A","N/A",IF(C88&gt;100,"No",IF(C88&lt;85,"No","Yes")))</f>
        <v>Yes</v>
      </c>
      <c r="E88" s="4">
        <v>91.464955489000005</v>
      </c>
      <c r="F88" s="5" t="str">
        <f>IF($B88="N/A","N/A",IF(E88&gt;100,"No",IF(E88&lt;85,"No","Yes")))</f>
        <v>Yes</v>
      </c>
      <c r="G88" s="4">
        <v>90.094674939000001</v>
      </c>
      <c r="H88" s="5" t="str">
        <f>IF($B88="N/A","N/A",IF(G88&gt;100,"No",IF(G88&lt;85,"No","Yes")))</f>
        <v>Yes</v>
      </c>
      <c r="I88" s="6">
        <v>0.14299999999999999</v>
      </c>
      <c r="J88" s="6">
        <v>-1.5</v>
      </c>
      <c r="K88" s="105" t="str">
        <f t="shared" si="18"/>
        <v>Yes</v>
      </c>
    </row>
    <row r="89" spans="1:11" x14ac:dyDescent="0.2">
      <c r="A89" s="124" t="s">
        <v>905</v>
      </c>
      <c r="B89" s="22" t="s">
        <v>213</v>
      </c>
      <c r="C89" s="57">
        <v>12.460660962</v>
      </c>
      <c r="D89" s="5" t="str">
        <f>IF($B89="N/A","N/A",IF(C89&gt;15,"No",IF(C89&lt;-15,"No","Yes")))</f>
        <v>N/A</v>
      </c>
      <c r="E89" s="4">
        <v>12.843702324000001</v>
      </c>
      <c r="F89" s="5" t="str">
        <f>IF($B89="N/A","N/A",IF(E89&gt;15,"No",IF(E89&lt;-15,"No","Yes")))</f>
        <v>N/A</v>
      </c>
      <c r="G89" s="4">
        <v>12.617108898</v>
      </c>
      <c r="H89" s="5" t="str">
        <f>IF($B89="N/A","N/A",IF(G89&gt;15,"No",IF(G89&lt;-15,"No","Yes")))</f>
        <v>N/A</v>
      </c>
      <c r="I89" s="6">
        <v>3.0739999999999998</v>
      </c>
      <c r="J89" s="6">
        <v>-1.76</v>
      </c>
      <c r="K89" s="105" t="str">
        <f t="shared" si="18"/>
        <v>Yes</v>
      </c>
    </row>
    <row r="90" spans="1:11" x14ac:dyDescent="0.2">
      <c r="A90" s="124" t="s">
        <v>846</v>
      </c>
      <c r="B90" s="22" t="s">
        <v>268</v>
      </c>
      <c r="C90" s="57">
        <v>10.691762879000001</v>
      </c>
      <c r="D90" s="5" t="str">
        <f>IF($B90="N/A","N/A",IF(C90&gt;25,"No",IF(C90&lt;5,"No","Yes")))</f>
        <v>Yes</v>
      </c>
      <c r="E90" s="4">
        <v>10.83500499</v>
      </c>
      <c r="F90" s="5" t="str">
        <f>IF($B90="N/A","N/A",IF(E90&gt;25,"No",IF(E90&lt;5,"No","Yes")))</f>
        <v>Yes</v>
      </c>
      <c r="G90" s="4">
        <v>10.535713679000001</v>
      </c>
      <c r="H90" s="5" t="str">
        <f>IF($B90="N/A","N/A",IF(G90&gt;25,"No",IF(G90&lt;5,"No","Yes")))</f>
        <v>Yes</v>
      </c>
      <c r="I90" s="6">
        <v>1.34</v>
      </c>
      <c r="J90" s="6">
        <v>-2.76</v>
      </c>
      <c r="K90" s="105" t="str">
        <f t="shared" si="18"/>
        <v>Yes</v>
      </c>
    </row>
    <row r="91" spans="1:11" x14ac:dyDescent="0.2">
      <c r="A91" s="124" t="s">
        <v>847</v>
      </c>
      <c r="B91" s="22" t="s">
        <v>269</v>
      </c>
      <c r="C91" s="57">
        <v>42.089968288000001</v>
      </c>
      <c r="D91" s="5" t="str">
        <f>IF($B91="N/A","N/A",IF(C91&gt;70,"No",IF(C91&lt;40,"No","Yes")))</f>
        <v>Yes</v>
      </c>
      <c r="E91" s="4">
        <v>41.918828525000002</v>
      </c>
      <c r="F91" s="5" t="str">
        <f>IF($B91="N/A","N/A",IF(E91&gt;70,"No",IF(E91&lt;40,"No","Yes")))</f>
        <v>Yes</v>
      </c>
      <c r="G91" s="4">
        <v>42.437286204000003</v>
      </c>
      <c r="H91" s="5" t="str">
        <f>IF($B91="N/A","N/A",IF(G91&gt;70,"No",IF(G91&lt;40,"No","Yes")))</f>
        <v>Yes</v>
      </c>
      <c r="I91" s="6">
        <v>-0.40699999999999997</v>
      </c>
      <c r="J91" s="6">
        <v>1.2370000000000001</v>
      </c>
      <c r="K91" s="105" t="str">
        <f t="shared" si="18"/>
        <v>Yes</v>
      </c>
    </row>
    <row r="92" spans="1:11" x14ac:dyDescent="0.2">
      <c r="A92" s="124" t="s">
        <v>848</v>
      </c>
      <c r="B92" s="22" t="s">
        <v>270</v>
      </c>
      <c r="C92" s="57">
        <v>47.218268833000003</v>
      </c>
      <c r="D92" s="5" t="str">
        <f>IF($B92="N/A","N/A",IF(C92&gt;55,"No",IF(C92&lt;20,"No","Yes")))</f>
        <v>Yes</v>
      </c>
      <c r="E92" s="4">
        <v>47.246166485000003</v>
      </c>
      <c r="F92" s="5" t="str">
        <f>IF($B92="N/A","N/A",IF(E92&gt;55,"No",IF(E92&lt;20,"No","Yes")))</f>
        <v>Yes</v>
      </c>
      <c r="G92" s="4">
        <v>47.027000117</v>
      </c>
      <c r="H92" s="5" t="str">
        <f>IF($B92="N/A","N/A",IF(G92&gt;55,"No",IF(G92&lt;20,"No","Yes")))</f>
        <v>Yes</v>
      </c>
      <c r="I92" s="6">
        <v>5.91E-2</v>
      </c>
      <c r="J92" s="6">
        <v>-0.46400000000000002</v>
      </c>
      <c r="K92" s="105" t="str">
        <f t="shared" si="18"/>
        <v>Yes</v>
      </c>
    </row>
    <row r="93" spans="1:11" x14ac:dyDescent="0.2">
      <c r="A93" s="124" t="s">
        <v>163</v>
      </c>
      <c r="B93" s="22" t="s">
        <v>246</v>
      </c>
      <c r="C93" s="57">
        <v>100</v>
      </c>
      <c r="D93" s="5" t="str">
        <f>IF($B93="N/A","N/A",IF(C93&gt;95,"Yes","No"))</f>
        <v>Yes</v>
      </c>
      <c r="E93" s="4">
        <v>100</v>
      </c>
      <c r="F93" s="5" t="str">
        <f>IF($B93="N/A","N/A",IF(E93&gt;95,"Yes","No"))</f>
        <v>Yes</v>
      </c>
      <c r="G93" s="4">
        <v>100</v>
      </c>
      <c r="H93" s="5" t="str">
        <f>IF($B93="N/A","N/A",IF(G93&gt;95,"Yes","No"))</f>
        <v>Yes</v>
      </c>
      <c r="I93" s="6">
        <v>0</v>
      </c>
      <c r="J93" s="6">
        <v>0</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100</v>
      </c>
      <c r="D98" s="5" t="str">
        <f>IF($B98="N/A","N/A",IF(C98&gt;100,"No",IF(C98&lt;98,"No","Yes")))</f>
        <v>Yes</v>
      </c>
      <c r="E98" s="4">
        <v>100</v>
      </c>
      <c r="F98" s="5" t="str">
        <f>IF($B98="N/A","N/A",IF(E98&gt;100,"No",IF(E98&lt;98,"No","Yes")))</f>
        <v>Yes</v>
      </c>
      <c r="G98" s="4">
        <v>100</v>
      </c>
      <c r="H98" s="5" t="str">
        <f>IF($B98="N/A","N/A",IF(G98&gt;100,"No",IF(G98&lt;98,"No","Yes")))</f>
        <v>Yes</v>
      </c>
      <c r="I98" s="6">
        <v>0</v>
      </c>
      <c r="J98" s="6">
        <v>0</v>
      </c>
      <c r="K98" s="105" t="str">
        <f t="shared" si="18"/>
        <v>Yes</v>
      </c>
    </row>
    <row r="99" spans="1:11" x14ac:dyDescent="0.2">
      <c r="A99" s="124" t="s">
        <v>44</v>
      </c>
      <c r="B99" s="22" t="s">
        <v>213</v>
      </c>
      <c r="C99" s="57">
        <v>21.492658250000002</v>
      </c>
      <c r="D99" s="5" t="str">
        <f>IF($B99="N/A","N/A",IF(C99&gt;15,"No",IF(C99&lt;-15,"No","Yes")))</f>
        <v>N/A</v>
      </c>
      <c r="E99" s="4">
        <v>0</v>
      </c>
      <c r="F99" s="5" t="str">
        <f>IF($B99="N/A","N/A",IF(E99&gt;15,"No",IF(E99&lt;-15,"No","Yes")))</f>
        <v>N/A</v>
      </c>
      <c r="G99" s="4">
        <v>0</v>
      </c>
      <c r="H99" s="5" t="str">
        <f>IF($B99="N/A","N/A",IF(G99&gt;15,"No",IF(G99&lt;-15,"No","Yes")))</f>
        <v>N/A</v>
      </c>
      <c r="I99" s="6">
        <v>-100</v>
      </c>
      <c r="J99" s="6" t="s">
        <v>1751</v>
      </c>
      <c r="K99" s="105" t="str">
        <f t="shared" si="18"/>
        <v>N/A</v>
      </c>
    </row>
    <row r="100" spans="1:11" x14ac:dyDescent="0.2">
      <c r="A100" s="124" t="s">
        <v>45</v>
      </c>
      <c r="B100" s="22" t="s">
        <v>213</v>
      </c>
      <c r="C100" s="57">
        <v>78.507341749999995</v>
      </c>
      <c r="D100" s="5" t="str">
        <f>IF($B100="N/A","N/A",IF(C100&gt;15,"No",IF(C100&lt;-15,"No","Yes")))</f>
        <v>N/A</v>
      </c>
      <c r="E100" s="4">
        <v>100</v>
      </c>
      <c r="F100" s="5" t="str">
        <f>IF($B100="N/A","N/A",IF(E100&gt;15,"No",IF(E100&lt;-15,"No","Yes")))</f>
        <v>N/A</v>
      </c>
      <c r="G100" s="4">
        <v>100</v>
      </c>
      <c r="H100" s="5" t="str">
        <f>IF($B100="N/A","N/A",IF(G100&gt;15,"No",IF(G100&lt;-15,"No","Yes")))</f>
        <v>N/A</v>
      </c>
      <c r="I100" s="6">
        <v>27.38</v>
      </c>
      <c r="J100" s="6">
        <v>0</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1751</v>
      </c>
      <c r="J103" s="6" t="s">
        <v>1751</v>
      </c>
      <c r="K103" s="105" t="str">
        <f t="shared" si="18"/>
        <v>N/A</v>
      </c>
    </row>
    <row r="104" spans="1:11" x14ac:dyDescent="0.2">
      <c r="A104" s="124" t="s">
        <v>33</v>
      </c>
      <c r="B104" s="22" t="s">
        <v>223</v>
      </c>
      <c r="C104" s="57">
        <v>100</v>
      </c>
      <c r="D104" s="5" t="str">
        <f>IF($B104="N/A","N/A",IF(C104&gt;100,"No",IF(C104&lt;98,"No","Yes")))</f>
        <v>Yes</v>
      </c>
      <c r="E104" s="4" t="s">
        <v>1751</v>
      </c>
      <c r="F104" s="5" t="str">
        <f>IF($B104="N/A","N/A",IF(E104&gt;100,"No",IF(E104&lt;98,"No","Yes")))</f>
        <v>No</v>
      </c>
      <c r="G104" s="4" t="s">
        <v>1751</v>
      </c>
      <c r="H104" s="5" t="str">
        <f>IF($B104="N/A","N/A",IF(G104&gt;100,"No",IF(G104&lt;98,"No","Yes")))</f>
        <v>No</v>
      </c>
      <c r="I104" s="6" t="s">
        <v>1751</v>
      </c>
      <c r="J104" s="6" t="s">
        <v>1751</v>
      </c>
      <c r="K104" s="105" t="str">
        <f t="shared" si="18"/>
        <v>N/A</v>
      </c>
    </row>
    <row r="105" spans="1:11" ht="25.5" x14ac:dyDescent="0.2">
      <c r="A105" s="124" t="s">
        <v>48</v>
      </c>
      <c r="B105" s="38" t="s">
        <v>223</v>
      </c>
      <c r="C105" s="57">
        <v>88.073157447</v>
      </c>
      <c r="D105" s="5" t="str">
        <f>IF($B105="N/A","N/A",IF(C105&gt;100,"No",IF(C105&lt;98,"No","Yes")))</f>
        <v>No</v>
      </c>
      <c r="E105" s="4">
        <v>68.907882403000002</v>
      </c>
      <c r="F105" s="5" t="str">
        <f>IF($B105="N/A","N/A",IF(E105&gt;100,"No",IF(E105&lt;98,"No","Yes")))</f>
        <v>No</v>
      </c>
      <c r="G105" s="4">
        <v>70.465260638999993</v>
      </c>
      <c r="H105" s="5" t="str">
        <f>IF($B105="N/A","N/A",IF(G105&gt;100,"No",IF(G105&lt;98,"No","Yes")))</f>
        <v>No</v>
      </c>
      <c r="I105" s="6">
        <v>-21.8</v>
      </c>
      <c r="J105" s="6">
        <v>2.2599999999999998</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56.952288021000001</v>
      </c>
      <c r="D107" s="5" t="str">
        <f t="shared" ref="D107:D130" si="19">IF($B107="N/A","N/A",IF(C107&gt;15,"No",IF(C107&lt;-15,"No","Yes")))</f>
        <v>N/A</v>
      </c>
      <c r="E107" s="5">
        <v>55.529444652000002</v>
      </c>
      <c r="F107" s="5" t="str">
        <f t="shared" ref="F107:F130" si="20">IF($B107="N/A","N/A",IF(E107&gt;15,"No",IF(E107&lt;-15,"No","Yes")))</f>
        <v>N/A</v>
      </c>
      <c r="G107" s="4">
        <v>55.877746383999998</v>
      </c>
      <c r="H107" s="5" t="str">
        <f t="shared" ref="H107:H130" si="21">IF($B107="N/A","N/A",IF(G107&gt;15,"No",IF(G107&lt;-15,"No","Yes")))</f>
        <v>N/A</v>
      </c>
      <c r="I107" s="6">
        <v>-2.5</v>
      </c>
      <c r="J107" s="6">
        <v>0.62719999999999998</v>
      </c>
      <c r="K107" s="105" t="str">
        <f t="shared" ref="K107:K130" si="22">IF(J107="Div by 0", "N/A", IF(J107="N/A","N/A", IF(J107&gt;30, "No", IF(J107&lt;-30, "No", "Yes"))))</f>
        <v>Yes</v>
      </c>
    </row>
    <row r="108" spans="1:11" x14ac:dyDescent="0.2">
      <c r="A108" s="124" t="s">
        <v>909</v>
      </c>
      <c r="B108" s="22" t="s">
        <v>213</v>
      </c>
      <c r="C108" s="66">
        <v>32.441955499999999</v>
      </c>
      <c r="D108" s="22" t="s">
        <v>213</v>
      </c>
      <c r="E108" s="5">
        <v>33.435136716999999</v>
      </c>
      <c r="F108" s="22" t="s">
        <v>213</v>
      </c>
      <c r="G108" s="4">
        <v>38.128247786999999</v>
      </c>
      <c r="H108" s="22" t="s">
        <v>213</v>
      </c>
      <c r="I108" s="6">
        <v>3.0609999999999999</v>
      </c>
      <c r="J108" s="6">
        <v>14.04</v>
      </c>
      <c r="K108" s="105" t="str">
        <f t="shared" si="22"/>
        <v>Yes</v>
      </c>
    </row>
    <row r="109" spans="1:11" x14ac:dyDescent="0.2">
      <c r="A109" s="124" t="s">
        <v>910</v>
      </c>
      <c r="B109" s="22" t="s">
        <v>213</v>
      </c>
      <c r="C109" s="66">
        <v>25.336899182</v>
      </c>
      <c r="D109" s="5" t="str">
        <f t="shared" si="19"/>
        <v>N/A</v>
      </c>
      <c r="E109" s="5">
        <v>26.222032069000001</v>
      </c>
      <c r="F109" s="5" t="str">
        <f t="shared" si="20"/>
        <v>N/A</v>
      </c>
      <c r="G109" s="4">
        <v>27.794450861000001</v>
      </c>
      <c r="H109" s="5" t="str">
        <f t="shared" si="21"/>
        <v>N/A</v>
      </c>
      <c r="I109" s="6">
        <v>3.4929999999999999</v>
      </c>
      <c r="J109" s="6">
        <v>5.9969999999999999</v>
      </c>
      <c r="K109" s="105" t="str">
        <f t="shared" si="22"/>
        <v>Yes</v>
      </c>
    </row>
    <row r="110" spans="1:11" x14ac:dyDescent="0.2">
      <c r="A110" s="124" t="s">
        <v>911</v>
      </c>
      <c r="B110" s="22" t="s">
        <v>213</v>
      </c>
      <c r="C110" s="66">
        <v>0.46244406840000002</v>
      </c>
      <c r="D110" s="5" t="str">
        <f t="shared" si="19"/>
        <v>N/A</v>
      </c>
      <c r="E110" s="5">
        <v>0.46449461310000001</v>
      </c>
      <c r="F110" s="5" t="str">
        <f t="shared" si="20"/>
        <v>N/A</v>
      </c>
      <c r="G110" s="4">
        <v>0.48467419890000002</v>
      </c>
      <c r="H110" s="5" t="str">
        <f t="shared" si="21"/>
        <v>N/A</v>
      </c>
      <c r="I110" s="6">
        <v>0.44340000000000002</v>
      </c>
      <c r="J110" s="6">
        <v>4.3440000000000003</v>
      </c>
      <c r="K110" s="105" t="str">
        <f t="shared" si="22"/>
        <v>Yes</v>
      </c>
    </row>
    <row r="111" spans="1:11" x14ac:dyDescent="0.2">
      <c r="A111" s="124" t="s">
        <v>912</v>
      </c>
      <c r="B111" s="22" t="s">
        <v>213</v>
      </c>
      <c r="C111" s="66">
        <v>1.1276375067</v>
      </c>
      <c r="D111" s="5" t="str">
        <f t="shared" si="19"/>
        <v>N/A</v>
      </c>
      <c r="E111" s="5">
        <v>1.1805379569000001</v>
      </c>
      <c r="F111" s="5" t="str">
        <f t="shared" si="20"/>
        <v>N/A</v>
      </c>
      <c r="G111" s="4">
        <v>2.1755640870000001</v>
      </c>
      <c r="H111" s="5" t="str">
        <f t="shared" si="21"/>
        <v>N/A</v>
      </c>
      <c r="I111" s="6">
        <v>4.6909999999999998</v>
      </c>
      <c r="J111" s="6">
        <v>84.29</v>
      </c>
      <c r="K111" s="105" t="str">
        <f t="shared" si="22"/>
        <v>No</v>
      </c>
    </row>
    <row r="112" spans="1:11" x14ac:dyDescent="0.2">
      <c r="A112" s="124" t="s">
        <v>913</v>
      </c>
      <c r="B112" s="22" t="s">
        <v>213</v>
      </c>
      <c r="C112" s="66">
        <v>0.20739949890000001</v>
      </c>
      <c r="D112" s="5" t="str">
        <f t="shared" si="19"/>
        <v>N/A</v>
      </c>
      <c r="E112" s="5">
        <v>0.20626104149999999</v>
      </c>
      <c r="F112" s="5" t="str">
        <f t="shared" si="20"/>
        <v>N/A</v>
      </c>
      <c r="G112" s="4">
        <v>0.1732926025</v>
      </c>
      <c r="H112" s="5" t="str">
        <f t="shared" si="21"/>
        <v>N/A</v>
      </c>
      <c r="I112" s="6">
        <v>-0.54900000000000004</v>
      </c>
      <c r="J112" s="6">
        <v>-16</v>
      </c>
      <c r="K112" s="105" t="str">
        <f t="shared" si="22"/>
        <v>Yes</v>
      </c>
    </row>
    <row r="113" spans="1:11" x14ac:dyDescent="0.2">
      <c r="A113" s="124" t="s">
        <v>914</v>
      </c>
      <c r="B113" s="22" t="s">
        <v>213</v>
      </c>
      <c r="C113" s="66">
        <v>0.1074998548</v>
      </c>
      <c r="D113" s="5" t="str">
        <f t="shared" si="19"/>
        <v>N/A</v>
      </c>
      <c r="E113" s="5">
        <v>0.167521266</v>
      </c>
      <c r="F113" s="5" t="str">
        <f t="shared" si="20"/>
        <v>N/A</v>
      </c>
      <c r="G113" s="4">
        <v>2.9870687776999998</v>
      </c>
      <c r="H113" s="5" t="str">
        <f t="shared" si="21"/>
        <v>N/A</v>
      </c>
      <c r="I113" s="6">
        <v>55.83</v>
      </c>
      <c r="J113" s="6">
        <v>1683</v>
      </c>
      <c r="K113" s="105" t="str">
        <f t="shared" si="22"/>
        <v>No</v>
      </c>
    </row>
    <row r="114" spans="1:11" x14ac:dyDescent="0.2">
      <c r="A114" s="124" t="s">
        <v>915</v>
      </c>
      <c r="B114" s="22" t="s">
        <v>213</v>
      </c>
      <c r="C114" s="66">
        <v>0.14465088449999999</v>
      </c>
      <c r="D114" s="5" t="str">
        <f t="shared" si="19"/>
        <v>N/A</v>
      </c>
      <c r="E114" s="5">
        <v>0.1449423738</v>
      </c>
      <c r="F114" s="5" t="str">
        <f t="shared" si="20"/>
        <v>N/A</v>
      </c>
      <c r="G114" s="4">
        <v>0.11669239200000001</v>
      </c>
      <c r="H114" s="5" t="str">
        <f t="shared" si="21"/>
        <v>N/A</v>
      </c>
      <c r="I114" s="6">
        <v>0.20150000000000001</v>
      </c>
      <c r="J114" s="6">
        <v>-19.5</v>
      </c>
      <c r="K114" s="105" t="str">
        <f t="shared" si="22"/>
        <v>Yes</v>
      </c>
    </row>
    <row r="115" spans="1:11" x14ac:dyDescent="0.2">
      <c r="A115" s="124" t="s">
        <v>916</v>
      </c>
      <c r="B115" s="22" t="s">
        <v>213</v>
      </c>
      <c r="C115" s="66">
        <v>2.8852487254999999</v>
      </c>
      <c r="D115" s="5" t="str">
        <f t="shared" si="19"/>
        <v>N/A</v>
      </c>
      <c r="E115" s="5">
        <v>2.8514005549000001</v>
      </c>
      <c r="F115" s="5" t="str">
        <f t="shared" si="20"/>
        <v>N/A</v>
      </c>
      <c r="G115" s="4">
        <v>2.5606177514000001</v>
      </c>
      <c r="H115" s="5" t="str">
        <f t="shared" si="21"/>
        <v>N/A</v>
      </c>
      <c r="I115" s="6">
        <v>-1.17</v>
      </c>
      <c r="J115" s="6">
        <v>-10.199999999999999</v>
      </c>
      <c r="K115" s="105" t="str">
        <f t="shared" si="22"/>
        <v>Yes</v>
      </c>
    </row>
    <row r="116" spans="1:11" x14ac:dyDescent="0.2">
      <c r="A116" s="124" t="s">
        <v>917</v>
      </c>
      <c r="B116" s="22" t="s">
        <v>213</v>
      </c>
      <c r="C116" s="66">
        <v>0.3355624264</v>
      </c>
      <c r="D116" s="5" t="str">
        <f t="shared" si="19"/>
        <v>N/A</v>
      </c>
      <c r="E116" s="5">
        <v>0.34781184170000001</v>
      </c>
      <c r="F116" s="5" t="str">
        <f t="shared" si="20"/>
        <v>N/A</v>
      </c>
      <c r="G116" s="4">
        <v>0.35724092099999999</v>
      </c>
      <c r="H116" s="5" t="str">
        <f t="shared" si="21"/>
        <v>N/A</v>
      </c>
      <c r="I116" s="6">
        <v>3.65</v>
      </c>
      <c r="J116" s="6">
        <v>2.7109999999999999</v>
      </c>
      <c r="K116" s="105" t="str">
        <f t="shared" si="22"/>
        <v>Yes</v>
      </c>
    </row>
    <row r="117" spans="1:11" x14ac:dyDescent="0.2">
      <c r="A117" s="124" t="s">
        <v>918</v>
      </c>
      <c r="B117" s="22" t="s">
        <v>213</v>
      </c>
      <c r="C117" s="66">
        <v>5.46421396E-2</v>
      </c>
      <c r="D117" s="5" t="str">
        <f t="shared" si="19"/>
        <v>N/A</v>
      </c>
      <c r="E117" s="5">
        <v>4.5989878499999998E-2</v>
      </c>
      <c r="F117" s="5" t="str">
        <f t="shared" si="20"/>
        <v>N/A</v>
      </c>
      <c r="G117" s="4">
        <v>2.2442300500000002E-2</v>
      </c>
      <c r="H117" s="5" t="str">
        <f t="shared" si="21"/>
        <v>N/A</v>
      </c>
      <c r="I117" s="6">
        <v>-15.8</v>
      </c>
      <c r="J117" s="6">
        <v>-51.2</v>
      </c>
      <c r="K117" s="105" t="str">
        <f t="shared" si="22"/>
        <v>No</v>
      </c>
    </row>
    <row r="118" spans="1:11" x14ac:dyDescent="0.2">
      <c r="A118" s="124" t="s">
        <v>919</v>
      </c>
      <c r="B118" s="22" t="s">
        <v>213</v>
      </c>
      <c r="C118" s="66">
        <v>1.7799712136000001</v>
      </c>
      <c r="D118" s="5" t="str">
        <f t="shared" si="19"/>
        <v>N/A</v>
      </c>
      <c r="E118" s="5">
        <v>1.8041451208999999</v>
      </c>
      <c r="F118" s="5" t="str">
        <f t="shared" si="20"/>
        <v>N/A</v>
      </c>
      <c r="G118" s="4">
        <v>1.4562038955000001</v>
      </c>
      <c r="H118" s="5" t="str">
        <f t="shared" si="21"/>
        <v>N/A</v>
      </c>
      <c r="I118" s="6">
        <v>1.3580000000000001</v>
      </c>
      <c r="J118" s="6">
        <v>-19.3</v>
      </c>
      <c r="K118" s="105" t="str">
        <f t="shared" si="22"/>
        <v>Yes</v>
      </c>
    </row>
    <row r="119" spans="1:11" x14ac:dyDescent="0.2">
      <c r="A119" s="124" t="s">
        <v>920</v>
      </c>
      <c r="B119" s="22" t="s">
        <v>213</v>
      </c>
      <c r="C119" s="66">
        <v>10.605756478</v>
      </c>
      <c r="D119" s="5" t="str">
        <f t="shared" si="19"/>
        <v>N/A</v>
      </c>
      <c r="E119" s="5">
        <v>11.035418631000001</v>
      </c>
      <c r="F119" s="5" t="str">
        <f t="shared" si="20"/>
        <v>N/A</v>
      </c>
      <c r="G119" s="4">
        <v>5.9940058285999998</v>
      </c>
      <c r="H119" s="5" t="str">
        <f t="shared" si="21"/>
        <v>N/A</v>
      </c>
      <c r="I119" s="6">
        <v>4.0510000000000002</v>
      </c>
      <c r="J119" s="6">
        <v>-45.7</v>
      </c>
      <c r="K119" s="105" t="str">
        <f t="shared" si="22"/>
        <v>No</v>
      </c>
    </row>
    <row r="120" spans="1:11" x14ac:dyDescent="0.2">
      <c r="A120" s="124" t="s">
        <v>921</v>
      </c>
      <c r="B120" s="22" t="s">
        <v>213</v>
      </c>
      <c r="C120" s="66">
        <v>1.5812407049999999</v>
      </c>
      <c r="D120" s="5" t="str">
        <f t="shared" si="19"/>
        <v>N/A</v>
      </c>
      <c r="E120" s="5">
        <v>1.8217103825000001</v>
      </c>
      <c r="F120" s="5" t="str">
        <f t="shared" si="20"/>
        <v>N/A</v>
      </c>
      <c r="G120" s="4">
        <v>1.0095060626000001</v>
      </c>
      <c r="H120" s="5" t="str">
        <f t="shared" si="21"/>
        <v>N/A</v>
      </c>
      <c r="I120" s="6">
        <v>15.21</v>
      </c>
      <c r="J120" s="6">
        <v>-44.6</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1.9530416359</v>
      </c>
      <c r="D123" s="5" t="str">
        <f t="shared" si="19"/>
        <v>N/A</v>
      </c>
      <c r="E123" s="5">
        <v>1.8451950987000001</v>
      </c>
      <c r="F123" s="5" t="str">
        <f t="shared" si="20"/>
        <v>N/A</v>
      </c>
      <c r="G123" s="4">
        <v>1.0085644606999999</v>
      </c>
      <c r="H123" s="5" t="str">
        <f t="shared" si="21"/>
        <v>N/A</v>
      </c>
      <c r="I123" s="6">
        <v>-5.52</v>
      </c>
      <c r="J123" s="6">
        <v>-45.3</v>
      </c>
      <c r="K123" s="105" t="str">
        <f t="shared" si="22"/>
        <v>No</v>
      </c>
    </row>
    <row r="124" spans="1:11" x14ac:dyDescent="0.2">
      <c r="A124" s="124" t="s">
        <v>925</v>
      </c>
      <c r="B124" s="22" t="s">
        <v>213</v>
      </c>
      <c r="C124" s="66">
        <v>0</v>
      </c>
      <c r="D124" s="5" t="str">
        <f t="shared" si="19"/>
        <v>N/A</v>
      </c>
      <c r="E124" s="5">
        <v>0</v>
      </c>
      <c r="F124" s="5" t="str">
        <f t="shared" si="20"/>
        <v>N/A</v>
      </c>
      <c r="G124" s="4">
        <v>0</v>
      </c>
      <c r="H124" s="5" t="str">
        <f t="shared" si="21"/>
        <v>N/A</v>
      </c>
      <c r="I124" s="6" t="s">
        <v>1751</v>
      </c>
      <c r="J124" s="6" t="s">
        <v>1751</v>
      </c>
      <c r="K124" s="105" t="str">
        <f t="shared" si="22"/>
        <v>N/A</v>
      </c>
    </row>
    <row r="125" spans="1:11" x14ac:dyDescent="0.2">
      <c r="A125" s="124" t="s">
        <v>926</v>
      </c>
      <c r="B125" s="22" t="s">
        <v>213</v>
      </c>
      <c r="C125" s="66">
        <v>6.9339046992000002</v>
      </c>
      <c r="D125" s="5" t="str">
        <f t="shared" si="19"/>
        <v>N/A</v>
      </c>
      <c r="E125" s="5">
        <v>7.1932116285000003</v>
      </c>
      <c r="F125" s="5" t="str">
        <f t="shared" si="20"/>
        <v>N/A</v>
      </c>
      <c r="G125" s="4">
        <v>3.8618216722000001</v>
      </c>
      <c r="H125" s="5" t="str">
        <f t="shared" si="21"/>
        <v>N/A</v>
      </c>
      <c r="I125" s="6">
        <v>3.74</v>
      </c>
      <c r="J125" s="6">
        <v>-46.3</v>
      </c>
      <c r="K125" s="105" t="str">
        <f t="shared" si="22"/>
        <v>No</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1751</v>
      </c>
      <c r="J127" s="6" t="s">
        <v>1751</v>
      </c>
      <c r="K127" s="105" t="str">
        <f t="shared" si="22"/>
        <v>N/A</v>
      </c>
    </row>
    <row r="128" spans="1:11" x14ac:dyDescent="0.2">
      <c r="A128" s="124" t="s">
        <v>929</v>
      </c>
      <c r="B128" s="22" t="s">
        <v>213</v>
      </c>
      <c r="C128" s="66">
        <v>7.5011454199999994E-2</v>
      </c>
      <c r="D128" s="5" t="str">
        <f t="shared" si="19"/>
        <v>N/A</v>
      </c>
      <c r="E128" s="5">
        <v>0.10697851730000001</v>
      </c>
      <c r="F128" s="5" t="str">
        <f t="shared" si="20"/>
        <v>N/A</v>
      </c>
      <c r="G128" s="4">
        <v>7.6141998700000005E-2</v>
      </c>
      <c r="H128" s="5" t="str">
        <f t="shared" si="21"/>
        <v>N/A</v>
      </c>
      <c r="I128" s="6">
        <v>42.62</v>
      </c>
      <c r="J128" s="6">
        <v>-28.8</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6.2557983999999997E-2</v>
      </c>
      <c r="D130" s="114" t="str">
        <f t="shared" si="19"/>
        <v>N/A</v>
      </c>
      <c r="E130" s="114">
        <v>6.8323004500000006E-2</v>
      </c>
      <c r="F130" s="114" t="str">
        <f t="shared" si="20"/>
        <v>N/A</v>
      </c>
      <c r="G130" s="118">
        <v>3.7971634300000001E-2</v>
      </c>
      <c r="H130" s="114" t="str">
        <f t="shared" si="21"/>
        <v>N/A</v>
      </c>
      <c r="I130" s="115">
        <v>9.2149999999999999</v>
      </c>
      <c r="J130" s="115">
        <v>-44.4</v>
      </c>
      <c r="K130" s="116" t="str">
        <f t="shared" si="22"/>
        <v>No</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5244986</v>
      </c>
      <c r="D6" s="5" t="str">
        <f>IF($B6="N/A","N/A",IF(C6&gt;15,"No",IF(C6&lt;-15,"No","Yes")))</f>
        <v>N/A</v>
      </c>
      <c r="E6" s="23">
        <v>5089803</v>
      </c>
      <c r="F6" s="5" t="str">
        <f>IF($B6="N/A","N/A",IF(E6&gt;15,"No",IF(E6&lt;-15,"No","Yes")))</f>
        <v>N/A</v>
      </c>
      <c r="G6" s="23">
        <v>3338372</v>
      </c>
      <c r="H6" s="5" t="str">
        <f>IF($B6="N/A","N/A",IF(G6&gt;15,"No",IF(G6&lt;-15,"No","Yes")))</f>
        <v>N/A</v>
      </c>
      <c r="I6" s="6">
        <v>-2.96</v>
      </c>
      <c r="J6" s="6">
        <v>-34.4</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28.617608702999998</v>
      </c>
      <c r="D9" s="5" t="str">
        <f t="shared" ref="D9:D17" si="1">IF($B9="N/A","N/A",IF(C9&gt;15,"No",IF(C9&lt;-15,"No","Yes")))</f>
        <v>N/A</v>
      </c>
      <c r="E9" s="24">
        <v>31.307424472000001</v>
      </c>
      <c r="F9" s="5" t="str">
        <f>IF($B9="N/A","N/A",IF(E9&gt;15,"No",IF(E9&lt;-15,"No","Yes")))</f>
        <v>N/A</v>
      </c>
      <c r="G9" s="24">
        <v>33.123112104</v>
      </c>
      <c r="H9" s="5" t="str">
        <f>IF($B9="N/A","N/A",IF(G9&gt;15,"No",IF(G9&lt;-15,"No","Yes")))</f>
        <v>N/A</v>
      </c>
      <c r="I9" s="6">
        <v>9.3989999999999991</v>
      </c>
      <c r="J9" s="6">
        <v>5.8</v>
      </c>
      <c r="K9" s="105" t="str">
        <f t="shared" si="0"/>
        <v>Yes</v>
      </c>
    </row>
    <row r="10" spans="1:11" x14ac:dyDescent="0.2">
      <c r="A10" s="124" t="s">
        <v>16</v>
      </c>
      <c r="B10" s="22" t="s">
        <v>213</v>
      </c>
      <c r="C10" s="57">
        <v>1.8377360778</v>
      </c>
      <c r="D10" s="5" t="str">
        <f t="shared" si="1"/>
        <v>N/A</v>
      </c>
      <c r="E10" s="4">
        <v>1.4388572603000001</v>
      </c>
      <c r="F10" s="5" t="str">
        <f>IF($B10="N/A","N/A",IF(E10&gt;15,"No",IF(E10&lt;-15,"No","Yes")))</f>
        <v>N/A</v>
      </c>
      <c r="G10" s="4">
        <v>1.3542529112999999</v>
      </c>
      <c r="H10" s="5" t="str">
        <f>IF($B10="N/A","N/A",IF(G10&gt;15,"No",IF(G10&lt;-15,"No","Yes")))</f>
        <v>N/A</v>
      </c>
      <c r="I10" s="6">
        <v>-21.7</v>
      </c>
      <c r="J10" s="6">
        <v>-5.88</v>
      </c>
      <c r="K10" s="105" t="str">
        <f t="shared" si="0"/>
        <v>Yes</v>
      </c>
    </row>
    <row r="11" spans="1:11" x14ac:dyDescent="0.2">
      <c r="A11" s="124" t="s">
        <v>36</v>
      </c>
      <c r="B11" s="22" t="s">
        <v>213</v>
      </c>
      <c r="C11" s="57">
        <v>1.5021914198999999</v>
      </c>
      <c r="D11" s="5" t="str">
        <f t="shared" si="1"/>
        <v>N/A</v>
      </c>
      <c r="E11" s="4">
        <v>0.90343061570000005</v>
      </c>
      <c r="F11" s="5" t="str">
        <f>IF($B11="N/A","N/A",IF(E11&gt;15,"No",IF(E11&lt;-15,"No","Yes")))</f>
        <v>N/A</v>
      </c>
      <c r="G11" s="4">
        <v>0.95732085310000004</v>
      </c>
      <c r="H11" s="5" t="str">
        <f>IF($B11="N/A","N/A",IF(G11&gt;15,"No",IF(G11&lt;-15,"No","Yes")))</f>
        <v>N/A</v>
      </c>
      <c r="I11" s="6">
        <v>-39.9</v>
      </c>
      <c r="J11" s="6">
        <v>5.9649999999999999</v>
      </c>
      <c r="K11" s="105" t="str">
        <f t="shared" si="0"/>
        <v>Yes</v>
      </c>
    </row>
    <row r="12" spans="1:11" x14ac:dyDescent="0.2">
      <c r="A12" s="124" t="s">
        <v>37</v>
      </c>
      <c r="B12" s="22" t="s">
        <v>213</v>
      </c>
      <c r="C12" s="57">
        <v>0</v>
      </c>
      <c r="D12" s="5" t="str">
        <f t="shared" si="1"/>
        <v>N/A</v>
      </c>
      <c r="E12" s="4">
        <v>0.88105726870000001</v>
      </c>
      <c r="F12" s="5" t="str">
        <f>IF($B12="N/A","N/A",IF(E12&gt;15,"No",IF(E12&lt;-15,"No","Yes")))</f>
        <v>N/A</v>
      </c>
      <c r="G12" s="4">
        <v>0</v>
      </c>
      <c r="H12" s="5" t="str">
        <f>IF($B12="N/A","N/A",IF(G12&gt;15,"No",IF(G12&lt;-15,"No","Yes")))</f>
        <v>N/A</v>
      </c>
      <c r="I12" s="6" t="s">
        <v>1751</v>
      </c>
      <c r="J12" s="6">
        <v>-100</v>
      </c>
      <c r="K12" s="105" t="str">
        <f t="shared" si="0"/>
        <v>No</v>
      </c>
    </row>
    <row r="13" spans="1:11" x14ac:dyDescent="0.2">
      <c r="A13" s="124" t="s">
        <v>38</v>
      </c>
      <c r="B13" s="22" t="s">
        <v>213</v>
      </c>
      <c r="C13" s="57">
        <v>1.9038770644</v>
      </c>
      <c r="D13" s="5" t="str">
        <f t="shared" si="1"/>
        <v>N/A</v>
      </c>
      <c r="E13" s="4">
        <v>1.5963643890000001</v>
      </c>
      <c r="F13" s="5" t="str">
        <f>IF($B13="N/A","N/A",IF(E13&gt;15,"No",IF(E13&lt;-15,"No","Yes")))</f>
        <v>N/A</v>
      </c>
      <c r="G13" s="4">
        <v>1.4559782294000001</v>
      </c>
      <c r="H13" s="5" t="str">
        <f>IF($B13="N/A","N/A",IF(G13&gt;15,"No",IF(G13&lt;-15,"No","Yes")))</f>
        <v>N/A</v>
      </c>
      <c r="I13" s="6">
        <v>-16.2</v>
      </c>
      <c r="J13" s="6">
        <v>-8.7899999999999991</v>
      </c>
      <c r="K13" s="105" t="str">
        <f t="shared" si="0"/>
        <v>Yes</v>
      </c>
    </row>
    <row r="14" spans="1:11" x14ac:dyDescent="0.2">
      <c r="A14" s="124" t="s">
        <v>671</v>
      </c>
      <c r="B14" s="22" t="s">
        <v>213</v>
      </c>
      <c r="C14" s="57">
        <v>2.0600436302</v>
      </c>
      <c r="D14" s="5" t="str">
        <f t="shared" si="1"/>
        <v>N/A</v>
      </c>
      <c r="E14" s="4">
        <v>1.7573961114000001</v>
      </c>
      <c r="F14" s="5" t="str">
        <f t="shared" ref="F14:F33" si="2">IF($B14="N/A","N/A",IF(E14&gt;15,"No",IF(E14&lt;-15,"No","Yes")))</f>
        <v>N/A</v>
      </c>
      <c r="G14" s="4">
        <v>1.6232762556</v>
      </c>
      <c r="H14" s="5" t="str">
        <f t="shared" ref="H14:H33" si="3">IF($B14="N/A","N/A",IF(G14&gt;15,"No",IF(G14&lt;-15,"No","Yes")))</f>
        <v>N/A</v>
      </c>
      <c r="I14" s="6">
        <v>-14.7</v>
      </c>
      <c r="J14" s="6">
        <v>-7.63</v>
      </c>
      <c r="K14" s="105" t="str">
        <f t="shared" ref="K14:K30" si="4">IF(J14="Div by 0", "N/A", IF(J14="N/A","N/A", IF(J14&gt;30, "No", IF(J14&lt;-30, "No", "Yes"))))</f>
        <v>Yes</v>
      </c>
    </row>
    <row r="15" spans="1:11" x14ac:dyDescent="0.2">
      <c r="A15" s="124" t="s">
        <v>672</v>
      </c>
      <c r="B15" s="22" t="s">
        <v>213</v>
      </c>
      <c r="C15" s="57">
        <v>1.4102420864</v>
      </c>
      <c r="D15" s="5" t="str">
        <f t="shared" si="1"/>
        <v>N/A</v>
      </c>
      <c r="E15" s="4">
        <v>1.2406177606</v>
      </c>
      <c r="F15" s="5" t="str">
        <f t="shared" si="2"/>
        <v>N/A</v>
      </c>
      <c r="G15" s="4">
        <v>1.1641303005999999</v>
      </c>
      <c r="H15" s="5" t="str">
        <f t="shared" si="3"/>
        <v>N/A</v>
      </c>
      <c r="I15" s="6">
        <v>-12</v>
      </c>
      <c r="J15" s="6">
        <v>-6.17</v>
      </c>
      <c r="K15" s="105" t="str">
        <f t="shared" si="4"/>
        <v>Yes</v>
      </c>
    </row>
    <row r="16" spans="1:11" x14ac:dyDescent="0.2">
      <c r="A16" s="124" t="s">
        <v>379</v>
      </c>
      <c r="B16" s="22" t="s">
        <v>213</v>
      </c>
      <c r="C16" s="57">
        <v>16.456459559999999</v>
      </c>
      <c r="D16" s="5" t="str">
        <f t="shared" si="1"/>
        <v>N/A</v>
      </c>
      <c r="E16" s="4">
        <v>22.725869744000001</v>
      </c>
      <c r="F16" s="5" t="str">
        <f t="shared" si="2"/>
        <v>N/A</v>
      </c>
      <c r="G16" s="4">
        <v>20.391795762000001</v>
      </c>
      <c r="H16" s="5" t="str">
        <f t="shared" si="3"/>
        <v>N/A</v>
      </c>
      <c r="I16" s="6">
        <v>38.1</v>
      </c>
      <c r="J16" s="6">
        <v>-10.3</v>
      </c>
      <c r="K16" s="105" t="str">
        <f t="shared" si="4"/>
        <v>Yes</v>
      </c>
    </row>
    <row r="17" spans="1:11" x14ac:dyDescent="0.2">
      <c r="A17" s="124" t="s">
        <v>380</v>
      </c>
      <c r="B17" s="22" t="s">
        <v>213</v>
      </c>
      <c r="C17" s="57">
        <v>60.448435897000003</v>
      </c>
      <c r="D17" s="5" t="str">
        <f t="shared" si="1"/>
        <v>N/A</v>
      </c>
      <c r="E17" s="4">
        <v>57.462872335</v>
      </c>
      <c r="F17" s="5" t="str">
        <f t="shared" si="2"/>
        <v>N/A</v>
      </c>
      <c r="G17" s="4">
        <v>60.016319332000002</v>
      </c>
      <c r="H17" s="5" t="str">
        <f t="shared" si="3"/>
        <v>N/A</v>
      </c>
      <c r="I17" s="6">
        <v>-4.9400000000000004</v>
      </c>
      <c r="J17" s="6">
        <v>4.444</v>
      </c>
      <c r="K17" s="105" t="str">
        <f t="shared" si="4"/>
        <v>Yes</v>
      </c>
    </row>
    <row r="18" spans="1:11" x14ac:dyDescent="0.2">
      <c r="A18" s="124" t="s">
        <v>381</v>
      </c>
      <c r="B18" s="22" t="s">
        <v>213</v>
      </c>
      <c r="C18" s="57">
        <v>1.9828460999999999E-3</v>
      </c>
      <c r="D18" s="5" t="str">
        <f t="shared" ref="D18:D33" si="5">IF($B18="N/A","N/A",IF(C18&gt;15,"No",IF(C18&lt;-15,"No","Yes")))</f>
        <v>N/A</v>
      </c>
      <c r="E18" s="4">
        <v>4.4598976000000002E-3</v>
      </c>
      <c r="F18" s="5" t="str">
        <f t="shared" si="2"/>
        <v>N/A</v>
      </c>
      <c r="G18" s="4">
        <v>2.7558343000000001E-3</v>
      </c>
      <c r="H18" s="5" t="str">
        <f t="shared" si="3"/>
        <v>N/A</v>
      </c>
      <c r="I18" s="6">
        <v>124.9</v>
      </c>
      <c r="J18" s="6">
        <v>-38.200000000000003</v>
      </c>
      <c r="K18" s="105" t="str">
        <f t="shared" si="4"/>
        <v>No</v>
      </c>
    </row>
    <row r="19" spans="1:11" x14ac:dyDescent="0.2">
      <c r="A19" s="124" t="s">
        <v>382</v>
      </c>
      <c r="B19" s="22" t="s">
        <v>213</v>
      </c>
      <c r="C19" s="57">
        <v>4.8278679867000003</v>
      </c>
      <c r="D19" s="5" t="str">
        <f t="shared" si="5"/>
        <v>N/A</v>
      </c>
      <c r="E19" s="4">
        <v>4.3172987244999996</v>
      </c>
      <c r="F19" s="5" t="str">
        <f t="shared" si="2"/>
        <v>N/A</v>
      </c>
      <c r="G19" s="4">
        <v>4.2627064928999996</v>
      </c>
      <c r="H19" s="5" t="str">
        <f t="shared" si="3"/>
        <v>N/A</v>
      </c>
      <c r="I19" s="6">
        <v>-10.6</v>
      </c>
      <c r="J19" s="6">
        <v>-1.26</v>
      </c>
      <c r="K19" s="105" t="str">
        <f t="shared" si="4"/>
        <v>Yes</v>
      </c>
    </row>
    <row r="20" spans="1:11" x14ac:dyDescent="0.2">
      <c r="A20" s="124" t="s">
        <v>384</v>
      </c>
      <c r="B20" s="22" t="s">
        <v>213</v>
      </c>
      <c r="C20" s="57">
        <v>10.985901583</v>
      </c>
      <c r="D20" s="5" t="str">
        <f t="shared" si="5"/>
        <v>N/A</v>
      </c>
      <c r="E20" s="4">
        <v>9.0352612861000008</v>
      </c>
      <c r="F20" s="5" t="str">
        <f t="shared" si="2"/>
        <v>N/A</v>
      </c>
      <c r="G20" s="4">
        <v>9.1126453253000008</v>
      </c>
      <c r="H20" s="5" t="str">
        <f t="shared" si="3"/>
        <v>N/A</v>
      </c>
      <c r="I20" s="6">
        <v>-17.8</v>
      </c>
      <c r="J20" s="6">
        <v>0.85650000000000004</v>
      </c>
      <c r="K20" s="105" t="str">
        <f t="shared" si="4"/>
        <v>Yes</v>
      </c>
    </row>
    <row r="21" spans="1:11" x14ac:dyDescent="0.2">
      <c r="A21" s="124" t="s">
        <v>385</v>
      </c>
      <c r="B21" s="22" t="s">
        <v>213</v>
      </c>
      <c r="C21" s="57">
        <v>0</v>
      </c>
      <c r="D21" s="5" t="str">
        <f t="shared" si="5"/>
        <v>N/A</v>
      </c>
      <c r="E21" s="4">
        <v>0</v>
      </c>
      <c r="F21" s="5" t="str">
        <f t="shared" si="2"/>
        <v>N/A</v>
      </c>
      <c r="G21" s="4">
        <v>0</v>
      </c>
      <c r="H21" s="5" t="str">
        <f t="shared" si="3"/>
        <v>N/A</v>
      </c>
      <c r="I21" s="6" t="s">
        <v>1751</v>
      </c>
      <c r="J21" s="6" t="s">
        <v>1751</v>
      </c>
      <c r="K21" s="105" t="str">
        <f t="shared" si="4"/>
        <v>N/A</v>
      </c>
    </row>
    <row r="22" spans="1:11" x14ac:dyDescent="0.2">
      <c r="A22" s="124" t="s">
        <v>386</v>
      </c>
      <c r="B22" s="22" t="s">
        <v>213</v>
      </c>
      <c r="C22" s="57">
        <v>3.111142718</v>
      </c>
      <c r="D22" s="5" t="str">
        <f t="shared" si="5"/>
        <v>N/A</v>
      </c>
      <c r="E22" s="4">
        <v>2.8566331545999999</v>
      </c>
      <c r="F22" s="5" t="str">
        <f t="shared" si="2"/>
        <v>N/A</v>
      </c>
      <c r="G22" s="4">
        <v>2.9122877857999998</v>
      </c>
      <c r="H22" s="5" t="str">
        <f t="shared" si="3"/>
        <v>N/A</v>
      </c>
      <c r="I22" s="6">
        <v>-8.18</v>
      </c>
      <c r="J22" s="6">
        <v>1.948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0.57780897789999996</v>
      </c>
      <c r="D25" s="5" t="str">
        <f t="shared" si="5"/>
        <v>N/A</v>
      </c>
      <c r="E25" s="4">
        <v>0.51033409350000003</v>
      </c>
      <c r="F25" s="5" t="str">
        <f t="shared" si="2"/>
        <v>N/A</v>
      </c>
      <c r="G25" s="4">
        <v>0.4527056901</v>
      </c>
      <c r="H25" s="5" t="str">
        <f t="shared" si="3"/>
        <v>N/A</v>
      </c>
      <c r="I25" s="6">
        <v>-11.7</v>
      </c>
      <c r="J25" s="6">
        <v>-11.3</v>
      </c>
      <c r="K25" s="105" t="str">
        <f t="shared" si="4"/>
        <v>Yes</v>
      </c>
    </row>
    <row r="26" spans="1:11" x14ac:dyDescent="0.2">
      <c r="A26" s="124" t="s">
        <v>392</v>
      </c>
      <c r="B26" s="22" t="s">
        <v>213</v>
      </c>
      <c r="C26" s="57">
        <v>2.5681670100000002E-2</v>
      </c>
      <c r="D26" s="5" t="str">
        <f t="shared" si="5"/>
        <v>N/A</v>
      </c>
      <c r="E26" s="4">
        <v>2.0609835E-2</v>
      </c>
      <c r="F26" s="5" t="str">
        <f t="shared" si="2"/>
        <v>N/A</v>
      </c>
      <c r="G26" s="4">
        <v>1.9770115500000001E-2</v>
      </c>
      <c r="H26" s="5" t="str">
        <f t="shared" si="3"/>
        <v>N/A</v>
      </c>
      <c r="I26" s="6">
        <v>-19.7</v>
      </c>
      <c r="J26" s="6">
        <v>-4.07</v>
      </c>
      <c r="K26" s="105" t="str">
        <f t="shared" si="4"/>
        <v>Yes</v>
      </c>
    </row>
    <row r="27" spans="1:11" x14ac:dyDescent="0.2">
      <c r="A27" s="124" t="s">
        <v>393</v>
      </c>
      <c r="B27" s="22" t="s">
        <v>213</v>
      </c>
      <c r="C27" s="57">
        <v>1.9256486000000001E-3</v>
      </c>
      <c r="D27" s="5" t="str">
        <f t="shared" si="5"/>
        <v>N/A</v>
      </c>
      <c r="E27" s="4">
        <v>4.5188390000000002E-4</v>
      </c>
      <c r="F27" s="5" t="str">
        <f t="shared" si="2"/>
        <v>N/A</v>
      </c>
      <c r="G27" s="4">
        <v>7.788227E-4</v>
      </c>
      <c r="H27" s="5" t="str">
        <f t="shared" si="3"/>
        <v>N/A</v>
      </c>
      <c r="I27" s="6">
        <v>-76.5</v>
      </c>
      <c r="J27" s="6">
        <v>72.349999999999994</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0</v>
      </c>
      <c r="D29" s="5" t="str">
        <f t="shared" si="5"/>
        <v>N/A</v>
      </c>
      <c r="E29" s="4">
        <v>0</v>
      </c>
      <c r="F29" s="5" t="str">
        <f t="shared" si="2"/>
        <v>N/A</v>
      </c>
      <c r="G29" s="4">
        <v>0</v>
      </c>
      <c r="H29" s="5" t="str">
        <f t="shared" si="3"/>
        <v>N/A</v>
      </c>
      <c r="I29" s="6" t="s">
        <v>1751</v>
      </c>
      <c r="J29" s="6" t="s">
        <v>1751</v>
      </c>
      <c r="K29" s="105" t="str">
        <f t="shared" si="4"/>
        <v>N/A</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100</v>
      </c>
      <c r="D31" s="5" t="str">
        <f t="shared" si="5"/>
        <v>N/A</v>
      </c>
      <c r="E31" s="4">
        <v>100</v>
      </c>
      <c r="F31" s="5" t="str">
        <f t="shared" si="2"/>
        <v>N/A</v>
      </c>
      <c r="G31" s="4">
        <v>99.999730408000005</v>
      </c>
      <c r="H31" s="5" t="str">
        <f t="shared" si="3"/>
        <v>N/A</v>
      </c>
      <c r="I31" s="6">
        <v>0</v>
      </c>
      <c r="J31" s="6">
        <v>0</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99.999744387000007</v>
      </c>
      <c r="H32" s="5" t="str">
        <f>IF($B32="N/A","N/A",IF(G32&gt;100,"No",IF(G32&lt;85,"No","Yes")))</f>
        <v>Yes</v>
      </c>
      <c r="I32" s="6">
        <v>0</v>
      </c>
      <c r="J32" s="6">
        <v>0</v>
      </c>
      <c r="K32" s="105" t="str">
        <f t="shared" si="6"/>
        <v>Yes</v>
      </c>
    </row>
    <row r="33" spans="1:11" x14ac:dyDescent="0.2">
      <c r="A33" s="124" t="s">
        <v>905</v>
      </c>
      <c r="B33" s="22" t="s">
        <v>213</v>
      </c>
      <c r="C33" s="57">
        <v>61.854616962000001</v>
      </c>
      <c r="D33" s="5" t="str">
        <f t="shared" si="5"/>
        <v>N/A</v>
      </c>
      <c r="E33" s="4">
        <v>65.811898810000002</v>
      </c>
      <c r="F33" s="5" t="str">
        <f t="shared" si="2"/>
        <v>N/A</v>
      </c>
      <c r="G33" s="4">
        <v>65.685397304000006</v>
      </c>
      <c r="H33" s="5" t="str">
        <f t="shared" si="3"/>
        <v>N/A</v>
      </c>
      <c r="I33" s="6">
        <v>6.3979999999999997</v>
      </c>
      <c r="J33" s="6">
        <v>-0.192</v>
      </c>
      <c r="K33" s="105" t="str">
        <f t="shared" si="6"/>
        <v>Yes</v>
      </c>
    </row>
    <row r="34" spans="1:11" x14ac:dyDescent="0.2">
      <c r="A34" s="124" t="s">
        <v>846</v>
      </c>
      <c r="B34" s="22" t="s">
        <v>268</v>
      </c>
      <c r="C34" s="57">
        <v>7.7503924701000004</v>
      </c>
      <c r="D34" s="5" t="str">
        <f>IF($B34="N/A","N/A",IF(C34&gt;25,"No",IF(C34&lt;5,"No","Yes")))</f>
        <v>Yes</v>
      </c>
      <c r="E34" s="4">
        <v>7.1137527327000001</v>
      </c>
      <c r="F34" s="5" t="str">
        <f>IF($B34="N/A","N/A",IF(E34&gt;25,"No",IF(E34&lt;5,"No","Yes")))</f>
        <v>Yes</v>
      </c>
      <c r="G34" s="4">
        <v>7.0959329467999996</v>
      </c>
      <c r="H34" s="5" t="str">
        <f>IF($B34="N/A","N/A",IF(G34&gt;25,"No",IF(G34&lt;5,"No","Yes")))</f>
        <v>Yes</v>
      </c>
      <c r="I34" s="6">
        <v>-8.2100000000000009</v>
      </c>
      <c r="J34" s="6">
        <v>-0.25</v>
      </c>
      <c r="K34" s="105" t="str">
        <f t="shared" si="6"/>
        <v>Yes</v>
      </c>
    </row>
    <row r="35" spans="1:11" x14ac:dyDescent="0.2">
      <c r="A35" s="124" t="s">
        <v>847</v>
      </c>
      <c r="B35" s="22" t="s">
        <v>269</v>
      </c>
      <c r="C35" s="57">
        <v>39.438713468000003</v>
      </c>
      <c r="D35" s="5" t="str">
        <f>IF($B35="N/A","N/A",IF(C35&gt;70,"No",IF(C35&lt;40,"No","Yes")))</f>
        <v>No</v>
      </c>
      <c r="E35" s="4">
        <v>40.964414536</v>
      </c>
      <c r="F35" s="5" t="str">
        <f>IF($B35="N/A","N/A",IF(E35&gt;70,"No",IF(E35&lt;40,"No","Yes")))</f>
        <v>Yes</v>
      </c>
      <c r="G35" s="4">
        <v>41.35967239</v>
      </c>
      <c r="H35" s="5" t="str">
        <f>IF($B35="N/A","N/A",IF(G35&gt;70,"No",IF(G35&lt;40,"No","Yes")))</f>
        <v>Yes</v>
      </c>
      <c r="I35" s="6">
        <v>3.8690000000000002</v>
      </c>
      <c r="J35" s="6">
        <v>0.96489999999999998</v>
      </c>
      <c r="K35" s="105" t="str">
        <f t="shared" si="6"/>
        <v>Yes</v>
      </c>
    </row>
    <row r="36" spans="1:11" x14ac:dyDescent="0.2">
      <c r="A36" s="124" t="s">
        <v>848</v>
      </c>
      <c r="B36" s="22" t="s">
        <v>270</v>
      </c>
      <c r="C36" s="57">
        <v>52.810894060999999</v>
      </c>
      <c r="D36" s="5" t="str">
        <f>IF($B36="N/A","N/A",IF(C36&gt;55,"No",IF(C36&lt;20,"No","Yes")))</f>
        <v>Yes</v>
      </c>
      <c r="E36" s="4">
        <v>51.921832731000002</v>
      </c>
      <c r="F36" s="5" t="str">
        <f>IF($B36="N/A","N/A",IF(E36&gt;55,"No",IF(E36&lt;20,"No","Yes")))</f>
        <v>Yes</v>
      </c>
      <c r="G36" s="4">
        <v>51.544394662999999</v>
      </c>
      <c r="H36" s="5" t="str">
        <f>IF($B36="N/A","N/A",IF(G36&gt;55,"No",IF(G36&lt;20,"No","Yes")))</f>
        <v>Yes</v>
      </c>
      <c r="I36" s="6">
        <v>-1.68</v>
      </c>
      <c r="J36" s="6">
        <v>-0.72699999999999998</v>
      </c>
      <c r="K36" s="105" t="str">
        <f t="shared" si="6"/>
        <v>Yes</v>
      </c>
    </row>
    <row r="37" spans="1:11" x14ac:dyDescent="0.2">
      <c r="A37" s="124" t="s">
        <v>163</v>
      </c>
      <c r="B37" s="22" t="s">
        <v>246</v>
      </c>
      <c r="C37" s="57">
        <v>0</v>
      </c>
      <c r="D37" s="5" t="str">
        <f>IF($B37="N/A","N/A",IF(C37&gt;95,"Yes","No"))</f>
        <v>No</v>
      </c>
      <c r="E37" s="4">
        <v>0</v>
      </c>
      <c r="F37" s="5" t="str">
        <f>IF($B37="N/A","N/A",IF(E37&gt;95,"Yes","No"))</f>
        <v>No</v>
      </c>
      <c r="G37" s="4">
        <v>0</v>
      </c>
      <c r="H37" s="5" t="str">
        <f>IF($B37="N/A","N/A",IF(G37&gt;95,"Yes","No"))</f>
        <v>No</v>
      </c>
      <c r="I37" s="6" t="s">
        <v>1751</v>
      </c>
      <c r="J37" s="6" t="s">
        <v>1751</v>
      </c>
      <c r="K37" s="105" t="str">
        <f t="shared" si="6"/>
        <v>N/A</v>
      </c>
    </row>
    <row r="38" spans="1:11" x14ac:dyDescent="0.2">
      <c r="A38" s="124" t="s">
        <v>41</v>
      </c>
      <c r="B38" s="22" t="s">
        <v>213</v>
      </c>
      <c r="C38" s="57">
        <v>0</v>
      </c>
      <c r="D38" s="5" t="str">
        <f t="shared" ref="D38:D47" si="7">IF($B38="N/A","N/A",IF(C38&gt;15,"No",IF(C38&lt;-15,"No","Yes")))</f>
        <v>N/A</v>
      </c>
      <c r="E38" s="4">
        <v>0</v>
      </c>
      <c r="F38" s="5" t="str">
        <f>IF($B38="N/A","N/A",IF(E38&gt;15,"No",IF(E38&lt;-15,"No","Yes")))</f>
        <v>N/A</v>
      </c>
      <c r="G38" s="4">
        <v>0</v>
      </c>
      <c r="H38" s="5" t="str">
        <f>IF($B38="N/A","N/A",IF(G38&gt;15,"No",IF(G38&lt;-15,"No","Yes")))</f>
        <v>N/A</v>
      </c>
      <c r="I38" s="6" t="s">
        <v>1751</v>
      </c>
      <c r="J38" s="6" t="s">
        <v>1751</v>
      </c>
      <c r="K38" s="105" t="str">
        <f t="shared" si="6"/>
        <v>N/A</v>
      </c>
    </row>
    <row r="39" spans="1:11" x14ac:dyDescent="0.2">
      <c r="A39" s="124"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05" t="str">
        <f t="shared" si="6"/>
        <v>Yes</v>
      </c>
    </row>
    <row r="40" spans="1:11" x14ac:dyDescent="0.2">
      <c r="A40" s="124" t="s">
        <v>43</v>
      </c>
      <c r="B40" s="22" t="s">
        <v>223</v>
      </c>
      <c r="C40" s="57">
        <v>0</v>
      </c>
      <c r="D40" s="5" t="str">
        <f>IF($B40="N/A","N/A",IF(C40&gt;100,"No",IF(C40&lt;98,"No","Yes")))</f>
        <v>No</v>
      </c>
      <c r="E40" s="4">
        <v>0</v>
      </c>
      <c r="F40" s="5" t="str">
        <f>IF($B40="N/A","N/A",IF(E40&gt;100,"No",IF(E40&lt;98,"No","Yes")))</f>
        <v>No</v>
      </c>
      <c r="G40" s="4">
        <v>0</v>
      </c>
      <c r="H40" s="5" t="str">
        <f>IF($B40="N/A","N/A",IF(G40&gt;100,"No",IF(G40&lt;98,"No","Yes")))</f>
        <v>No</v>
      </c>
      <c r="I40" s="6" t="s">
        <v>1751</v>
      </c>
      <c r="J40" s="6" t="s">
        <v>1751</v>
      </c>
      <c r="K40" s="105" t="str">
        <f t="shared" si="6"/>
        <v>N/A</v>
      </c>
    </row>
    <row r="41" spans="1:11" x14ac:dyDescent="0.2">
      <c r="A41" s="124" t="s">
        <v>44</v>
      </c>
      <c r="B41" s="22" t="s">
        <v>213</v>
      </c>
      <c r="C41" s="57" t="s">
        <v>1751</v>
      </c>
      <c r="D41" s="5" t="str">
        <f t="shared" si="7"/>
        <v>N/A</v>
      </c>
      <c r="E41" s="4" t="s">
        <v>1751</v>
      </c>
      <c r="F41" s="5" t="str">
        <f t="shared" ref="F41:F47" si="8">IF($B41="N/A","N/A",IF(E41&gt;15,"No",IF(E41&lt;-15,"No","Yes")))</f>
        <v>N/A</v>
      </c>
      <c r="G41" s="4" t="s">
        <v>1751</v>
      </c>
      <c r="H41" s="5" t="str">
        <f t="shared" ref="H41:H47" si="9">IF($B41="N/A","N/A",IF(G41&gt;15,"No",IF(G41&lt;-15,"No","Yes")))</f>
        <v>N/A</v>
      </c>
      <c r="I41" s="6" t="s">
        <v>1751</v>
      </c>
      <c r="J41" s="6" t="s">
        <v>1751</v>
      </c>
      <c r="K41" s="105" t="str">
        <f t="shared" si="6"/>
        <v>N/A</v>
      </c>
    </row>
    <row r="42" spans="1:11" x14ac:dyDescent="0.2">
      <c r="A42" s="124" t="s">
        <v>45</v>
      </c>
      <c r="B42" s="22" t="s">
        <v>213</v>
      </c>
      <c r="C42" s="57" t="s">
        <v>1751</v>
      </c>
      <c r="D42" s="5" t="str">
        <f t="shared" si="7"/>
        <v>N/A</v>
      </c>
      <c r="E42" s="4" t="s">
        <v>1751</v>
      </c>
      <c r="F42" s="5" t="str">
        <f t="shared" si="8"/>
        <v>N/A</v>
      </c>
      <c r="G42" s="4" t="s">
        <v>1751</v>
      </c>
      <c r="H42" s="5" t="str">
        <f t="shared" si="9"/>
        <v>N/A</v>
      </c>
      <c r="I42" s="6" t="s">
        <v>1751</v>
      </c>
      <c r="J42" s="6" t="s">
        <v>1751</v>
      </c>
      <c r="K42" s="105" t="str">
        <f t="shared" si="6"/>
        <v>N/A</v>
      </c>
    </row>
    <row r="43" spans="1:11" x14ac:dyDescent="0.2">
      <c r="A43" s="124" t="s">
        <v>50</v>
      </c>
      <c r="B43" s="22" t="s">
        <v>213</v>
      </c>
      <c r="C43" s="57" t="s">
        <v>1751</v>
      </c>
      <c r="D43" s="5" t="str">
        <f t="shared" si="7"/>
        <v>N/A</v>
      </c>
      <c r="E43" s="4" t="s">
        <v>1751</v>
      </c>
      <c r="F43" s="5" t="str">
        <f t="shared" si="8"/>
        <v>N/A</v>
      </c>
      <c r="G43" s="4" t="s">
        <v>1751</v>
      </c>
      <c r="H43" s="5" t="str">
        <f t="shared" si="9"/>
        <v>N/A</v>
      </c>
      <c r="I43" s="6" t="s">
        <v>1751</v>
      </c>
      <c r="J43" s="6" t="s">
        <v>1751</v>
      </c>
      <c r="K43" s="105" t="str">
        <f t="shared" si="6"/>
        <v>N/A</v>
      </c>
    </row>
    <row r="44" spans="1:11" x14ac:dyDescent="0.2">
      <c r="A44" s="124" t="s">
        <v>908</v>
      </c>
      <c r="B44" s="22" t="s">
        <v>213</v>
      </c>
      <c r="C44" s="57">
        <v>96.314422956000001</v>
      </c>
      <c r="D44" s="5" t="str">
        <f t="shared" si="7"/>
        <v>N/A</v>
      </c>
      <c r="E44" s="4">
        <v>96.635704761</v>
      </c>
      <c r="F44" s="5" t="str">
        <f t="shared" si="8"/>
        <v>N/A</v>
      </c>
      <c r="G44" s="4">
        <v>97.610931316000006</v>
      </c>
      <c r="H44" s="5" t="str">
        <f t="shared" si="9"/>
        <v>N/A</v>
      </c>
      <c r="I44" s="6">
        <v>0.33360000000000001</v>
      </c>
      <c r="J44" s="6">
        <v>1.0089999999999999</v>
      </c>
      <c r="K44" s="105" t="str">
        <f>IF(J44="Div by 0", "N/A", IF(J44="N/A","N/A", IF(J44&gt;30, "No", IF(J44&lt;-30, "No", "Yes"))))</f>
        <v>Yes</v>
      </c>
    </row>
    <row r="45" spans="1:11" x14ac:dyDescent="0.2">
      <c r="A45" s="124" t="s">
        <v>909</v>
      </c>
      <c r="B45" s="22" t="s">
        <v>213</v>
      </c>
      <c r="C45" s="57">
        <v>3.6855770444</v>
      </c>
      <c r="D45" s="5" t="str">
        <f t="shared" si="7"/>
        <v>N/A</v>
      </c>
      <c r="E45" s="4">
        <v>3.3642952389</v>
      </c>
      <c r="F45" s="5" t="str">
        <f t="shared" si="8"/>
        <v>N/A</v>
      </c>
      <c r="G45" s="4">
        <v>2.3890686838000001</v>
      </c>
      <c r="H45" s="5" t="str">
        <f t="shared" si="9"/>
        <v>N/A</v>
      </c>
      <c r="I45" s="6">
        <v>-8.7200000000000006</v>
      </c>
      <c r="J45" s="6">
        <v>-29</v>
      </c>
      <c r="K45" s="105" t="str">
        <f>IF(J45="Div by 0", "N/A", IF(J45="N/A","N/A", IF(J45&gt;30, "No", IF(J45&lt;-30, "No", "Yes"))))</f>
        <v>Yes</v>
      </c>
    </row>
    <row r="46" spans="1:11" x14ac:dyDescent="0.2">
      <c r="A46" s="124" t="s">
        <v>932</v>
      </c>
      <c r="B46" s="22" t="s">
        <v>213</v>
      </c>
      <c r="C46" s="57">
        <v>1.9828460999999999E-3</v>
      </c>
      <c r="D46" s="5" t="str">
        <f t="shared" si="7"/>
        <v>N/A</v>
      </c>
      <c r="E46" s="4">
        <v>4.4598976000000002E-3</v>
      </c>
      <c r="F46" s="5" t="str">
        <f t="shared" si="8"/>
        <v>N/A</v>
      </c>
      <c r="G46" s="4">
        <v>2.7558343000000001E-3</v>
      </c>
      <c r="H46" s="5" t="str">
        <f t="shared" si="9"/>
        <v>N/A</v>
      </c>
      <c r="I46" s="6">
        <v>124.9</v>
      </c>
      <c r="J46" s="6">
        <v>-38.200000000000003</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8690167</v>
      </c>
      <c r="D6" s="5" t="str">
        <f t="shared" ref="D6:D15" si="0">IF($B6="N/A","N/A",IF(C6&lt;0,"No","Yes"))</f>
        <v>N/A</v>
      </c>
      <c r="E6" s="56">
        <v>6624213</v>
      </c>
      <c r="F6" s="5" t="str">
        <f t="shared" ref="F6:F15" si="1">IF($B6="N/A","N/A",IF(E6&lt;0,"No","Yes"))</f>
        <v>N/A</v>
      </c>
      <c r="G6" s="56">
        <v>4231525</v>
      </c>
      <c r="H6" s="5" t="str">
        <f t="shared" ref="H6:H15" si="2">IF($B6="N/A","N/A",IF(G6&lt;0,"No","Yes"))</f>
        <v>N/A</v>
      </c>
      <c r="I6" s="6">
        <v>-23.8</v>
      </c>
      <c r="J6" s="6">
        <v>-36.1</v>
      </c>
      <c r="K6" s="105" t="str">
        <f t="shared" ref="K6:K15" si="3">IF(J6="Div by 0", "N/A", IF(J6="N/A","N/A", IF(J6&gt;30, "No", IF(J6&lt;-30, "No", "Yes"))))</f>
        <v>No</v>
      </c>
    </row>
    <row r="7" spans="1:11" x14ac:dyDescent="0.2">
      <c r="A7" s="125" t="s">
        <v>442</v>
      </c>
      <c r="B7" s="3" t="s">
        <v>213</v>
      </c>
      <c r="C7" s="57">
        <v>2.3014500000000001E-5</v>
      </c>
      <c r="D7" s="5" t="str">
        <f t="shared" si="0"/>
        <v>N/A</v>
      </c>
      <c r="E7" s="57">
        <v>1.207691E-4</v>
      </c>
      <c r="F7" s="5" t="str">
        <f t="shared" si="1"/>
        <v>N/A</v>
      </c>
      <c r="G7" s="57">
        <v>0</v>
      </c>
      <c r="H7" s="5" t="str">
        <f t="shared" si="2"/>
        <v>N/A</v>
      </c>
      <c r="I7" s="6">
        <v>424.8</v>
      </c>
      <c r="J7" s="6">
        <v>-100</v>
      </c>
      <c r="K7" s="105" t="str">
        <f t="shared" si="3"/>
        <v>No</v>
      </c>
    </row>
    <row r="8" spans="1:11" x14ac:dyDescent="0.2">
      <c r="A8" s="125" t="s">
        <v>443</v>
      </c>
      <c r="B8" s="3" t="s">
        <v>213</v>
      </c>
      <c r="C8" s="57">
        <v>0.21058283459999999</v>
      </c>
      <c r="D8" s="5" t="str">
        <f t="shared" si="0"/>
        <v>N/A</v>
      </c>
      <c r="E8" s="57">
        <v>0.22624574419999999</v>
      </c>
      <c r="F8" s="5" t="str">
        <f t="shared" si="1"/>
        <v>N/A</v>
      </c>
      <c r="G8" s="57">
        <v>0.11622287470000001</v>
      </c>
      <c r="H8" s="5" t="str">
        <f t="shared" si="2"/>
        <v>N/A</v>
      </c>
      <c r="I8" s="6">
        <v>7.4379999999999997</v>
      </c>
      <c r="J8" s="6">
        <v>-48.6</v>
      </c>
      <c r="K8" s="105" t="str">
        <f t="shared" si="3"/>
        <v>No</v>
      </c>
    </row>
    <row r="9" spans="1:11" x14ac:dyDescent="0.2">
      <c r="A9" s="125" t="s">
        <v>444</v>
      </c>
      <c r="B9" s="3" t="s">
        <v>213</v>
      </c>
      <c r="C9" s="57">
        <v>71.375279669999998</v>
      </c>
      <c r="D9" s="5" t="str">
        <f t="shared" si="0"/>
        <v>N/A</v>
      </c>
      <c r="E9" s="57">
        <v>75.063498108999994</v>
      </c>
      <c r="F9" s="5" t="str">
        <f t="shared" si="1"/>
        <v>N/A</v>
      </c>
      <c r="G9" s="57">
        <v>72.877225113999998</v>
      </c>
      <c r="H9" s="5" t="str">
        <f t="shared" si="2"/>
        <v>N/A</v>
      </c>
      <c r="I9" s="6">
        <v>5.1669999999999998</v>
      </c>
      <c r="J9" s="6">
        <v>-2.91</v>
      </c>
      <c r="K9" s="105" t="str">
        <f t="shared" si="3"/>
        <v>Yes</v>
      </c>
    </row>
    <row r="10" spans="1:11" x14ac:dyDescent="0.2">
      <c r="A10" s="125" t="s">
        <v>445</v>
      </c>
      <c r="B10" s="3" t="s">
        <v>213</v>
      </c>
      <c r="C10" s="57">
        <v>27.713322425000001</v>
      </c>
      <c r="D10" s="5" t="str">
        <f t="shared" si="0"/>
        <v>N/A</v>
      </c>
      <c r="E10" s="57">
        <v>24.329350520999999</v>
      </c>
      <c r="F10" s="5" t="str">
        <f t="shared" si="1"/>
        <v>N/A</v>
      </c>
      <c r="G10" s="57">
        <v>26.771483094000001</v>
      </c>
      <c r="H10" s="5" t="str">
        <f t="shared" si="2"/>
        <v>N/A</v>
      </c>
      <c r="I10" s="6">
        <v>-12.2</v>
      </c>
      <c r="J10" s="6">
        <v>10.039999999999999</v>
      </c>
      <c r="K10" s="105" t="str">
        <f t="shared" si="3"/>
        <v>Yes</v>
      </c>
    </row>
    <row r="11" spans="1:11" x14ac:dyDescent="0.2">
      <c r="A11" s="125" t="s">
        <v>1615</v>
      </c>
      <c r="B11" s="3" t="s">
        <v>213</v>
      </c>
      <c r="C11" s="57">
        <v>0</v>
      </c>
      <c r="D11" s="5" t="str">
        <f t="shared" si="0"/>
        <v>N/A</v>
      </c>
      <c r="E11" s="57">
        <v>0</v>
      </c>
      <c r="F11" s="5" t="str">
        <f t="shared" si="1"/>
        <v>N/A</v>
      </c>
      <c r="G11" s="57">
        <v>0</v>
      </c>
      <c r="H11" s="5" t="str">
        <f t="shared" si="2"/>
        <v>N/A</v>
      </c>
      <c r="I11" s="6" t="s">
        <v>1751</v>
      </c>
      <c r="J11" s="6" t="s">
        <v>1751</v>
      </c>
      <c r="K11" s="105" t="str">
        <f t="shared" si="3"/>
        <v>N/A</v>
      </c>
    </row>
    <row r="12" spans="1:11" x14ac:dyDescent="0.2">
      <c r="A12" s="125" t="s">
        <v>16</v>
      </c>
      <c r="B12" s="3" t="s">
        <v>213</v>
      </c>
      <c r="C12" s="57">
        <v>7.4394427599999993E-2</v>
      </c>
      <c r="D12" s="5" t="str">
        <f t="shared" si="0"/>
        <v>N/A</v>
      </c>
      <c r="E12" s="57">
        <v>9.2161891499999996E-2</v>
      </c>
      <c r="F12" s="5" t="str">
        <f t="shared" si="1"/>
        <v>N/A</v>
      </c>
      <c r="G12" s="57">
        <v>9.8593296699999999E-2</v>
      </c>
      <c r="H12" s="5" t="str">
        <f t="shared" si="2"/>
        <v>N/A</v>
      </c>
      <c r="I12" s="6">
        <v>23.88</v>
      </c>
      <c r="J12" s="6">
        <v>6.9779999999999998</v>
      </c>
      <c r="K12" s="105" t="str">
        <f t="shared" si="3"/>
        <v>Yes</v>
      </c>
    </row>
    <row r="13" spans="1:11" x14ac:dyDescent="0.2">
      <c r="A13" s="125" t="s">
        <v>36</v>
      </c>
      <c r="B13" s="3" t="s">
        <v>213</v>
      </c>
      <c r="C13" s="57">
        <v>1.5433224299999999E-2</v>
      </c>
      <c r="D13" s="5" t="str">
        <f t="shared" si="0"/>
        <v>N/A</v>
      </c>
      <c r="E13" s="57">
        <v>3.1889119700000003E-2</v>
      </c>
      <c r="F13" s="5" t="str">
        <f t="shared" si="1"/>
        <v>N/A</v>
      </c>
      <c r="G13" s="57">
        <v>1.53503893E-2</v>
      </c>
      <c r="H13" s="5" t="str">
        <f t="shared" si="2"/>
        <v>N/A</v>
      </c>
      <c r="I13" s="6">
        <v>106.6</v>
      </c>
      <c r="J13" s="6">
        <v>-51.9</v>
      </c>
      <c r="K13" s="105" t="str">
        <f t="shared" si="3"/>
        <v>No</v>
      </c>
    </row>
    <row r="14" spans="1:11" x14ac:dyDescent="0.2">
      <c r="A14" s="125" t="s">
        <v>37</v>
      </c>
      <c r="B14" s="3" t="s">
        <v>213</v>
      </c>
      <c r="C14" s="57" t="s">
        <v>1751</v>
      </c>
      <c r="D14" s="5" t="str">
        <f t="shared" si="0"/>
        <v>N/A</v>
      </c>
      <c r="E14" s="57" t="s">
        <v>1751</v>
      </c>
      <c r="F14" s="5" t="str">
        <f t="shared" si="1"/>
        <v>N/A</v>
      </c>
      <c r="G14" s="57" t="s">
        <v>1751</v>
      </c>
      <c r="H14" s="5" t="str">
        <f t="shared" si="2"/>
        <v>N/A</v>
      </c>
      <c r="I14" s="6" t="s">
        <v>1751</v>
      </c>
      <c r="J14" s="6" t="s">
        <v>1751</v>
      </c>
      <c r="K14" s="105" t="str">
        <f t="shared" si="3"/>
        <v>N/A</v>
      </c>
    </row>
    <row r="15" spans="1:11" x14ac:dyDescent="0.2">
      <c r="A15" s="125" t="s">
        <v>38</v>
      </c>
      <c r="B15" s="3" t="s">
        <v>213</v>
      </c>
      <c r="C15" s="57">
        <v>8.1597013299999993E-2</v>
      </c>
      <c r="D15" s="5" t="str">
        <f t="shared" si="0"/>
        <v>N/A</v>
      </c>
      <c r="E15" s="57">
        <v>9.9562224500000004E-2</v>
      </c>
      <c r="F15" s="5" t="str">
        <f t="shared" si="1"/>
        <v>N/A</v>
      </c>
      <c r="G15" s="57">
        <v>0.1084868556</v>
      </c>
      <c r="H15" s="5" t="str">
        <f t="shared" si="2"/>
        <v>N/A</v>
      </c>
      <c r="I15" s="6">
        <v>22.02</v>
      </c>
      <c r="J15" s="6">
        <v>8.9640000000000004</v>
      </c>
      <c r="K15" s="105" t="str">
        <f t="shared" si="3"/>
        <v>Yes</v>
      </c>
    </row>
    <row r="16" spans="1:11" x14ac:dyDescent="0.2">
      <c r="A16" s="125" t="s">
        <v>376</v>
      </c>
      <c r="B16" s="3" t="s">
        <v>213</v>
      </c>
      <c r="C16" s="4">
        <v>36.906586490000002</v>
      </c>
      <c r="D16" s="5" t="str">
        <f t="shared" ref="D16:D41" si="4">IF($B16="N/A","N/A",IF(C16&lt;0,"No","Yes"))</f>
        <v>N/A</v>
      </c>
      <c r="E16" s="4">
        <v>33.570357715999997</v>
      </c>
      <c r="F16" s="5" t="str">
        <f t="shared" ref="F16:F41" si="5">IF($B16="N/A","N/A",IF(E16&lt;0,"No","Yes"))</f>
        <v>N/A</v>
      </c>
      <c r="G16" s="4">
        <v>32.456289398999999</v>
      </c>
      <c r="H16" s="5" t="str">
        <f t="shared" ref="H16:H41" si="6">IF($B16="N/A","N/A",IF(G16&lt;0,"No","Yes"))</f>
        <v>N/A</v>
      </c>
      <c r="I16" s="6">
        <v>-9.0399999999999991</v>
      </c>
      <c r="J16" s="6">
        <v>-3.32</v>
      </c>
      <c r="K16" s="105" t="str">
        <f t="shared" ref="K16:K41" si="7">IF(J16="Div by 0", "N/A", IF(J16="N/A","N/A", IF(J16&gt;30, "No", IF(J16&lt;-30, "No", "Yes"))))</f>
        <v>Yes</v>
      </c>
    </row>
    <row r="17" spans="1:11" x14ac:dyDescent="0.2">
      <c r="A17" s="125" t="s">
        <v>377</v>
      </c>
      <c r="B17" s="3" t="s">
        <v>213</v>
      </c>
      <c r="C17" s="4">
        <v>11.412116706000001</v>
      </c>
      <c r="D17" s="5" t="str">
        <f t="shared" si="4"/>
        <v>N/A</v>
      </c>
      <c r="E17" s="4">
        <v>16.828927450999998</v>
      </c>
      <c r="F17" s="5" t="str">
        <f t="shared" si="5"/>
        <v>N/A</v>
      </c>
      <c r="G17" s="4">
        <v>17.413769267999999</v>
      </c>
      <c r="H17" s="5" t="str">
        <f t="shared" si="6"/>
        <v>N/A</v>
      </c>
      <c r="I17" s="6">
        <v>47.47</v>
      </c>
      <c r="J17" s="6">
        <v>3.4750000000000001</v>
      </c>
      <c r="K17" s="105" t="str">
        <f t="shared" si="7"/>
        <v>Yes</v>
      </c>
    </row>
    <row r="18" spans="1:11" x14ac:dyDescent="0.2">
      <c r="A18" s="125" t="s">
        <v>378</v>
      </c>
      <c r="B18" s="3" t="s">
        <v>213</v>
      </c>
      <c r="C18" s="4">
        <v>2.6466700000000001E-4</v>
      </c>
      <c r="D18" s="5" t="str">
        <f t="shared" si="4"/>
        <v>N/A</v>
      </c>
      <c r="E18" s="4">
        <v>4.9968199999999999E-3</v>
      </c>
      <c r="F18" s="5" t="str">
        <f t="shared" si="5"/>
        <v>N/A</v>
      </c>
      <c r="G18" s="4">
        <v>1.181607E-4</v>
      </c>
      <c r="H18" s="5" t="str">
        <f t="shared" si="6"/>
        <v>N/A</v>
      </c>
      <c r="I18" s="6">
        <v>1788</v>
      </c>
      <c r="J18" s="6">
        <v>-97.6</v>
      </c>
      <c r="K18" s="105" t="str">
        <f t="shared" si="7"/>
        <v>No</v>
      </c>
    </row>
    <row r="19" spans="1:11" x14ac:dyDescent="0.2">
      <c r="A19" s="125" t="s">
        <v>379</v>
      </c>
      <c r="B19" s="3" t="s">
        <v>213</v>
      </c>
      <c r="C19" s="4">
        <v>10.88599333</v>
      </c>
      <c r="D19" s="5" t="str">
        <f t="shared" si="4"/>
        <v>N/A</v>
      </c>
      <c r="E19" s="4">
        <v>10.935412252000001</v>
      </c>
      <c r="F19" s="5" t="str">
        <f t="shared" si="5"/>
        <v>N/A</v>
      </c>
      <c r="G19" s="4">
        <v>10.622647862999999</v>
      </c>
      <c r="H19" s="5" t="str">
        <f t="shared" si="6"/>
        <v>N/A</v>
      </c>
      <c r="I19" s="6">
        <v>0.45400000000000001</v>
      </c>
      <c r="J19" s="6">
        <v>-2.86</v>
      </c>
      <c r="K19" s="105" t="str">
        <f t="shared" si="7"/>
        <v>Yes</v>
      </c>
    </row>
    <row r="20" spans="1:11" x14ac:dyDescent="0.2">
      <c r="A20" s="125" t="s">
        <v>380</v>
      </c>
      <c r="B20" s="3" t="s">
        <v>213</v>
      </c>
      <c r="C20" s="4">
        <v>0</v>
      </c>
      <c r="D20" s="5" t="str">
        <f t="shared" si="4"/>
        <v>N/A</v>
      </c>
      <c r="E20" s="4">
        <v>0</v>
      </c>
      <c r="F20" s="5" t="str">
        <f t="shared" si="5"/>
        <v>N/A</v>
      </c>
      <c r="G20" s="4">
        <v>0</v>
      </c>
      <c r="H20" s="5" t="str">
        <f t="shared" si="6"/>
        <v>N/A</v>
      </c>
      <c r="I20" s="6" t="s">
        <v>1751</v>
      </c>
      <c r="J20" s="6" t="s">
        <v>1751</v>
      </c>
      <c r="K20" s="105" t="str">
        <f t="shared" si="7"/>
        <v>N/A</v>
      </c>
    </row>
    <row r="21" spans="1:11" x14ac:dyDescent="0.2">
      <c r="A21" s="125" t="s">
        <v>381</v>
      </c>
      <c r="B21" s="3" t="s">
        <v>213</v>
      </c>
      <c r="C21" s="4">
        <v>0</v>
      </c>
      <c r="D21" s="5" t="str">
        <f t="shared" si="4"/>
        <v>N/A</v>
      </c>
      <c r="E21" s="4">
        <v>0</v>
      </c>
      <c r="F21" s="5" t="str">
        <f t="shared" si="5"/>
        <v>N/A</v>
      </c>
      <c r="G21" s="4">
        <v>0</v>
      </c>
      <c r="H21" s="5" t="str">
        <f t="shared" si="6"/>
        <v>N/A</v>
      </c>
      <c r="I21" s="6" t="s">
        <v>1751</v>
      </c>
      <c r="J21" s="6" t="s">
        <v>1751</v>
      </c>
      <c r="K21" s="105" t="str">
        <f t="shared" si="7"/>
        <v>N/A</v>
      </c>
    </row>
    <row r="22" spans="1:11" x14ac:dyDescent="0.2">
      <c r="A22" s="125" t="s">
        <v>382</v>
      </c>
      <c r="B22" s="3" t="s">
        <v>213</v>
      </c>
      <c r="C22" s="4">
        <v>29.486890183</v>
      </c>
      <c r="D22" s="5" t="str">
        <f t="shared" si="4"/>
        <v>N/A</v>
      </c>
      <c r="E22" s="4">
        <v>27.677219919999999</v>
      </c>
      <c r="F22" s="5" t="str">
        <f t="shared" si="5"/>
        <v>N/A</v>
      </c>
      <c r="G22" s="4">
        <v>28.587353259</v>
      </c>
      <c r="H22" s="5" t="str">
        <f t="shared" si="6"/>
        <v>N/A</v>
      </c>
      <c r="I22" s="6">
        <v>-6.14</v>
      </c>
      <c r="J22" s="6">
        <v>3.2879999999999998</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1751</v>
      </c>
      <c r="J23" s="6" t="s">
        <v>1751</v>
      </c>
      <c r="K23" s="105" t="str">
        <f t="shared" si="7"/>
        <v>N/A</v>
      </c>
    </row>
    <row r="24" spans="1:11" x14ac:dyDescent="0.2">
      <c r="A24" s="125" t="s">
        <v>384</v>
      </c>
      <c r="B24" s="3" t="s">
        <v>213</v>
      </c>
      <c r="C24" s="4">
        <v>4.4986247099999996</v>
      </c>
      <c r="D24" s="5" t="str">
        <f t="shared" si="4"/>
        <v>N/A</v>
      </c>
      <c r="E24" s="4">
        <v>4.1957437057</v>
      </c>
      <c r="F24" s="5" t="str">
        <f t="shared" si="5"/>
        <v>N/A</v>
      </c>
      <c r="G24" s="4">
        <v>3.9312777308000002</v>
      </c>
      <c r="H24" s="5" t="str">
        <f t="shared" si="6"/>
        <v>N/A</v>
      </c>
      <c r="I24" s="6">
        <v>-6.73</v>
      </c>
      <c r="J24" s="6">
        <v>-6.3</v>
      </c>
      <c r="K24" s="105" t="str">
        <f t="shared" si="7"/>
        <v>Yes</v>
      </c>
    </row>
    <row r="25" spans="1:11" x14ac:dyDescent="0.2">
      <c r="A25" s="125" t="s">
        <v>385</v>
      </c>
      <c r="B25" s="3" t="s">
        <v>213</v>
      </c>
      <c r="C25" s="4">
        <v>3.6777774235999998</v>
      </c>
      <c r="D25" s="5" t="str">
        <f t="shared" si="4"/>
        <v>N/A</v>
      </c>
      <c r="E25" s="4">
        <v>3.6759687527999998</v>
      </c>
      <c r="F25" s="5" t="str">
        <f t="shared" si="5"/>
        <v>N/A</v>
      </c>
      <c r="G25" s="4">
        <v>3.8965148498</v>
      </c>
      <c r="H25" s="5" t="str">
        <f t="shared" si="6"/>
        <v>N/A</v>
      </c>
      <c r="I25" s="6">
        <v>-4.9000000000000002E-2</v>
      </c>
      <c r="J25" s="6">
        <v>6</v>
      </c>
      <c r="K25" s="105" t="str">
        <f t="shared" si="7"/>
        <v>Yes</v>
      </c>
    </row>
    <row r="26" spans="1:11" x14ac:dyDescent="0.2">
      <c r="A26" s="125" t="s">
        <v>386</v>
      </c>
      <c r="B26" s="3" t="s">
        <v>213</v>
      </c>
      <c r="C26" s="4">
        <v>1.7487581079000001</v>
      </c>
      <c r="D26" s="5" t="str">
        <f t="shared" si="4"/>
        <v>N/A</v>
      </c>
      <c r="E26" s="4">
        <v>1.3739745386</v>
      </c>
      <c r="F26" s="5" t="str">
        <f t="shared" si="5"/>
        <v>N/A</v>
      </c>
      <c r="G26" s="4">
        <v>1.0156385699999999</v>
      </c>
      <c r="H26" s="5" t="str">
        <f t="shared" si="6"/>
        <v>N/A</v>
      </c>
      <c r="I26" s="6">
        <v>-21.4</v>
      </c>
      <c r="J26" s="6">
        <v>-26.1</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1751</v>
      </c>
      <c r="J27" s="6" t="s">
        <v>1751</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1751</v>
      </c>
      <c r="J28" s="6" t="s">
        <v>1751</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1751</v>
      </c>
      <c r="J29" s="6" t="s">
        <v>1751</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1751</v>
      </c>
      <c r="J30" s="6" t="s">
        <v>1751</v>
      </c>
      <c r="K30" s="105" t="str">
        <f t="shared" si="7"/>
        <v>N/A</v>
      </c>
    </row>
    <row r="31" spans="1:11" x14ac:dyDescent="0.2">
      <c r="A31" s="125" t="s">
        <v>391</v>
      </c>
      <c r="B31" s="3" t="s">
        <v>213</v>
      </c>
      <c r="C31" s="4">
        <v>0</v>
      </c>
      <c r="D31" s="5" t="str">
        <f t="shared" si="4"/>
        <v>N/A</v>
      </c>
      <c r="E31" s="4">
        <v>0</v>
      </c>
      <c r="F31" s="5" t="str">
        <f t="shared" si="5"/>
        <v>N/A</v>
      </c>
      <c r="G31" s="4">
        <v>0</v>
      </c>
      <c r="H31" s="5" t="str">
        <f t="shared" si="6"/>
        <v>N/A</v>
      </c>
      <c r="I31" s="6" t="s">
        <v>1751</v>
      </c>
      <c r="J31" s="6" t="s">
        <v>1751</v>
      </c>
      <c r="K31" s="105" t="str">
        <f t="shared" si="7"/>
        <v>N/A</v>
      </c>
    </row>
    <row r="32" spans="1:11" x14ac:dyDescent="0.2">
      <c r="A32" s="125" t="s">
        <v>392</v>
      </c>
      <c r="B32" s="3" t="s">
        <v>213</v>
      </c>
      <c r="C32" s="4">
        <v>1.3463493E-3</v>
      </c>
      <c r="D32" s="5" t="str">
        <f t="shared" si="4"/>
        <v>N/A</v>
      </c>
      <c r="E32" s="4">
        <v>7.4423935E-3</v>
      </c>
      <c r="F32" s="5" t="str">
        <f t="shared" si="5"/>
        <v>N/A</v>
      </c>
      <c r="G32" s="4">
        <v>3.6464395199999999E-2</v>
      </c>
      <c r="H32" s="5" t="str">
        <f t="shared" si="6"/>
        <v>N/A</v>
      </c>
      <c r="I32" s="6">
        <v>452.8</v>
      </c>
      <c r="J32" s="6">
        <v>390</v>
      </c>
      <c r="K32" s="105" t="str">
        <f t="shared" si="7"/>
        <v>No</v>
      </c>
    </row>
    <row r="33" spans="1:11" x14ac:dyDescent="0.2">
      <c r="A33" s="125" t="s">
        <v>393</v>
      </c>
      <c r="B33" s="3" t="s">
        <v>213</v>
      </c>
      <c r="C33" s="4">
        <v>0</v>
      </c>
      <c r="D33" s="5" t="str">
        <f t="shared" si="4"/>
        <v>N/A</v>
      </c>
      <c r="E33" s="4">
        <v>0</v>
      </c>
      <c r="F33" s="5" t="str">
        <f t="shared" si="5"/>
        <v>N/A</v>
      </c>
      <c r="G33" s="4">
        <v>0</v>
      </c>
      <c r="H33" s="5" t="str">
        <f t="shared" si="6"/>
        <v>N/A</v>
      </c>
      <c r="I33" s="6" t="s">
        <v>1751</v>
      </c>
      <c r="J33" s="6" t="s">
        <v>1751</v>
      </c>
      <c r="K33" s="105" t="str">
        <f t="shared" si="7"/>
        <v>N/A</v>
      </c>
    </row>
    <row r="34" spans="1:11" x14ac:dyDescent="0.2">
      <c r="A34" s="125" t="s">
        <v>394</v>
      </c>
      <c r="B34" s="3" t="s">
        <v>213</v>
      </c>
      <c r="C34" s="4">
        <v>0</v>
      </c>
      <c r="D34" s="5" t="str">
        <f t="shared" si="4"/>
        <v>N/A</v>
      </c>
      <c r="E34" s="4">
        <v>0</v>
      </c>
      <c r="F34" s="5" t="str">
        <f t="shared" si="5"/>
        <v>N/A</v>
      </c>
      <c r="G34" s="4">
        <v>0</v>
      </c>
      <c r="H34" s="5" t="str">
        <f t="shared" si="6"/>
        <v>N/A</v>
      </c>
      <c r="I34" s="6" t="s">
        <v>1751</v>
      </c>
      <c r="J34" s="6" t="s">
        <v>1751</v>
      </c>
      <c r="K34" s="105" t="str">
        <f t="shared" si="7"/>
        <v>N/A</v>
      </c>
    </row>
    <row r="35" spans="1:11" x14ac:dyDescent="0.2">
      <c r="A35" s="125" t="s">
        <v>395</v>
      </c>
      <c r="B35" s="3" t="s">
        <v>213</v>
      </c>
      <c r="C35" s="4">
        <v>0</v>
      </c>
      <c r="D35" s="5" t="str">
        <f t="shared" si="4"/>
        <v>N/A</v>
      </c>
      <c r="E35" s="4">
        <v>0</v>
      </c>
      <c r="F35" s="5" t="str">
        <f t="shared" si="5"/>
        <v>N/A</v>
      </c>
      <c r="G35" s="4">
        <v>0</v>
      </c>
      <c r="H35" s="5" t="str">
        <f t="shared" si="6"/>
        <v>N/A</v>
      </c>
      <c r="I35" s="6" t="s">
        <v>1751</v>
      </c>
      <c r="J35" s="6" t="s">
        <v>1751</v>
      </c>
      <c r="K35" s="105" t="str">
        <f t="shared" si="7"/>
        <v>N/A</v>
      </c>
    </row>
    <row r="36" spans="1:11" x14ac:dyDescent="0.2">
      <c r="A36" s="125" t="s">
        <v>396</v>
      </c>
      <c r="B36" s="3" t="s">
        <v>213</v>
      </c>
      <c r="C36" s="4">
        <v>0</v>
      </c>
      <c r="D36" s="5" t="str">
        <f t="shared" si="4"/>
        <v>N/A</v>
      </c>
      <c r="E36" s="4">
        <v>0</v>
      </c>
      <c r="F36" s="5" t="str">
        <f t="shared" si="5"/>
        <v>N/A</v>
      </c>
      <c r="G36" s="4">
        <v>0</v>
      </c>
      <c r="H36" s="5" t="str">
        <f t="shared" si="6"/>
        <v>N/A</v>
      </c>
      <c r="I36" s="6" t="s">
        <v>1751</v>
      </c>
      <c r="J36" s="6" t="s">
        <v>1751</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1751</v>
      </c>
      <c r="J37" s="6" t="s">
        <v>1751</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1751</v>
      </c>
      <c r="J38" s="6" t="s">
        <v>1751</v>
      </c>
      <c r="K38" s="105" t="str">
        <f t="shared" si="7"/>
        <v>N/A</v>
      </c>
    </row>
    <row r="39" spans="1:11" x14ac:dyDescent="0.2">
      <c r="A39" s="125" t="s">
        <v>399</v>
      </c>
      <c r="B39" s="3" t="s">
        <v>213</v>
      </c>
      <c r="C39" s="4">
        <v>1.3816420329000001</v>
      </c>
      <c r="D39" s="5" t="str">
        <f t="shared" si="4"/>
        <v>N/A</v>
      </c>
      <c r="E39" s="4">
        <v>1.7299564491999999</v>
      </c>
      <c r="F39" s="5" t="str">
        <f t="shared" si="5"/>
        <v>N/A</v>
      </c>
      <c r="G39" s="4">
        <v>2.0399265039999999</v>
      </c>
      <c r="H39" s="5" t="str">
        <f t="shared" si="6"/>
        <v>N/A</v>
      </c>
      <c r="I39" s="6">
        <v>25.21</v>
      </c>
      <c r="J39" s="6">
        <v>17.920000000000002</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1751</v>
      </c>
      <c r="J40" s="6" t="s">
        <v>1751</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1751</v>
      </c>
      <c r="J41" s="6" t="s">
        <v>1751</v>
      </c>
      <c r="K41" s="105" t="str">
        <f t="shared" si="7"/>
        <v>N/A</v>
      </c>
    </row>
    <row r="42" spans="1:11" x14ac:dyDescent="0.2">
      <c r="A42" s="125" t="s">
        <v>32</v>
      </c>
      <c r="B42" s="3" t="s">
        <v>213</v>
      </c>
      <c r="C42" s="4">
        <v>88.581439228999997</v>
      </c>
      <c r="D42" s="5" t="str">
        <f t="shared" ref="D42:D51" si="8">IF($B42="N/A","N/A",IF(C42&lt;0,"No","Yes"))</f>
        <v>N/A</v>
      </c>
      <c r="E42" s="4">
        <v>83.161818619000002</v>
      </c>
      <c r="F42" s="5" t="str">
        <f t="shared" ref="F42:F51" si="9">IF($B42="N/A","N/A",IF(E42&lt;0,"No","Yes"))</f>
        <v>N/A</v>
      </c>
      <c r="G42" s="4">
        <v>82.574627351000004</v>
      </c>
      <c r="H42" s="5" t="str">
        <f t="shared" ref="H42:H51" si="10">IF($B42="N/A","N/A",IF(G42&lt;0,"No","Yes"))</f>
        <v>N/A</v>
      </c>
      <c r="I42" s="6">
        <v>-6.12</v>
      </c>
      <c r="J42" s="6">
        <v>-0.70599999999999996</v>
      </c>
      <c r="K42" s="105" t="str">
        <f t="shared" ref="K42:K51" si="11">IF(J42="Div by 0", "N/A", IF(J42="N/A","N/A", IF(J42&gt;30, "No", IF(J42&lt;-30, "No", "Yes"))))</f>
        <v>Yes</v>
      </c>
    </row>
    <row r="43" spans="1:11" x14ac:dyDescent="0.2">
      <c r="A43" s="125" t="s">
        <v>39</v>
      </c>
      <c r="B43" s="3" t="s">
        <v>213</v>
      </c>
      <c r="C43" s="4">
        <v>99.986516600000002</v>
      </c>
      <c r="D43" s="5" t="str">
        <f t="shared" si="8"/>
        <v>N/A</v>
      </c>
      <c r="E43" s="4">
        <v>99.979207349000006</v>
      </c>
      <c r="F43" s="5" t="str">
        <f t="shared" si="9"/>
        <v>N/A</v>
      </c>
      <c r="G43" s="4">
        <v>99.973064836999995</v>
      </c>
      <c r="H43" s="5" t="str">
        <f t="shared" si="10"/>
        <v>N/A</v>
      </c>
      <c r="I43" s="6">
        <v>-7.0000000000000001E-3</v>
      </c>
      <c r="J43" s="6">
        <v>-6.0000000000000001E-3</v>
      </c>
      <c r="K43" s="105" t="str">
        <f t="shared" si="11"/>
        <v>Yes</v>
      </c>
    </row>
    <row r="44" spans="1:11" x14ac:dyDescent="0.2">
      <c r="A44" s="125" t="s">
        <v>40</v>
      </c>
      <c r="B44" s="3" t="s">
        <v>213</v>
      </c>
      <c r="C44" s="4">
        <v>19.532234545000001</v>
      </c>
      <c r="D44" s="5" t="str">
        <f t="shared" si="8"/>
        <v>N/A</v>
      </c>
      <c r="E44" s="4">
        <v>19.583373268999999</v>
      </c>
      <c r="F44" s="5" t="str">
        <f t="shared" si="9"/>
        <v>N/A</v>
      </c>
      <c r="G44" s="4">
        <v>19.41424649</v>
      </c>
      <c r="H44" s="5" t="str">
        <f t="shared" si="10"/>
        <v>N/A</v>
      </c>
      <c r="I44" s="6">
        <v>0.26179999999999998</v>
      </c>
      <c r="J44" s="6">
        <v>-0.86399999999999999</v>
      </c>
      <c r="K44" s="105" t="str">
        <f t="shared" si="11"/>
        <v>Yes</v>
      </c>
    </row>
    <row r="45" spans="1:11" x14ac:dyDescent="0.2">
      <c r="A45" s="125" t="s">
        <v>163</v>
      </c>
      <c r="B45" s="3" t="s">
        <v>213</v>
      </c>
      <c r="C45" s="4">
        <v>99.183663558999996</v>
      </c>
      <c r="D45" s="5" t="str">
        <f t="shared" si="8"/>
        <v>N/A</v>
      </c>
      <c r="E45" s="4">
        <v>99.140426191000003</v>
      </c>
      <c r="F45" s="5" t="str">
        <f t="shared" si="9"/>
        <v>N/A</v>
      </c>
      <c r="G45" s="4">
        <v>99.212364336999997</v>
      </c>
      <c r="H45" s="5" t="str">
        <f t="shared" si="10"/>
        <v>N/A</v>
      </c>
      <c r="I45" s="6">
        <v>-4.3999999999999997E-2</v>
      </c>
      <c r="J45" s="6">
        <v>7.2599999999999998E-2</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t="s">
        <v>1751</v>
      </c>
      <c r="D47" s="5" t="str">
        <f t="shared" si="8"/>
        <v>N/A</v>
      </c>
      <c r="E47" s="4" t="s">
        <v>1751</v>
      </c>
      <c r="F47" s="5" t="str">
        <f t="shared" si="9"/>
        <v>N/A</v>
      </c>
      <c r="G47" s="4" t="s">
        <v>1751</v>
      </c>
      <c r="H47" s="5" t="str">
        <f t="shared" si="10"/>
        <v>N/A</v>
      </c>
      <c r="I47" s="6" t="s">
        <v>1751</v>
      </c>
      <c r="J47" s="6" t="s">
        <v>1751</v>
      </c>
      <c r="K47" s="105" t="str">
        <f t="shared" si="11"/>
        <v>N/A</v>
      </c>
    </row>
    <row r="48" spans="1:11" x14ac:dyDescent="0.2">
      <c r="A48" s="125" t="s">
        <v>43</v>
      </c>
      <c r="B48" s="3" t="s">
        <v>213</v>
      </c>
      <c r="C48" s="4">
        <v>99.581413390999998</v>
      </c>
      <c r="D48" s="5" t="str">
        <f t="shared" si="8"/>
        <v>N/A</v>
      </c>
      <c r="E48" s="4">
        <v>99.563072008000006</v>
      </c>
      <c r="F48" s="5" t="str">
        <f t="shared" si="9"/>
        <v>N/A</v>
      </c>
      <c r="G48" s="4">
        <v>99.636993410000002</v>
      </c>
      <c r="H48" s="5" t="str">
        <f t="shared" si="10"/>
        <v>N/A</v>
      </c>
      <c r="I48" s="6">
        <v>-1.7999999999999999E-2</v>
      </c>
      <c r="J48" s="6">
        <v>7.4200000000000002E-2</v>
      </c>
      <c r="K48" s="105" t="str">
        <f t="shared" si="11"/>
        <v>Yes</v>
      </c>
    </row>
    <row r="49" spans="1:12" x14ac:dyDescent="0.2">
      <c r="A49" s="125" t="s">
        <v>44</v>
      </c>
      <c r="B49" s="3" t="s">
        <v>213</v>
      </c>
      <c r="C49" s="4">
        <v>52.019972559000003</v>
      </c>
      <c r="D49" s="5" t="str">
        <f t="shared" si="8"/>
        <v>N/A</v>
      </c>
      <c r="E49" s="4">
        <v>0</v>
      </c>
      <c r="F49" s="5" t="str">
        <f t="shared" si="9"/>
        <v>N/A</v>
      </c>
      <c r="G49" s="4">
        <v>0</v>
      </c>
      <c r="H49" s="5" t="str">
        <f t="shared" si="10"/>
        <v>N/A</v>
      </c>
      <c r="I49" s="6">
        <v>-100</v>
      </c>
      <c r="J49" s="6" t="s">
        <v>1751</v>
      </c>
      <c r="K49" s="105" t="str">
        <f t="shared" si="11"/>
        <v>N/A</v>
      </c>
    </row>
    <row r="50" spans="1:12" x14ac:dyDescent="0.2">
      <c r="A50" s="125" t="s">
        <v>45</v>
      </c>
      <c r="B50" s="3" t="s">
        <v>213</v>
      </c>
      <c r="C50" s="4">
        <v>47.980027440999997</v>
      </c>
      <c r="D50" s="5" t="str">
        <f t="shared" si="8"/>
        <v>N/A</v>
      </c>
      <c r="E50" s="4">
        <v>100</v>
      </c>
      <c r="F50" s="5" t="str">
        <f t="shared" si="9"/>
        <v>N/A</v>
      </c>
      <c r="G50" s="4">
        <v>100</v>
      </c>
      <c r="H50" s="5" t="str">
        <f t="shared" si="10"/>
        <v>N/A</v>
      </c>
      <c r="I50" s="6">
        <v>108.4</v>
      </c>
      <c r="J50" s="6">
        <v>0</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1751</v>
      </c>
      <c r="J51" s="6" t="s">
        <v>1751</v>
      </c>
      <c r="K51" s="105" t="str">
        <f t="shared" si="11"/>
        <v>N/A</v>
      </c>
      <c r="L51" s="38"/>
    </row>
    <row r="52" spans="1:12" s="38" customFormat="1" x14ac:dyDescent="0.2">
      <c r="A52" s="124" t="s">
        <v>893</v>
      </c>
      <c r="B52" s="3" t="s">
        <v>213</v>
      </c>
      <c r="C52" s="4">
        <v>0.78850038209999995</v>
      </c>
      <c r="D52" s="5" t="str">
        <f t="shared" ref="D52:D57" si="12">IF($B52="N/A","N/A",IF(C52&lt;0,"No","Yes"))</f>
        <v>N/A</v>
      </c>
      <c r="E52" s="4">
        <v>0.70378171720000005</v>
      </c>
      <c r="F52" s="5" t="str">
        <f t="shared" ref="F52:F57" si="13">IF($B52="N/A","N/A",IF(E52&lt;0,"No","Yes"))</f>
        <v>N/A</v>
      </c>
      <c r="G52" s="4">
        <v>0.73039861520000005</v>
      </c>
      <c r="H52" s="5" t="str">
        <f t="shared" ref="H52:H57" si="14">IF($B52="N/A","N/A",IF(G52&lt;0,"No","Yes"))</f>
        <v>N/A</v>
      </c>
      <c r="I52" s="6">
        <v>-10.7</v>
      </c>
      <c r="J52" s="6">
        <v>3.782</v>
      </c>
      <c r="K52" s="105" t="str">
        <f t="shared" ref="K52:K57" si="15">IF(J52="Div by 0", "N/A", IF(J52="N/A","N/A", IF(J52&gt;30, "No", IF(J52&lt;-30, "No", "Yes"))))</f>
        <v>Yes</v>
      </c>
    </row>
    <row r="53" spans="1:12" s="38" customFormat="1" x14ac:dyDescent="0.2">
      <c r="A53" s="124" t="s">
        <v>894</v>
      </c>
      <c r="B53" s="3" t="s">
        <v>213</v>
      </c>
      <c r="C53" s="4">
        <v>0</v>
      </c>
      <c r="D53" s="5" t="str">
        <f t="shared" si="12"/>
        <v>N/A</v>
      </c>
      <c r="E53" s="4">
        <v>0</v>
      </c>
      <c r="F53" s="5" t="str">
        <f t="shared" si="13"/>
        <v>N/A</v>
      </c>
      <c r="G53" s="4">
        <v>0</v>
      </c>
      <c r="H53" s="5" t="str">
        <f t="shared" si="14"/>
        <v>N/A</v>
      </c>
      <c r="I53" s="6" t="s">
        <v>1751</v>
      </c>
      <c r="J53" s="6" t="s">
        <v>1751</v>
      </c>
      <c r="K53" s="105" t="str">
        <f t="shared" si="15"/>
        <v>N/A</v>
      </c>
    </row>
    <row r="54" spans="1:12" s="38" customFormat="1" x14ac:dyDescent="0.2">
      <c r="A54" s="124" t="s">
        <v>895</v>
      </c>
      <c r="B54" s="3" t="s">
        <v>213</v>
      </c>
      <c r="C54" s="4">
        <v>0</v>
      </c>
      <c r="D54" s="5" t="str">
        <f t="shared" si="12"/>
        <v>N/A</v>
      </c>
      <c r="E54" s="4">
        <v>0</v>
      </c>
      <c r="F54" s="5" t="str">
        <f t="shared" si="13"/>
        <v>N/A</v>
      </c>
      <c r="G54" s="4">
        <v>0</v>
      </c>
      <c r="H54" s="5" t="str">
        <f t="shared" si="14"/>
        <v>N/A</v>
      </c>
      <c r="I54" s="6" t="s">
        <v>1751</v>
      </c>
      <c r="J54" s="6" t="s">
        <v>1751</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1751</v>
      </c>
      <c r="J55" s="6" t="s">
        <v>1751</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1751</v>
      </c>
      <c r="J56" s="6" t="s">
        <v>1751</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1751</v>
      </c>
      <c r="J57" s="115" t="s">
        <v>1751</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13067923</v>
      </c>
      <c r="D7" s="19" t="str">
        <f>IF($B7="N/A","N/A",IF(C7&gt;15,"No",IF(C7&lt;-15,"No","Yes")))</f>
        <v>N/A</v>
      </c>
      <c r="E7" s="18">
        <v>12049783</v>
      </c>
      <c r="F7" s="19" t="str">
        <f>IF($B7="N/A","N/A",IF(E7&gt;15,"No",IF(E7&lt;-15,"No","Yes")))</f>
        <v>N/A</v>
      </c>
      <c r="G7" s="18">
        <v>13135263</v>
      </c>
      <c r="H7" s="19" t="str">
        <f>IF($B7="N/A","N/A",IF(G7&gt;15,"No",IF(G7&lt;-15,"No","Yes")))</f>
        <v>N/A</v>
      </c>
      <c r="I7" s="20">
        <v>-7.79</v>
      </c>
      <c r="J7" s="20">
        <v>9.0079999999999991</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99.997678006000001</v>
      </c>
      <c r="H8" s="19" t="str">
        <f>IF($B8="N/A","N/A",IF(G8&gt;15,"No",IF(G8&lt;-15,"No","Yes")))</f>
        <v>N/A</v>
      </c>
      <c r="I8" s="20">
        <v>0</v>
      </c>
      <c r="J8" s="20">
        <v>-2E-3</v>
      </c>
      <c r="K8" s="106" t="str">
        <f t="shared" si="0"/>
        <v>Yes</v>
      </c>
    </row>
    <row r="9" spans="1:11" x14ac:dyDescent="0.2">
      <c r="A9" s="104" t="s">
        <v>119</v>
      </c>
      <c r="B9" s="22" t="s">
        <v>213</v>
      </c>
      <c r="C9" s="5">
        <v>0</v>
      </c>
      <c r="D9" s="5" t="str">
        <f>IF($B9="N/A","N/A",IF(C9&gt;15,"No",IF(C9&lt;-15,"No","Yes")))</f>
        <v>N/A</v>
      </c>
      <c r="E9" s="5">
        <v>0</v>
      </c>
      <c r="F9" s="5" t="str">
        <f>IF($B9="N/A","N/A",IF(E9&gt;15,"No",IF(E9&lt;-15,"No","Yes")))</f>
        <v>N/A</v>
      </c>
      <c r="G9" s="5">
        <v>2.3219938999999999E-3</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99.838643064999999</v>
      </c>
      <c r="D11" s="5" t="str">
        <f>IF(OR($B11="N/A",$C11="N/A"),"N/A",IF(C11&gt;100,"No",IF(C11&lt;95,"No","Yes")))</f>
        <v>Yes</v>
      </c>
      <c r="E11" s="5">
        <v>100</v>
      </c>
      <c r="F11" s="5" t="str">
        <f>IF(OR($B11="N/A",$E11="N/A"),"N/A",IF(E11&gt;100,"No",IF(E11&lt;95,"No","Yes")))</f>
        <v>Yes</v>
      </c>
      <c r="G11" s="5">
        <v>99.997678006000001</v>
      </c>
      <c r="H11" s="5" t="str">
        <f>IF($B11="N/A","N/A",IF(G11&gt;100,"No",IF(G11&lt;95,"No","Yes")))</f>
        <v>Yes</v>
      </c>
      <c r="I11" s="6">
        <v>0.16159999999999999</v>
      </c>
      <c r="J11" s="6">
        <v>-2E-3</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0.63943596849999995</v>
      </c>
      <c r="D13" s="5" t="str">
        <f t="shared" si="1"/>
        <v>No</v>
      </c>
      <c r="E13" s="5">
        <v>0.72095074240000001</v>
      </c>
      <c r="F13" s="5" t="str">
        <f t="shared" si="2"/>
        <v>No</v>
      </c>
      <c r="G13" s="5">
        <v>0.81372561779999997</v>
      </c>
      <c r="H13" s="5" t="str">
        <f t="shared" si="3"/>
        <v>No</v>
      </c>
      <c r="I13" s="6">
        <v>12.75</v>
      </c>
      <c r="J13" s="6">
        <v>12.87</v>
      </c>
      <c r="K13" s="105" t="str">
        <f t="shared" si="0"/>
        <v>Yes</v>
      </c>
    </row>
    <row r="14" spans="1:11" x14ac:dyDescent="0.2">
      <c r="A14" s="104" t="s">
        <v>13</v>
      </c>
      <c r="B14" s="22" t="s">
        <v>213</v>
      </c>
      <c r="C14" s="23">
        <v>13067923</v>
      </c>
      <c r="D14" s="5" t="str">
        <f>IF($B14="N/A","N/A",IF(C14&gt;15,"No",IF(C14&lt;-15,"No","Yes")))</f>
        <v>N/A</v>
      </c>
      <c r="E14" s="23">
        <v>12049783</v>
      </c>
      <c r="F14" s="5" t="str">
        <f>IF($B14="N/A","N/A",IF(E14&gt;15,"No",IF(E14&lt;-15,"No","Yes")))</f>
        <v>N/A</v>
      </c>
      <c r="G14" s="23">
        <v>13134958</v>
      </c>
      <c r="H14" s="5" t="str">
        <f>IF($B14="N/A","N/A",IF(G14&gt;15,"No",IF(G14&lt;-15,"No","Yes")))</f>
        <v>N/A</v>
      </c>
      <c r="I14" s="6">
        <v>-7.79</v>
      </c>
      <c r="J14" s="6">
        <v>9.0060000000000002</v>
      </c>
      <c r="K14" s="105" t="str">
        <f t="shared" si="0"/>
        <v>Yes</v>
      </c>
    </row>
    <row r="15" spans="1:11" ht="14.25" customHeight="1" x14ac:dyDescent="0.2">
      <c r="A15" s="104" t="s">
        <v>441</v>
      </c>
      <c r="B15" s="22" t="s">
        <v>213</v>
      </c>
      <c r="C15" s="5">
        <v>4.7515508010999996</v>
      </c>
      <c r="D15" s="5" t="str">
        <f>IF($B15="N/A","N/A",IF(C15&gt;15,"No",IF(C15&lt;-15,"No","Yes")))</f>
        <v>N/A</v>
      </c>
      <c r="E15" s="5">
        <v>0.1811235937</v>
      </c>
      <c r="F15" s="5" t="str">
        <f>IF($B15="N/A","N/A",IF(E15&gt;15,"No",IF(E15&lt;-15,"No","Yes")))</f>
        <v>N/A</v>
      </c>
      <c r="G15" s="5">
        <v>0.15425249169999999</v>
      </c>
      <c r="H15" s="5" t="str">
        <f>IF($B15="N/A","N/A",IF(G15&gt;15,"No",IF(G15&lt;-15,"No","Yes")))</f>
        <v>N/A</v>
      </c>
      <c r="I15" s="6">
        <v>-96.2</v>
      </c>
      <c r="J15" s="6">
        <v>-14.8</v>
      </c>
      <c r="K15" s="105" t="str">
        <f t="shared" si="0"/>
        <v>Yes</v>
      </c>
    </row>
    <row r="16" spans="1:11" ht="12.75" customHeight="1" x14ac:dyDescent="0.2">
      <c r="A16" s="104" t="s">
        <v>857</v>
      </c>
      <c r="B16" s="22" t="s">
        <v>213</v>
      </c>
      <c r="C16" s="24">
        <v>132.45570910999999</v>
      </c>
      <c r="D16" s="5" t="str">
        <f>IF($B16="N/A","N/A",IF(C16&gt;15,"No",IF(C16&lt;-15,"No","Yes")))</f>
        <v>N/A</v>
      </c>
      <c r="E16" s="24">
        <v>431.34038945999998</v>
      </c>
      <c r="F16" s="5" t="str">
        <f>IF($B16="N/A","N/A",IF(E16&gt;15,"No",IF(E16&lt;-15,"No","Yes")))</f>
        <v>N/A</v>
      </c>
      <c r="G16" s="24">
        <v>368.06677853999997</v>
      </c>
      <c r="H16" s="5" t="str">
        <f>IF($B16="N/A","N/A",IF(G16&gt;15,"No",IF(G16&lt;-15,"No","Yes")))</f>
        <v>N/A</v>
      </c>
      <c r="I16" s="6">
        <v>225.6</v>
      </c>
      <c r="J16" s="6">
        <v>-14.7</v>
      </c>
      <c r="K16" s="105" t="str">
        <f t="shared" si="0"/>
        <v>Yes</v>
      </c>
    </row>
    <row r="17" spans="1:11" x14ac:dyDescent="0.2">
      <c r="A17" s="104" t="s">
        <v>131</v>
      </c>
      <c r="B17" s="22" t="s">
        <v>213</v>
      </c>
      <c r="C17" s="23">
        <v>5576</v>
      </c>
      <c r="D17" s="5" t="str">
        <f>IF($B17="N/A","N/A",IF(C17&gt;15,"No",IF(C17&lt;-15,"No","Yes")))</f>
        <v>N/A</v>
      </c>
      <c r="E17" s="23">
        <v>4480</v>
      </c>
      <c r="F17" s="5" t="str">
        <f>IF($B17="N/A","N/A",IF(E17&gt;15,"No",IF(E17&lt;-15,"No","Yes")))</f>
        <v>N/A</v>
      </c>
      <c r="G17" s="23">
        <v>2607</v>
      </c>
      <c r="H17" s="5" t="str">
        <f>IF($B17="N/A","N/A",IF(G17&gt;15,"No",IF(G17&lt;-15,"No","Yes")))</f>
        <v>N/A</v>
      </c>
      <c r="I17" s="6">
        <v>-19.7</v>
      </c>
      <c r="J17" s="6">
        <v>-41.8</v>
      </c>
      <c r="K17" s="105" t="str">
        <f t="shared" si="0"/>
        <v>No</v>
      </c>
    </row>
    <row r="18" spans="1:11" x14ac:dyDescent="0.2">
      <c r="A18" s="104" t="s">
        <v>346</v>
      </c>
      <c r="B18" s="22" t="s">
        <v>213</v>
      </c>
      <c r="C18" s="4">
        <v>4.2669366799999997E-2</v>
      </c>
      <c r="D18" s="5" t="str">
        <f>IF($B18="N/A","N/A",IF(C18&gt;15,"No",IF(C18&lt;-15,"No","Yes")))</f>
        <v>N/A</v>
      </c>
      <c r="E18" s="4">
        <v>3.7179092800000001E-2</v>
      </c>
      <c r="F18" s="5" t="str">
        <f>IF($B18="N/A","N/A",IF(E18&gt;15,"No",IF(E18&lt;-15,"No","Yes")))</f>
        <v>N/A</v>
      </c>
      <c r="G18" s="4">
        <v>1.9847337699999999E-2</v>
      </c>
      <c r="H18" s="5" t="str">
        <f>IF($B18="N/A","N/A",IF(G18&gt;15,"No",IF(G18&lt;-15,"No","Yes")))</f>
        <v>N/A</v>
      </c>
      <c r="I18" s="6">
        <v>-12.9</v>
      </c>
      <c r="J18" s="6">
        <v>-46.6</v>
      </c>
      <c r="K18" s="105" t="str">
        <f t="shared" si="0"/>
        <v>No</v>
      </c>
    </row>
    <row r="19" spans="1:11" ht="27.75" customHeight="1" x14ac:dyDescent="0.2">
      <c r="A19" s="104" t="s">
        <v>836</v>
      </c>
      <c r="B19" s="22" t="s">
        <v>213</v>
      </c>
      <c r="C19" s="24">
        <v>76.557388809000003</v>
      </c>
      <c r="D19" s="5" t="str">
        <f>IF($B19="N/A","N/A",IF(C19&gt;60,"No",IF(C19&lt;15,"No","Yes")))</f>
        <v>N/A</v>
      </c>
      <c r="E19" s="24">
        <v>74.592633929000002</v>
      </c>
      <c r="F19" s="5" t="str">
        <f>IF($B19="N/A","N/A",IF(E19&gt;60,"No",IF(E19&lt;15,"No","Yes")))</f>
        <v>N/A</v>
      </c>
      <c r="G19" s="24">
        <v>58.428461833999997</v>
      </c>
      <c r="H19" s="5" t="str">
        <f>IF($B19="N/A","N/A",IF(G19&gt;60,"No",IF(G19&lt;15,"No","Yes")))</f>
        <v>N/A</v>
      </c>
      <c r="I19" s="6">
        <v>-2.57</v>
      </c>
      <c r="J19" s="6">
        <v>-21.7</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11</v>
      </c>
      <c r="H20" s="5" t="str">
        <f>IF($B20="N/A","N/A",IF(G20=0,"Yes","No"))</f>
        <v>No</v>
      </c>
      <c r="I20" s="6" t="s">
        <v>1751</v>
      </c>
      <c r="J20" s="6" t="s">
        <v>1751</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13067923</v>
      </c>
      <c r="D6" s="5" t="str">
        <f>IF($B6="N/A","N/A",IF(C6&gt;15,"No",IF(C6&lt;-15,"No","Yes")))</f>
        <v>N/A</v>
      </c>
      <c r="E6" s="23">
        <v>12049783</v>
      </c>
      <c r="F6" s="5" t="str">
        <f>IF($B6="N/A","N/A",IF(E6&gt;15,"No",IF(E6&lt;-15,"No","Yes")))</f>
        <v>N/A</v>
      </c>
      <c r="G6" s="23">
        <v>13134958</v>
      </c>
      <c r="H6" s="5" t="str">
        <f>IF($B6="N/A","N/A",IF(G6&gt;15,"No",IF(G6&lt;-15,"No","Yes")))</f>
        <v>N/A</v>
      </c>
      <c r="I6" s="6">
        <v>-7.79</v>
      </c>
      <c r="J6" s="6">
        <v>9.0060000000000002</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84.061634354999995</v>
      </c>
      <c r="D9" s="5" t="str">
        <f>IF($B9="N/A","N/A",IF(C9&gt;60,"No",IF(C9&lt;15,"No","Yes")))</f>
        <v>No</v>
      </c>
      <c r="E9" s="24">
        <v>97.272318431000002</v>
      </c>
      <c r="F9" s="5" t="str">
        <f>IF($B9="N/A","N/A",IF(E9&gt;60,"No",IF(E9&lt;15,"No","Yes")))</f>
        <v>No</v>
      </c>
      <c r="G9" s="24">
        <v>100.95724500999999</v>
      </c>
      <c r="H9" s="5" t="str">
        <f>IF($B9="N/A","N/A",IF(G9&gt;60,"No",IF(G9&lt;15,"No","Yes")))</f>
        <v>No</v>
      </c>
      <c r="I9" s="6">
        <v>15.72</v>
      </c>
      <c r="J9" s="6">
        <v>3.7879999999999998</v>
      </c>
      <c r="K9" s="105" t="str">
        <f t="shared" si="0"/>
        <v>Yes</v>
      </c>
    </row>
    <row r="10" spans="1:11" x14ac:dyDescent="0.2">
      <c r="A10" s="104" t="s">
        <v>14</v>
      </c>
      <c r="B10" s="22" t="s">
        <v>272</v>
      </c>
      <c r="C10" s="5">
        <v>1.0632600146</v>
      </c>
      <c r="D10" s="5" t="str">
        <f>IF($B10="N/A","N/A",IF(C10&gt;15,"No",IF(C10&lt;=0,"No","Yes")))</f>
        <v>Yes</v>
      </c>
      <c r="E10" s="5">
        <v>0.5071626601</v>
      </c>
      <c r="F10" s="5" t="str">
        <f>IF($B10="N/A","N/A",IF(E10&gt;15,"No",IF(E10&lt;=0,"No","Yes")))</f>
        <v>Yes</v>
      </c>
      <c r="G10" s="5">
        <v>0.49532705020000001</v>
      </c>
      <c r="H10" s="5" t="str">
        <f>IF($B10="N/A","N/A",IF(G10&gt;15,"No",IF(G10&lt;=0,"No","Yes")))</f>
        <v>Yes</v>
      </c>
      <c r="I10" s="6">
        <v>-52.3</v>
      </c>
      <c r="J10" s="6">
        <v>-2.33</v>
      </c>
      <c r="K10" s="105" t="str">
        <f t="shared" si="0"/>
        <v>Yes</v>
      </c>
    </row>
    <row r="11" spans="1:11" x14ac:dyDescent="0.2">
      <c r="A11" s="104" t="s">
        <v>872</v>
      </c>
      <c r="B11" s="22" t="s">
        <v>213</v>
      </c>
      <c r="C11" s="24">
        <v>52.398456955</v>
      </c>
      <c r="D11" s="5" t="str">
        <f>IF($B11="N/A","N/A",IF(C11&gt;15,"No",IF(C11&lt;-15,"No","Yes")))</f>
        <v>N/A</v>
      </c>
      <c r="E11" s="24">
        <v>97.134163502999996</v>
      </c>
      <c r="F11" s="5" t="str">
        <f>IF($B11="N/A","N/A",IF(E11&gt;15,"No",IF(E11&lt;-15,"No","Yes")))</f>
        <v>N/A</v>
      </c>
      <c r="G11" s="24">
        <v>113.70453882</v>
      </c>
      <c r="H11" s="5" t="str">
        <f>IF($B11="N/A","N/A",IF(G11&gt;15,"No",IF(G11&lt;-15,"No","Yes")))</f>
        <v>N/A</v>
      </c>
      <c r="I11" s="6">
        <v>85.38</v>
      </c>
      <c r="J11" s="6">
        <v>17.059999999999999</v>
      </c>
      <c r="K11" s="105" t="str">
        <f t="shared" si="0"/>
        <v>Yes</v>
      </c>
    </row>
    <row r="12" spans="1:11" x14ac:dyDescent="0.2">
      <c r="A12" s="104" t="s">
        <v>934</v>
      </c>
      <c r="B12" s="22" t="s">
        <v>213</v>
      </c>
      <c r="C12" s="5">
        <v>1.72683907</v>
      </c>
      <c r="D12" s="5" t="str">
        <f>IF($B12="N/A","N/A",IF(C12&gt;15,"No",IF(C12&lt;-15,"No","Yes")))</f>
        <v>N/A</v>
      </c>
      <c r="E12" s="5">
        <v>1.6073899422</v>
      </c>
      <c r="F12" s="5" t="str">
        <f>IF($B12="N/A","N/A",IF(E12&gt;15,"No",IF(E12&lt;-15,"No","Yes")))</f>
        <v>N/A</v>
      </c>
      <c r="G12" s="5">
        <v>1.5588249311</v>
      </c>
      <c r="H12" s="5" t="str">
        <f>IF($B12="N/A","N/A",IF(G12&gt;15,"No",IF(G12&lt;-15,"No","Yes")))</f>
        <v>N/A</v>
      </c>
      <c r="I12" s="6">
        <v>-6.92</v>
      </c>
      <c r="J12" s="6">
        <v>-3.02</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99.868724357000005</v>
      </c>
      <c r="D15" s="5" t="str">
        <f>IF($B15="N/A","N/A",IF(C15&gt;15,"No",IF(C15&lt;-15,"No","Yes")))</f>
        <v>N/A</v>
      </c>
      <c r="E15" s="5">
        <v>99.888728287000006</v>
      </c>
      <c r="F15" s="5" t="str">
        <f>IF($B15="N/A","N/A",IF(E15&gt;15,"No",IF(E15&lt;-15,"No","Yes")))</f>
        <v>N/A</v>
      </c>
      <c r="G15" s="5">
        <v>99.949919901000001</v>
      </c>
      <c r="H15" s="5" t="str">
        <f>IF($B15="N/A","N/A",IF(G15&gt;15,"No",IF(G15&lt;-15,"No","Yes")))</f>
        <v>N/A</v>
      </c>
      <c r="I15" s="6">
        <v>0.02</v>
      </c>
      <c r="J15" s="6">
        <v>6.13E-2</v>
      </c>
      <c r="K15" s="105" t="str">
        <f t="shared" si="0"/>
        <v>Yes</v>
      </c>
    </row>
    <row r="16" spans="1:11" x14ac:dyDescent="0.2">
      <c r="A16" s="104" t="s">
        <v>165</v>
      </c>
      <c r="B16" s="22" t="s">
        <v>275</v>
      </c>
      <c r="C16" s="5">
        <v>0</v>
      </c>
      <c r="D16" s="5" t="str">
        <f>IF($B16="N/A","N/A",IF(C16&gt;98,"Yes","No"))</f>
        <v>No</v>
      </c>
      <c r="E16" s="5">
        <v>0</v>
      </c>
      <c r="F16" s="5" t="str">
        <f>IF($B16="N/A","N/A",IF(E16&gt;98,"Yes","No"))</f>
        <v>No</v>
      </c>
      <c r="G16" s="5">
        <v>29.929482835000002</v>
      </c>
      <c r="H16" s="5" t="str">
        <f>IF($B16="N/A","N/A",IF(G16&gt;98,"Yes","No"))</f>
        <v>No</v>
      </c>
      <c r="I16" s="6" t="s">
        <v>1751</v>
      </c>
      <c r="J16" s="6" t="s">
        <v>1751</v>
      </c>
      <c r="K16" s="105" t="str">
        <f t="shared" si="0"/>
        <v>N/A</v>
      </c>
    </row>
    <row r="17" spans="1:11" x14ac:dyDescent="0.2">
      <c r="A17" s="104" t="s">
        <v>21</v>
      </c>
      <c r="B17" s="22" t="s">
        <v>275</v>
      </c>
      <c r="C17" s="5">
        <v>98.748309122999999</v>
      </c>
      <c r="D17" s="5" t="str">
        <f>IF($B17="N/A","N/A",IF(C17&gt;98,"Yes","No"))</f>
        <v>Yes</v>
      </c>
      <c r="E17" s="5">
        <v>99.413209350000002</v>
      </c>
      <c r="F17" s="5" t="str">
        <f>IF($B17="N/A","N/A",IF(E17&gt;98,"Yes","No"))</f>
        <v>Yes</v>
      </c>
      <c r="G17" s="5">
        <v>99.550657108999999</v>
      </c>
      <c r="H17" s="5" t="str">
        <f>IF($B17="N/A","N/A",IF(G17&gt;98,"Yes","No"))</f>
        <v>Yes</v>
      </c>
      <c r="I17" s="6">
        <v>0.67330000000000001</v>
      </c>
      <c r="J17" s="6">
        <v>0.13830000000000001</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99.478417496000006</v>
      </c>
      <c r="D19" s="5" t="str">
        <f>IF($B19="N/A","N/A",IF(C19&gt;100,"No",IF(C19&lt;98,"No","Yes")))</f>
        <v>Yes</v>
      </c>
      <c r="E19" s="5">
        <v>99.731447446000004</v>
      </c>
      <c r="F19" s="5" t="str">
        <f>IF($B19="N/A","N/A",IF(E19&gt;100,"No",IF(E19&lt;98,"No","Yes")))</f>
        <v>Yes</v>
      </c>
      <c r="G19" s="5">
        <v>96.633548429000001</v>
      </c>
      <c r="H19" s="5" t="str">
        <f>IF($B19="N/A","N/A",IF(G19&gt;100,"No",IF(G19&lt;98,"No","Yes")))</f>
        <v>No</v>
      </c>
      <c r="I19" s="6">
        <v>0.25440000000000002</v>
      </c>
      <c r="J19" s="6">
        <v>-3.11</v>
      </c>
      <c r="K19" s="105" t="str">
        <f>IF(J19="Div by 0", "N/A", IF(J19="N/A","N/A", IF(J19&gt;30, "No", IF(J19&lt;-30, "No", "Yes"))))</f>
        <v>Yes</v>
      </c>
    </row>
    <row r="20" spans="1:11" x14ac:dyDescent="0.2">
      <c r="A20" s="104" t="s">
        <v>674</v>
      </c>
      <c r="B20" s="22" t="s">
        <v>223</v>
      </c>
      <c r="C20" s="5">
        <v>99.999977043000001</v>
      </c>
      <c r="D20" s="5" t="str">
        <f>IF($B20="N/A","N/A",IF(C20&gt;100,"No",IF(C20&lt;98,"No","Yes")))</f>
        <v>Yes</v>
      </c>
      <c r="E20" s="5">
        <v>99.979153151999995</v>
      </c>
      <c r="F20" s="5" t="str">
        <f>IF($B20="N/A","N/A",IF(E20&gt;100,"No",IF(E20&lt;98,"No","Yes")))</f>
        <v>Yes</v>
      </c>
      <c r="G20" s="5">
        <v>99.926044681999997</v>
      </c>
      <c r="H20" s="5" t="str">
        <f>IF($B20="N/A","N/A",IF(G20&gt;100,"No",IF(G20&lt;98,"No","Yes")))</f>
        <v>Yes</v>
      </c>
      <c r="I20" s="6">
        <v>-2.1000000000000001E-2</v>
      </c>
      <c r="J20" s="6">
        <v>-5.2999999999999999E-2</v>
      </c>
      <c r="K20" s="105" t="str">
        <f>IF(J20="Div by 0", "N/A", IF(J20="N/A","N/A", IF(J20&gt;30, "No", IF(J20&lt;-30, "No", "Yes"))))</f>
        <v>Yes</v>
      </c>
    </row>
    <row r="21" spans="1:11" x14ac:dyDescent="0.2">
      <c r="A21" s="104" t="s">
        <v>675</v>
      </c>
      <c r="B21" s="22" t="s">
        <v>223</v>
      </c>
      <c r="C21" s="5">
        <v>99.999977043000001</v>
      </c>
      <c r="D21" s="5" t="str">
        <f>IF($B21="N/A","N/A",IF(C21&gt;100,"No",IF(C21&lt;98,"No","Yes")))</f>
        <v>Yes</v>
      </c>
      <c r="E21" s="5">
        <v>99.979153151999995</v>
      </c>
      <c r="F21" s="5" t="str">
        <f>IF($B21="N/A","N/A",IF(E21&gt;100,"No",IF(E21&lt;98,"No","Yes")))</f>
        <v>Yes</v>
      </c>
      <c r="G21" s="5">
        <v>99.926044681999997</v>
      </c>
      <c r="H21" s="5" t="str">
        <f>IF($B21="N/A","N/A",IF(G21&gt;100,"No",IF(G21&lt;98,"No","Yes")))</f>
        <v>Yes</v>
      </c>
      <c r="I21" s="6">
        <v>-2.1000000000000001E-2</v>
      </c>
      <c r="J21" s="6">
        <v>-5.2999999999999999E-2</v>
      </c>
      <c r="K21" s="105" t="str">
        <f>IF(J21="Div by 0", "N/A", IF(J21="N/A","N/A", IF(J21&gt;30, "No", IF(J21&lt;-30, "No", "Yes"))))</f>
        <v>Yes</v>
      </c>
    </row>
    <row r="22" spans="1:11" ht="15" customHeight="1" x14ac:dyDescent="0.2">
      <c r="A22" s="104" t="s">
        <v>1686</v>
      </c>
      <c r="B22" s="22" t="s">
        <v>213</v>
      </c>
      <c r="C22" s="5">
        <v>57.281558822000001</v>
      </c>
      <c r="D22" s="5" t="str">
        <f>IF($B22="N/A","N/A",IF(C22&gt;15,"No",IF(C22&lt;-15,"No","Yes")))</f>
        <v>N/A</v>
      </c>
      <c r="E22" s="5">
        <v>56.264797465999997</v>
      </c>
      <c r="F22" s="5" t="str">
        <f>IF($B22="N/A","N/A",IF(E22&gt;15,"No",IF(E22&lt;-15,"No","Yes")))</f>
        <v>N/A</v>
      </c>
      <c r="G22" s="5">
        <v>55.300077852999998</v>
      </c>
      <c r="H22" s="5" t="str">
        <f>IF($B22="N/A","N/A",IF(G22&gt;15,"No",IF(G22&lt;-15,"No","Yes")))</f>
        <v>N/A</v>
      </c>
      <c r="I22" s="6">
        <v>-1.78</v>
      </c>
      <c r="J22" s="6">
        <v>-1.71</v>
      </c>
      <c r="K22" s="105" t="str">
        <f t="shared" ref="K22:K31" si="1">IF(J22="Div by 0", "N/A", IF(J22="N/A","N/A", IF(J22&gt;30, "No", IF(J22&lt;-30, "No", "Yes"))))</f>
        <v>Yes</v>
      </c>
    </row>
    <row r="23" spans="1:11" x14ac:dyDescent="0.2">
      <c r="A23" s="104" t="s">
        <v>935</v>
      </c>
      <c r="B23" s="22" t="s">
        <v>213</v>
      </c>
      <c r="C23" s="5">
        <v>41.978193474000001</v>
      </c>
      <c r="D23" s="5" t="str">
        <f>IF($B23="N/A","N/A",IF(C23&gt;15,"No",IF(C23&lt;-15,"No","Yes")))</f>
        <v>N/A</v>
      </c>
      <c r="E23" s="5">
        <v>42.832846035000003</v>
      </c>
      <c r="F23" s="5" t="str">
        <f>IF($B23="N/A","N/A",IF(E23&gt;15,"No",IF(E23&lt;-15,"No","Yes")))</f>
        <v>N/A</v>
      </c>
      <c r="G23" s="5">
        <v>43.633675875000002</v>
      </c>
      <c r="H23" s="5" t="str">
        <f>IF($B23="N/A","N/A",IF(G23&gt;15,"No",IF(G23&lt;-15,"No","Yes")))</f>
        <v>N/A</v>
      </c>
      <c r="I23" s="6">
        <v>2.036</v>
      </c>
      <c r="J23" s="6">
        <v>1.87</v>
      </c>
      <c r="K23" s="105" t="str">
        <f t="shared" si="1"/>
        <v>Yes</v>
      </c>
    </row>
    <row r="24" spans="1:11" ht="25.5" x14ac:dyDescent="0.2">
      <c r="A24" s="104" t="s">
        <v>936</v>
      </c>
      <c r="B24" s="22" t="s">
        <v>213</v>
      </c>
      <c r="C24" s="5">
        <v>0.43381798319999998</v>
      </c>
      <c r="D24" s="5" t="str">
        <f>IF($B24="N/A","N/A",IF(C24&gt;15,"No",IF(C24&lt;-15,"No","Yes")))</f>
        <v>N/A</v>
      </c>
      <c r="E24" s="5">
        <v>0.58342959370000003</v>
      </c>
      <c r="F24" s="5" t="str">
        <f>IF($B24="N/A","N/A",IF(E24&gt;15,"No",IF(E24&lt;-15,"No","Yes")))</f>
        <v>N/A</v>
      </c>
      <c r="G24" s="5">
        <v>0.74244622630000001</v>
      </c>
      <c r="H24" s="5" t="str">
        <f>IF($B24="N/A","N/A",IF(G24&gt;15,"No",IF(G24&lt;-15,"No","Yes")))</f>
        <v>N/A</v>
      </c>
      <c r="I24" s="6">
        <v>34.49</v>
      </c>
      <c r="J24" s="6">
        <v>27.26</v>
      </c>
      <c r="K24" s="105" t="str">
        <f t="shared" si="1"/>
        <v>Yes</v>
      </c>
    </row>
    <row r="25" spans="1:11" x14ac:dyDescent="0.2">
      <c r="A25" s="104" t="s">
        <v>166</v>
      </c>
      <c r="B25" s="22" t="s">
        <v>213</v>
      </c>
      <c r="C25" s="5">
        <v>99.999977043000001</v>
      </c>
      <c r="D25" s="5" t="str">
        <f t="shared" ref="D25:D27" si="2">IF($B25="N/A","N/A",IF(C25&gt;15,"No",IF(C25&lt;-15,"No","Yes")))</f>
        <v>N/A</v>
      </c>
      <c r="E25" s="5">
        <v>99.979153151999995</v>
      </c>
      <c r="F25" s="5" t="str">
        <f t="shared" ref="F25:F27" si="3">IF($B25="N/A","N/A",IF(E25&gt;15,"No",IF(E25&lt;-15,"No","Yes")))</f>
        <v>N/A</v>
      </c>
      <c r="G25" s="5">
        <v>99.926044681999997</v>
      </c>
      <c r="H25" s="5" t="str">
        <f t="shared" ref="H25:H27" si="4">IF($B25="N/A","N/A",IF(G25&gt;15,"No",IF(G25&lt;-15,"No","Yes")))</f>
        <v>N/A</v>
      </c>
      <c r="I25" s="6">
        <v>-2.1000000000000001E-2</v>
      </c>
      <c r="J25" s="6">
        <v>-5.2999999999999999E-2</v>
      </c>
      <c r="K25" s="105" t="str">
        <f t="shared" si="1"/>
        <v>Yes</v>
      </c>
    </row>
    <row r="26" spans="1:11" x14ac:dyDescent="0.2">
      <c r="A26" s="104" t="s">
        <v>167</v>
      </c>
      <c r="B26" s="22" t="s">
        <v>213</v>
      </c>
      <c r="C26" s="5">
        <v>99.999977043000001</v>
      </c>
      <c r="D26" s="5" t="str">
        <f t="shared" si="2"/>
        <v>N/A</v>
      </c>
      <c r="E26" s="5">
        <v>99.979153151999995</v>
      </c>
      <c r="F26" s="5" t="str">
        <f t="shared" si="3"/>
        <v>N/A</v>
      </c>
      <c r="G26" s="5">
        <v>99.926044681999997</v>
      </c>
      <c r="H26" s="5" t="str">
        <f t="shared" si="4"/>
        <v>N/A</v>
      </c>
      <c r="I26" s="6">
        <v>-2.1000000000000001E-2</v>
      </c>
      <c r="J26" s="6">
        <v>-5.2999999999999999E-2</v>
      </c>
      <c r="K26" s="105" t="str">
        <f t="shared" si="1"/>
        <v>Yes</v>
      </c>
    </row>
    <row r="27" spans="1:11" x14ac:dyDescent="0.2">
      <c r="A27" s="104" t="s">
        <v>168</v>
      </c>
      <c r="B27" s="22" t="s">
        <v>213</v>
      </c>
      <c r="C27" s="5">
        <v>99.999977043000001</v>
      </c>
      <c r="D27" s="5" t="str">
        <f t="shared" si="2"/>
        <v>N/A</v>
      </c>
      <c r="E27" s="5">
        <v>99.979153151999995</v>
      </c>
      <c r="F27" s="5" t="str">
        <f t="shared" si="3"/>
        <v>N/A</v>
      </c>
      <c r="G27" s="5">
        <v>99.926044681999997</v>
      </c>
      <c r="H27" s="5" t="str">
        <f t="shared" si="4"/>
        <v>N/A</v>
      </c>
      <c r="I27" s="6">
        <v>-2.1000000000000001E-2</v>
      </c>
      <c r="J27" s="6">
        <v>-5.2999999999999999E-2</v>
      </c>
      <c r="K27" s="105" t="str">
        <f t="shared" si="1"/>
        <v>Yes</v>
      </c>
    </row>
    <row r="28" spans="1:11" x14ac:dyDescent="0.2">
      <c r="A28" s="104" t="s">
        <v>54</v>
      </c>
      <c r="B28" s="22" t="s">
        <v>213</v>
      </c>
      <c r="C28" s="5">
        <v>13.119636533</v>
      </c>
      <c r="D28" s="5" t="str">
        <f>IF($B28="N/A","N/A",IF(C28&gt;15,"No",IF(C28&lt;-15,"No","Yes")))</f>
        <v>N/A</v>
      </c>
      <c r="E28" s="5">
        <v>13.328032545999999</v>
      </c>
      <c r="F28" s="5" t="str">
        <f>IF($B28="N/A","N/A",IF(E28&gt;15,"No",IF(E28&lt;-15,"No","Yes")))</f>
        <v>N/A</v>
      </c>
      <c r="G28" s="5">
        <v>12.952108411999999</v>
      </c>
      <c r="H28" s="5" t="str">
        <f>IF($B28="N/A","N/A",IF(G28&gt;15,"No",IF(G28&lt;-15,"No","Yes")))</f>
        <v>N/A</v>
      </c>
      <c r="I28" s="6">
        <v>1.5880000000000001</v>
      </c>
      <c r="J28" s="6">
        <v>-2.82</v>
      </c>
      <c r="K28" s="105" t="str">
        <f t="shared" si="1"/>
        <v>Yes</v>
      </c>
    </row>
    <row r="29" spans="1:11" x14ac:dyDescent="0.2">
      <c r="A29" s="104" t="s">
        <v>55</v>
      </c>
      <c r="B29" s="22" t="s">
        <v>213</v>
      </c>
      <c r="C29" s="5">
        <v>86.880340509999996</v>
      </c>
      <c r="D29" s="5" t="str">
        <f>IF($B29="N/A","N/A",IF(C29&gt;15,"No",IF(C29&lt;-15,"No","Yes")))</f>
        <v>N/A</v>
      </c>
      <c r="E29" s="5">
        <v>86.651120605000003</v>
      </c>
      <c r="F29" s="5" t="str">
        <f>IF($B29="N/A","N/A",IF(E29&gt;15,"No",IF(E29&lt;-15,"No","Yes")))</f>
        <v>N/A</v>
      </c>
      <c r="G29" s="5">
        <v>86.973936269999996</v>
      </c>
      <c r="H29" s="5" t="str">
        <f>IF($B29="N/A","N/A",IF(G29&gt;15,"No",IF(G29&lt;-15,"No","Yes")))</f>
        <v>N/A</v>
      </c>
      <c r="I29" s="6">
        <v>-0.26400000000000001</v>
      </c>
      <c r="J29" s="6">
        <v>0.3725</v>
      </c>
      <c r="K29" s="105" t="str">
        <f t="shared" si="1"/>
        <v>Yes</v>
      </c>
    </row>
    <row r="30" spans="1:11" x14ac:dyDescent="0.2">
      <c r="A30" s="104" t="s">
        <v>56</v>
      </c>
      <c r="B30" s="22" t="s">
        <v>213</v>
      </c>
      <c r="C30" s="5">
        <v>78.585059002999998</v>
      </c>
      <c r="D30" s="5" t="str">
        <f>IF($B30="N/A","N/A",IF(C30&gt;15,"No",IF(C30&lt;-15,"No","Yes")))</f>
        <v>N/A</v>
      </c>
      <c r="E30" s="5">
        <v>79.030784206000007</v>
      </c>
      <c r="F30" s="5" t="str">
        <f>IF($B30="N/A","N/A",IF(E30&gt;15,"No",IF(E30&lt;-15,"No","Yes")))</f>
        <v>N/A</v>
      </c>
      <c r="G30" s="5">
        <v>77.704390071000006</v>
      </c>
      <c r="H30" s="5" t="str">
        <f>IF($B30="N/A","N/A",IF(G30&gt;15,"No",IF(G30&lt;-15,"No","Yes")))</f>
        <v>N/A</v>
      </c>
      <c r="I30" s="6">
        <v>0.56720000000000004</v>
      </c>
      <c r="J30" s="6">
        <v>-1.68</v>
      </c>
      <c r="K30" s="105" t="str">
        <f t="shared" si="1"/>
        <v>Yes</v>
      </c>
    </row>
    <row r="31" spans="1:11" x14ac:dyDescent="0.2">
      <c r="A31" s="112" t="s">
        <v>57</v>
      </c>
      <c r="B31" s="113" t="s">
        <v>213</v>
      </c>
      <c r="C31" s="114">
        <v>15.198673883</v>
      </c>
      <c r="D31" s="114" t="str">
        <f>IF($B31="N/A","N/A",IF(C31&gt;15,"No",IF(C31&lt;-15,"No","Yes")))</f>
        <v>N/A</v>
      </c>
      <c r="E31" s="114">
        <v>15.001017031</v>
      </c>
      <c r="F31" s="114" t="str">
        <f>IF($B31="N/A","N/A",IF(E31&gt;15,"No",IF(E31&lt;-15,"No","Yes")))</f>
        <v>N/A</v>
      </c>
      <c r="G31" s="114">
        <v>12.888552821999999</v>
      </c>
      <c r="H31" s="114" t="str">
        <f>IF($B31="N/A","N/A",IF(G31&gt;15,"No",IF(G31&lt;-15,"No","Yes")))</f>
        <v>N/A</v>
      </c>
      <c r="I31" s="115">
        <v>-1.3</v>
      </c>
      <c r="J31" s="115">
        <v>-14.1</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305</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v>40</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v>40.983606557000002</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v>0.32786885249999997</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v>0.32786885249999997</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v>0</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v>0</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v>100</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v>0</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v>96.393442622999999</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v>100</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v>99.672131148000005</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v>100</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v>93.442622951000004</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v>100</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v>100</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v>52.459016392999999</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v>47.540983607000001</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v>0</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v>100</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v>100</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v>100</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v>31.147540983999999</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v>68.852459015999997</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v>59.016393442999998</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v>34.426229507999999</v>
      </c>
      <c r="H31" s="114" t="str">
        <f t="shared" si="9"/>
        <v>N/A</v>
      </c>
      <c r="I31" s="115" t="s">
        <v>1751</v>
      </c>
      <c r="J31" s="115" t="s">
        <v>1751</v>
      </c>
      <c r="K31" s="116" t="str">
        <f t="shared" si="8"/>
        <v>N/A</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1223786</v>
      </c>
      <c r="D7" s="52" t="str">
        <f>IF($B7="N/A","N/A",IF(C7&gt;10,"No",IF(C7&lt;-10,"No","Yes")))</f>
        <v>N/A</v>
      </c>
      <c r="E7" s="18">
        <v>1202607</v>
      </c>
      <c r="F7" s="52" t="str">
        <f>IF($B7="N/A","N/A",IF(E7&gt;10,"No",IF(E7&lt;-10,"No","Yes")))</f>
        <v>N/A</v>
      </c>
      <c r="G7" s="18">
        <v>1271454</v>
      </c>
      <c r="H7" s="52" t="str">
        <f>IF($B7="N/A","N/A",IF(G7&gt;10,"No",IF(G7&lt;-10,"No","Yes")))</f>
        <v>N/A</v>
      </c>
      <c r="I7" s="53">
        <v>-1.73</v>
      </c>
      <c r="J7" s="53">
        <v>5.7249999999999996</v>
      </c>
      <c r="K7" s="54" t="s">
        <v>734</v>
      </c>
      <c r="L7" s="106" t="str">
        <f>IF(J7="Div by 0", "N/A", IF(K7="N/A","N/A", IF(J7&gt;VALUE(MID(K7,1,2)), "No", IF(J7&lt;-1*VALUE(MID(K7,1,2)), "No", "Yes"))))</f>
        <v>Yes</v>
      </c>
    </row>
    <row r="8" spans="1:12" x14ac:dyDescent="0.2">
      <c r="A8" s="104" t="s">
        <v>58</v>
      </c>
      <c r="B8" s="22" t="s">
        <v>213</v>
      </c>
      <c r="C8" s="29">
        <v>7119626816</v>
      </c>
      <c r="D8" s="27" t="str">
        <f>IF($B8="N/A","N/A",IF(C8&gt;10,"No",IF(C8&lt;-10,"No","Yes")))</f>
        <v>N/A</v>
      </c>
      <c r="E8" s="29">
        <v>6272197183</v>
      </c>
      <c r="F8" s="27" t="str">
        <f>IF($B8="N/A","N/A",IF(E8&gt;10,"No",IF(E8&lt;-10,"No","Yes")))</f>
        <v>N/A</v>
      </c>
      <c r="G8" s="29">
        <v>5414226298</v>
      </c>
      <c r="H8" s="27" t="str">
        <f>IF($B8="N/A","N/A",IF(G8&gt;10,"No",IF(G8&lt;-10,"No","Yes")))</f>
        <v>N/A</v>
      </c>
      <c r="I8" s="8">
        <v>-11.9</v>
      </c>
      <c r="J8" s="8">
        <v>-13.7</v>
      </c>
      <c r="K8" s="28" t="s">
        <v>734</v>
      </c>
      <c r="L8" s="105" t="str">
        <f>IF(J8="Div by 0", "N/A", IF(K8="N/A","N/A", IF(J8&gt;VALUE(MID(K8,1,2)), "No", IF(J8&lt;-1*VALUE(MID(K8,1,2)), "No", "Yes"))))</f>
        <v>Yes</v>
      </c>
    </row>
    <row r="9" spans="1:12" x14ac:dyDescent="0.2">
      <c r="A9" s="136" t="s">
        <v>939</v>
      </c>
      <c r="B9" s="5" t="s">
        <v>213</v>
      </c>
      <c r="C9" s="4">
        <v>9.9537010555999998</v>
      </c>
      <c r="D9" s="27" t="str">
        <f>IF($B9="N/A","N/A",IF(C9&gt;10,"No",IF(C9&lt;-10,"No","Yes")))</f>
        <v>N/A</v>
      </c>
      <c r="E9" s="4">
        <v>13.128977297</v>
      </c>
      <c r="F9" s="27" t="str">
        <f>IF($B9="N/A","N/A",IF(E9&gt;10,"No",IF(E9&lt;-10,"No","Yes")))</f>
        <v>N/A</v>
      </c>
      <c r="G9" s="4">
        <v>16.643779484</v>
      </c>
      <c r="H9" s="27" t="str">
        <f>IF($B9="N/A","N/A",IF(G9&gt;10,"No",IF(G9&lt;-10,"No","Yes")))</f>
        <v>N/A</v>
      </c>
      <c r="I9" s="8">
        <v>31.9</v>
      </c>
      <c r="J9" s="8">
        <v>26.77</v>
      </c>
      <c r="K9" s="5" t="s">
        <v>213</v>
      </c>
      <c r="L9" s="105" t="str">
        <f>IF(J9="Div by 0", "N/A", IF(K9="N/A","N/A", IF(J9&gt;VALUE(MID(K9,1,2)), "No", IF(J9&lt;-1*VALUE(MID(K9,1,2)), "No", "Yes"))))</f>
        <v>N/A</v>
      </c>
    </row>
    <row r="10" spans="1:12" x14ac:dyDescent="0.2">
      <c r="A10" s="136" t="s">
        <v>940</v>
      </c>
      <c r="B10" s="5" t="s">
        <v>213</v>
      </c>
      <c r="C10" s="4">
        <v>21.503269362000001</v>
      </c>
      <c r="D10" s="27" t="str">
        <f t="shared" ref="D10:D20" si="0">IF($B10="N/A","N/A",IF(C10&gt;10,"No",IF(C10&lt;-10,"No","Yes")))</f>
        <v>N/A</v>
      </c>
      <c r="E10" s="4">
        <v>21.469690431</v>
      </c>
      <c r="F10" s="27" t="str">
        <f t="shared" ref="F10:F20" si="1">IF($B10="N/A","N/A",IF(E10&gt;10,"No",IF(E10&lt;-10,"No","Yes")))</f>
        <v>N/A</v>
      </c>
      <c r="G10" s="4">
        <v>21.026242397000001</v>
      </c>
      <c r="H10" s="27" t="str">
        <f t="shared" ref="H10:H20" si="2">IF($B10="N/A","N/A",IF(G10&gt;10,"No",IF(G10&lt;-10,"No","Yes")))</f>
        <v>N/A</v>
      </c>
      <c r="I10" s="8">
        <v>-0.156</v>
      </c>
      <c r="J10" s="8">
        <v>-2.0699999999999998</v>
      </c>
      <c r="K10" s="5" t="s">
        <v>213</v>
      </c>
      <c r="L10" s="105" t="str">
        <f t="shared" ref="L10:L27" si="3">IF(J10="Div by 0", "N/A", IF(K10="N/A","N/A", IF(J10&gt;VALUE(MID(K10,1,2)), "No", IF(J10&lt;-1*VALUE(MID(K10,1,2)), "No", "Yes"))))</f>
        <v>N/A</v>
      </c>
    </row>
    <row r="11" spans="1:12" x14ac:dyDescent="0.2">
      <c r="A11" s="136" t="s">
        <v>941</v>
      </c>
      <c r="B11" s="5" t="s">
        <v>213</v>
      </c>
      <c r="C11" s="4">
        <v>8.2308508187000005</v>
      </c>
      <c r="D11" s="27" t="str">
        <f t="shared" si="0"/>
        <v>N/A</v>
      </c>
      <c r="E11" s="4">
        <v>8.0061898857999996</v>
      </c>
      <c r="F11" s="27" t="str">
        <f t="shared" si="1"/>
        <v>N/A</v>
      </c>
      <c r="G11" s="4">
        <v>9.2077259577999993</v>
      </c>
      <c r="H11" s="27" t="str">
        <f t="shared" si="2"/>
        <v>N/A</v>
      </c>
      <c r="I11" s="8">
        <v>-2.73</v>
      </c>
      <c r="J11" s="8">
        <v>15.01</v>
      </c>
      <c r="K11" s="5" t="s">
        <v>213</v>
      </c>
      <c r="L11" s="105" t="str">
        <f t="shared" si="3"/>
        <v>N/A</v>
      </c>
    </row>
    <row r="12" spans="1:12" x14ac:dyDescent="0.2">
      <c r="A12" s="136" t="s">
        <v>942</v>
      </c>
      <c r="B12" s="5" t="s">
        <v>213</v>
      </c>
      <c r="C12" s="4">
        <v>1.0949626800000001E-2</v>
      </c>
      <c r="D12" s="27" t="str">
        <f t="shared" si="0"/>
        <v>N/A</v>
      </c>
      <c r="E12" s="4">
        <v>0.11957355980000001</v>
      </c>
      <c r="F12" s="27" t="str">
        <f t="shared" si="1"/>
        <v>N/A</v>
      </c>
      <c r="G12" s="4">
        <v>0.2462535019</v>
      </c>
      <c r="H12" s="27" t="str">
        <f t="shared" si="2"/>
        <v>N/A</v>
      </c>
      <c r="I12" s="8">
        <v>992</v>
      </c>
      <c r="J12" s="8">
        <v>105.9</v>
      </c>
      <c r="K12" s="5" t="s">
        <v>213</v>
      </c>
      <c r="L12" s="105" t="str">
        <f t="shared" si="3"/>
        <v>N/A</v>
      </c>
    </row>
    <row r="13" spans="1:12" x14ac:dyDescent="0.2">
      <c r="A13" s="136" t="s">
        <v>943</v>
      </c>
      <c r="B13" s="7" t="s">
        <v>213</v>
      </c>
      <c r="C13" s="4">
        <v>24.643524276000001</v>
      </c>
      <c r="D13" s="27" t="str">
        <f t="shared" si="0"/>
        <v>N/A</v>
      </c>
      <c r="E13" s="4">
        <v>24.234683483000001</v>
      </c>
      <c r="F13" s="27" t="str">
        <f t="shared" si="1"/>
        <v>N/A</v>
      </c>
      <c r="G13" s="4">
        <v>23.897050148999998</v>
      </c>
      <c r="H13" s="27" t="str">
        <f t="shared" si="2"/>
        <v>N/A</v>
      </c>
      <c r="I13" s="8">
        <v>-1.66</v>
      </c>
      <c r="J13" s="8">
        <v>-1.39</v>
      </c>
      <c r="K13" s="5" t="s">
        <v>213</v>
      </c>
      <c r="L13" s="105" t="str">
        <f t="shared" si="3"/>
        <v>N/A</v>
      </c>
    </row>
    <row r="14" spans="1:12" ht="12.75" customHeight="1" x14ac:dyDescent="0.2">
      <c r="A14" s="136" t="s">
        <v>944</v>
      </c>
      <c r="B14" s="7" t="s">
        <v>213</v>
      </c>
      <c r="C14" s="4">
        <v>6.7715270480000003</v>
      </c>
      <c r="D14" s="27" t="str">
        <f t="shared" si="0"/>
        <v>N/A</v>
      </c>
      <c r="E14" s="4">
        <v>6.4451645467000001</v>
      </c>
      <c r="F14" s="27" t="str">
        <f t="shared" si="1"/>
        <v>N/A</v>
      </c>
      <c r="G14" s="4">
        <v>5.1546497159999998</v>
      </c>
      <c r="H14" s="27" t="str">
        <f t="shared" si="2"/>
        <v>N/A</v>
      </c>
      <c r="I14" s="8">
        <v>-4.82</v>
      </c>
      <c r="J14" s="8">
        <v>-20</v>
      </c>
      <c r="K14" s="5" t="s">
        <v>213</v>
      </c>
      <c r="L14" s="105" t="str">
        <f t="shared" si="3"/>
        <v>N/A</v>
      </c>
    </row>
    <row r="15" spans="1:12" x14ac:dyDescent="0.2">
      <c r="A15" s="136" t="s">
        <v>945</v>
      </c>
      <c r="B15" s="7" t="s">
        <v>213</v>
      </c>
      <c r="C15" s="4">
        <v>3.1459748699999998E-2</v>
      </c>
      <c r="D15" s="27" t="str">
        <f t="shared" si="0"/>
        <v>N/A</v>
      </c>
      <c r="E15" s="4">
        <v>0.3015947853</v>
      </c>
      <c r="F15" s="27" t="str">
        <f t="shared" si="1"/>
        <v>N/A</v>
      </c>
      <c r="G15" s="4">
        <v>0.18750186790000001</v>
      </c>
      <c r="H15" s="27" t="str">
        <f t="shared" si="2"/>
        <v>N/A</v>
      </c>
      <c r="I15" s="8">
        <v>858.7</v>
      </c>
      <c r="J15" s="8">
        <v>-37.799999999999997</v>
      </c>
      <c r="K15" s="5" t="s">
        <v>213</v>
      </c>
      <c r="L15" s="105" t="str">
        <f t="shared" si="3"/>
        <v>N/A</v>
      </c>
    </row>
    <row r="16" spans="1:12" ht="12.75" customHeight="1" x14ac:dyDescent="0.2">
      <c r="A16" s="136" t="s">
        <v>946</v>
      </c>
      <c r="B16" s="7" t="s">
        <v>213</v>
      </c>
      <c r="C16" s="4">
        <v>28.854718063</v>
      </c>
      <c r="D16" s="27" t="str">
        <f t="shared" si="0"/>
        <v>N/A</v>
      </c>
      <c r="E16" s="4">
        <v>26.294126010999999</v>
      </c>
      <c r="F16" s="27" t="str">
        <f t="shared" si="1"/>
        <v>N/A</v>
      </c>
      <c r="G16" s="4">
        <v>23.636796926999999</v>
      </c>
      <c r="H16" s="27" t="str">
        <f t="shared" si="2"/>
        <v>N/A</v>
      </c>
      <c r="I16" s="8">
        <v>-8.8699999999999992</v>
      </c>
      <c r="J16" s="8">
        <v>-10.1</v>
      </c>
      <c r="K16" s="5" t="s">
        <v>213</v>
      </c>
      <c r="L16" s="105" t="str">
        <f t="shared" si="3"/>
        <v>N/A</v>
      </c>
    </row>
    <row r="17" spans="1:12" ht="12.75" customHeight="1" x14ac:dyDescent="0.2">
      <c r="A17" s="137" t="s">
        <v>947</v>
      </c>
      <c r="B17" s="7" t="s">
        <v>213</v>
      </c>
      <c r="C17" s="4">
        <v>75.032971450999995</v>
      </c>
      <c r="D17" s="27" t="str">
        <f t="shared" si="0"/>
        <v>N/A</v>
      </c>
      <c r="E17" s="4">
        <v>72.300094711</v>
      </c>
      <c r="F17" s="27" t="str">
        <f t="shared" si="1"/>
        <v>N/A</v>
      </c>
      <c r="G17" s="4">
        <v>68.74759134</v>
      </c>
      <c r="H17" s="27" t="str">
        <f t="shared" si="2"/>
        <v>N/A</v>
      </c>
      <c r="I17" s="8">
        <v>-3.64</v>
      </c>
      <c r="J17" s="8">
        <v>-4.91</v>
      </c>
      <c r="K17" s="5" t="s">
        <v>213</v>
      </c>
      <c r="L17" s="105" t="str">
        <f t="shared" si="3"/>
        <v>N/A</v>
      </c>
    </row>
    <row r="18" spans="1:12" ht="12.75" customHeight="1" x14ac:dyDescent="0.2">
      <c r="A18" s="137" t="s">
        <v>1704</v>
      </c>
      <c r="B18" s="7" t="s">
        <v>213</v>
      </c>
      <c r="C18" s="4">
        <v>53.529702088000001</v>
      </c>
      <c r="D18" s="27" t="str">
        <f t="shared" si="0"/>
        <v>N/A</v>
      </c>
      <c r="E18" s="4">
        <v>50.830404280000003</v>
      </c>
      <c r="F18" s="27" t="str">
        <f t="shared" si="1"/>
        <v>N/A</v>
      </c>
      <c r="G18" s="4">
        <v>47.721348943999999</v>
      </c>
      <c r="H18" s="27" t="str">
        <f t="shared" si="2"/>
        <v>N/A</v>
      </c>
      <c r="I18" s="8">
        <v>-5.04</v>
      </c>
      <c r="J18" s="8">
        <v>-6.12</v>
      </c>
      <c r="K18" s="5" t="s">
        <v>213</v>
      </c>
      <c r="L18" s="105" t="str">
        <f t="shared" si="3"/>
        <v>N/A</v>
      </c>
    </row>
    <row r="19" spans="1:12" ht="12.75" customHeight="1" x14ac:dyDescent="0.2">
      <c r="A19" s="137" t="s">
        <v>948</v>
      </c>
      <c r="B19" s="7" t="s">
        <v>213</v>
      </c>
      <c r="C19" s="4">
        <v>15.013327494</v>
      </c>
      <c r="D19" s="27" t="str">
        <f t="shared" si="0"/>
        <v>N/A</v>
      </c>
      <c r="E19" s="4">
        <v>14.570927992</v>
      </c>
      <c r="F19" s="27" t="str">
        <f t="shared" si="1"/>
        <v>N/A</v>
      </c>
      <c r="G19" s="4">
        <v>14.608629176000001</v>
      </c>
      <c r="H19" s="27" t="str">
        <f t="shared" si="2"/>
        <v>N/A</v>
      </c>
      <c r="I19" s="8">
        <v>-2.95</v>
      </c>
      <c r="J19" s="8">
        <v>0.25869999999999999</v>
      </c>
      <c r="K19" s="5" t="s">
        <v>213</v>
      </c>
      <c r="L19" s="105" t="str">
        <f t="shared" si="3"/>
        <v>N/A</v>
      </c>
    </row>
    <row r="20" spans="1:12" ht="12.75" customHeight="1" x14ac:dyDescent="0.2">
      <c r="A20" s="138" t="s">
        <v>132</v>
      </c>
      <c r="B20" s="1" t="s">
        <v>213</v>
      </c>
      <c r="C20" s="23">
        <v>24899</v>
      </c>
      <c r="D20" s="27" t="str">
        <f t="shared" si="0"/>
        <v>N/A</v>
      </c>
      <c r="E20" s="23">
        <v>4171</v>
      </c>
      <c r="F20" s="27" t="str">
        <f t="shared" si="1"/>
        <v>N/A</v>
      </c>
      <c r="G20" s="23">
        <v>2168</v>
      </c>
      <c r="H20" s="27" t="str">
        <f t="shared" si="2"/>
        <v>N/A</v>
      </c>
      <c r="I20" s="8">
        <v>-83.2</v>
      </c>
      <c r="J20" s="8">
        <v>-48</v>
      </c>
      <c r="K20" s="23" t="s">
        <v>213</v>
      </c>
      <c r="L20" s="105" t="str">
        <f t="shared" si="3"/>
        <v>N/A</v>
      </c>
    </row>
    <row r="21" spans="1:12" ht="12.75" customHeight="1" x14ac:dyDescent="0.2">
      <c r="A21" s="138" t="s">
        <v>133</v>
      </c>
      <c r="B21" s="30" t="s">
        <v>276</v>
      </c>
      <c r="C21" s="4">
        <v>2.0345877466000002</v>
      </c>
      <c r="D21" s="27" t="str">
        <f>IF($B21="N/A","N/A",IF(C21&gt;=2,"No",IF(C21&lt;0,"No","Yes")))</f>
        <v>No</v>
      </c>
      <c r="E21" s="4">
        <v>0.34682984550000001</v>
      </c>
      <c r="F21" s="27" t="str">
        <f>IF($B21="N/A","N/A",IF(E21&gt;=2,"No",IF(E21&lt;0,"No","Yes")))</f>
        <v>Yes</v>
      </c>
      <c r="G21" s="4">
        <v>0.17051344369999999</v>
      </c>
      <c r="H21" s="27" t="str">
        <f>IF($B21="N/A","N/A",IF(G21&gt;=2,"No",IF(G21&lt;0,"No","Yes")))</f>
        <v>Yes</v>
      </c>
      <c r="I21" s="8">
        <v>-83</v>
      </c>
      <c r="J21" s="8">
        <v>-50.8</v>
      </c>
      <c r="K21" s="5" t="s">
        <v>213</v>
      </c>
      <c r="L21" s="105" t="str">
        <f t="shared" si="3"/>
        <v>N/A</v>
      </c>
    </row>
    <row r="22" spans="1:12" ht="25.5" x14ac:dyDescent="0.2">
      <c r="A22" s="128" t="s">
        <v>134</v>
      </c>
      <c r="B22" s="30" t="s">
        <v>213</v>
      </c>
      <c r="C22" s="29">
        <v>23076763</v>
      </c>
      <c r="D22" s="27" t="str">
        <f t="shared" ref="D22:D27" si="4">IF($B22="N/A","N/A",IF(C22&gt;10,"No",IF(C22&lt;-10,"No","Yes")))</f>
        <v>N/A</v>
      </c>
      <c r="E22" s="29">
        <v>4831246</v>
      </c>
      <c r="F22" s="27" t="str">
        <f t="shared" ref="F22:F27" si="5">IF($B22="N/A","N/A",IF(E22&gt;10,"No",IF(E22&lt;-10,"No","Yes")))</f>
        <v>N/A</v>
      </c>
      <c r="G22" s="29">
        <v>3308096</v>
      </c>
      <c r="H22" s="27" t="str">
        <f t="shared" ref="H22:H27" si="6">IF($B22="N/A","N/A",IF(G22&gt;10,"No",IF(G22&lt;-10,"No","Yes")))</f>
        <v>N/A</v>
      </c>
      <c r="I22" s="8">
        <v>-79.099999999999994</v>
      </c>
      <c r="J22" s="8">
        <v>-31.5</v>
      </c>
      <c r="K22" s="5" t="s">
        <v>213</v>
      </c>
      <c r="L22" s="105" t="str">
        <f t="shared" si="3"/>
        <v>N/A</v>
      </c>
    </row>
    <row r="23" spans="1:12" ht="25.5" x14ac:dyDescent="0.2">
      <c r="A23" s="128" t="s">
        <v>1680</v>
      </c>
      <c r="B23" s="30" t="s">
        <v>213</v>
      </c>
      <c r="C23" s="29">
        <v>926.81485199999997</v>
      </c>
      <c r="D23" s="27" t="str">
        <f t="shared" si="4"/>
        <v>N/A</v>
      </c>
      <c r="E23" s="29">
        <v>1158.2944138</v>
      </c>
      <c r="F23" s="27" t="str">
        <f t="shared" si="5"/>
        <v>N/A</v>
      </c>
      <c r="G23" s="29">
        <v>1525.8745386999999</v>
      </c>
      <c r="H23" s="27" t="str">
        <f t="shared" si="6"/>
        <v>N/A</v>
      </c>
      <c r="I23" s="8">
        <v>24.98</v>
      </c>
      <c r="J23" s="8">
        <v>31.73</v>
      </c>
      <c r="K23" s="5" t="s">
        <v>213</v>
      </c>
      <c r="L23" s="105" t="str">
        <f t="shared" si="3"/>
        <v>N/A</v>
      </c>
    </row>
    <row r="24" spans="1:12" ht="12.75" customHeight="1" x14ac:dyDescent="0.2">
      <c r="A24" s="138" t="s">
        <v>135</v>
      </c>
      <c r="B24" s="22" t="s">
        <v>213</v>
      </c>
      <c r="C24" s="1">
        <v>16088</v>
      </c>
      <c r="D24" s="27" t="str">
        <f t="shared" si="4"/>
        <v>N/A</v>
      </c>
      <c r="E24" s="1">
        <v>2555</v>
      </c>
      <c r="F24" s="27" t="str">
        <f t="shared" si="5"/>
        <v>N/A</v>
      </c>
      <c r="G24" s="1">
        <v>1338</v>
      </c>
      <c r="H24" s="27" t="str">
        <f t="shared" si="6"/>
        <v>N/A</v>
      </c>
      <c r="I24" s="8">
        <v>-84.1</v>
      </c>
      <c r="J24" s="8">
        <v>-47.6</v>
      </c>
      <c r="K24" s="23" t="s">
        <v>213</v>
      </c>
      <c r="L24" s="105" t="str">
        <f t="shared" si="3"/>
        <v>N/A</v>
      </c>
    </row>
    <row r="25" spans="1:12" ht="12.75" customHeight="1" x14ac:dyDescent="0.2">
      <c r="A25" s="138" t="s">
        <v>136</v>
      </c>
      <c r="B25" s="22" t="s">
        <v>213</v>
      </c>
      <c r="C25" s="9">
        <v>1.3146089267000001</v>
      </c>
      <c r="D25" s="27" t="str">
        <f t="shared" si="4"/>
        <v>N/A</v>
      </c>
      <c r="E25" s="9">
        <v>0.2124551079</v>
      </c>
      <c r="F25" s="27" t="str">
        <f t="shared" si="5"/>
        <v>N/A</v>
      </c>
      <c r="G25" s="9">
        <v>0.1052338504</v>
      </c>
      <c r="H25" s="27" t="str">
        <f t="shared" si="6"/>
        <v>N/A</v>
      </c>
      <c r="I25" s="8">
        <v>-83.8</v>
      </c>
      <c r="J25" s="8">
        <v>-50.5</v>
      </c>
      <c r="K25" s="5" t="s">
        <v>213</v>
      </c>
      <c r="L25" s="105" t="str">
        <f t="shared" si="3"/>
        <v>N/A</v>
      </c>
    </row>
    <row r="26" spans="1:12" ht="25.5" x14ac:dyDescent="0.2">
      <c r="A26" s="128" t="s">
        <v>137</v>
      </c>
      <c r="B26" s="22" t="s">
        <v>213</v>
      </c>
      <c r="C26" s="10">
        <v>19186775</v>
      </c>
      <c r="D26" s="27" t="str">
        <f t="shared" si="4"/>
        <v>N/A</v>
      </c>
      <c r="E26" s="10">
        <v>4611040</v>
      </c>
      <c r="F26" s="27" t="str">
        <f t="shared" si="5"/>
        <v>N/A</v>
      </c>
      <c r="G26" s="10">
        <v>3221636</v>
      </c>
      <c r="H26" s="27" t="str">
        <f t="shared" si="6"/>
        <v>N/A</v>
      </c>
      <c r="I26" s="8">
        <v>-76</v>
      </c>
      <c r="J26" s="8">
        <v>-30.1</v>
      </c>
      <c r="K26" s="5" t="s">
        <v>213</v>
      </c>
      <c r="L26" s="105" t="str">
        <f t="shared" si="3"/>
        <v>N/A</v>
      </c>
    </row>
    <row r="27" spans="1:12" ht="25.5" x14ac:dyDescent="0.2">
      <c r="A27" s="128" t="s">
        <v>949</v>
      </c>
      <c r="B27" s="22" t="s">
        <v>213</v>
      </c>
      <c r="C27" s="10">
        <v>1192.6140602</v>
      </c>
      <c r="D27" s="27" t="str">
        <f t="shared" si="4"/>
        <v>N/A</v>
      </c>
      <c r="E27" s="10">
        <v>1804.7123288</v>
      </c>
      <c r="F27" s="27" t="str">
        <f t="shared" si="5"/>
        <v>N/A</v>
      </c>
      <c r="G27" s="10">
        <v>2407.7997009999999</v>
      </c>
      <c r="H27" s="27" t="str">
        <f t="shared" si="6"/>
        <v>N/A</v>
      </c>
      <c r="I27" s="8">
        <v>51.32</v>
      </c>
      <c r="J27" s="8">
        <v>33.42</v>
      </c>
      <c r="K27" s="5" t="s">
        <v>213</v>
      </c>
      <c r="L27" s="105" t="str">
        <f t="shared" si="3"/>
        <v>N/A</v>
      </c>
    </row>
    <row r="28" spans="1:12" x14ac:dyDescent="0.2">
      <c r="A28" s="138" t="s">
        <v>138</v>
      </c>
      <c r="B28" s="1" t="s">
        <v>213</v>
      </c>
      <c r="C28" s="23">
        <v>26678</v>
      </c>
      <c r="D28" s="27" t="str">
        <f>IF($B28="N/A","N/A",IF(C28&gt;10,"No",IF(C28&lt;-10,"No","Yes")))</f>
        <v>N/A</v>
      </c>
      <c r="E28" s="23">
        <v>29161</v>
      </c>
      <c r="F28" s="27" t="str">
        <f>IF($B28="N/A","N/A",IF(E28&gt;10,"No",IF(E28&lt;-10,"No","Yes")))</f>
        <v>N/A</v>
      </c>
      <c r="G28" s="23">
        <v>34630</v>
      </c>
      <c r="H28" s="27" t="str">
        <f>IF($B28="N/A","N/A",IF(G28&gt;10,"No",IF(G28&lt;-10,"No","Yes")))</f>
        <v>N/A</v>
      </c>
      <c r="I28" s="8">
        <v>9.3070000000000004</v>
      </c>
      <c r="J28" s="8">
        <v>18.75</v>
      </c>
      <c r="K28" s="23" t="s">
        <v>213</v>
      </c>
      <c r="L28" s="105" t="str">
        <f>IF(J28="Div by 0", "N/A", IF(K28="N/A","N/A", IF(J28&gt;VALUE(MID(K28,1,2)), "No", IF(J28&lt;-1*VALUE(MID(K28,1,2)), "No", "Yes"))))</f>
        <v>N/A</v>
      </c>
    </row>
    <row r="29" spans="1:12" x14ac:dyDescent="0.2">
      <c r="A29" s="128" t="s">
        <v>139</v>
      </c>
      <c r="B29" s="30" t="s">
        <v>213</v>
      </c>
      <c r="C29" s="4">
        <v>2.1799562995000001</v>
      </c>
      <c r="D29" s="27" t="str">
        <f>IF($B29="N/A","N/A",IF(C29&gt;10,"No",IF(C29&lt;-10,"No","Yes")))</f>
        <v>N/A</v>
      </c>
      <c r="E29" s="4">
        <v>2.4248154218</v>
      </c>
      <c r="F29" s="27" t="str">
        <f>IF($B29="N/A","N/A",IF(E29&gt;10,"No",IF(E29&lt;-10,"No","Yes")))</f>
        <v>N/A</v>
      </c>
      <c r="G29" s="4">
        <v>2.7236533921000001</v>
      </c>
      <c r="H29" s="27" t="str">
        <f>IF($B29="N/A","N/A",IF(G29&gt;10,"No",IF(G29&lt;-10,"No","Yes")))</f>
        <v>N/A</v>
      </c>
      <c r="I29" s="8">
        <v>11.23</v>
      </c>
      <c r="J29" s="8">
        <v>12.32</v>
      </c>
      <c r="K29" s="5" t="s">
        <v>213</v>
      </c>
      <c r="L29" s="105" t="str">
        <f>IF(J29="Div by 0", "N/A", IF(K29="N/A","N/A", IF(J29&gt;VALUE(MID(K29,1,2)), "No", IF(J29&lt;-1*VALUE(MID(K29,1,2)), "No", "Yes"))))</f>
        <v>N/A</v>
      </c>
    </row>
    <row r="30" spans="1:12" x14ac:dyDescent="0.2">
      <c r="A30" s="138" t="s">
        <v>140</v>
      </c>
      <c r="B30" s="23" t="s">
        <v>213</v>
      </c>
      <c r="C30" s="23">
        <v>52645</v>
      </c>
      <c r="D30" s="27" t="str">
        <f>IF($B30="N/A","N/A",IF(C30&gt;10,"No",IF(C30&lt;-10,"No","Yes")))</f>
        <v>N/A</v>
      </c>
      <c r="E30" s="23">
        <v>51245</v>
      </c>
      <c r="F30" s="27" t="str">
        <f>IF($B30="N/A","N/A",IF(E30&gt;10,"No",IF(E30&lt;-10,"No","Yes")))</f>
        <v>N/A</v>
      </c>
      <c r="G30" s="23">
        <v>49663</v>
      </c>
      <c r="H30" s="27" t="str">
        <f>IF($B30="N/A","N/A",IF(G30&gt;10,"No",IF(G30&lt;-10,"No","Yes")))</f>
        <v>N/A</v>
      </c>
      <c r="I30" s="8">
        <v>-2.66</v>
      </c>
      <c r="J30" s="8">
        <v>-3.09</v>
      </c>
      <c r="K30" s="23" t="s">
        <v>213</v>
      </c>
      <c r="L30" s="105" t="str">
        <f>IF(J30="Div by 0", "N/A", IF(K30="N/A","N/A", IF(J30&gt;VALUE(MID(K30,1,2)), "No", IF(J30&lt;-1*VALUE(MID(K30,1,2)), "No", "Yes"))))</f>
        <v>N/A</v>
      </c>
    </row>
    <row r="31" spans="1:12" x14ac:dyDescent="0.2">
      <c r="A31" s="128" t="s">
        <v>141</v>
      </c>
      <c r="B31" s="22" t="s">
        <v>213</v>
      </c>
      <c r="C31" s="4">
        <v>4.3018142061000004</v>
      </c>
      <c r="D31" s="27" t="str">
        <f>IF($B31="N/A","N/A",IF(C31&gt;10,"No",IF(C31&lt;-10,"No","Yes")))</f>
        <v>N/A</v>
      </c>
      <c r="E31" s="4">
        <v>4.2611592980999999</v>
      </c>
      <c r="F31" s="27" t="str">
        <f>IF($B31="N/A","N/A",IF(E31&gt;10,"No",IF(E31&lt;-10,"No","Yes")))</f>
        <v>N/A</v>
      </c>
      <c r="G31" s="4">
        <v>3.9060005317000002</v>
      </c>
      <c r="H31" s="27" t="str">
        <f>IF($B31="N/A","N/A",IF(G31&gt;10,"No",IF(G31&lt;-10,"No","Yes")))</f>
        <v>N/A</v>
      </c>
      <c r="I31" s="8">
        <v>-0.94499999999999995</v>
      </c>
      <c r="J31" s="8">
        <v>-8.33</v>
      </c>
      <c r="K31" s="5" t="s">
        <v>213</v>
      </c>
      <c r="L31" s="105" t="str">
        <f>IF(J31="Div by 0", "N/A", IF(K31="N/A","N/A", IF(J31&gt;VALUE(MID(K31,1,2)), "No", IF(J31&lt;-1*VALUE(MID(K31,1,2)), "No", "Yes"))))</f>
        <v>N/A</v>
      </c>
    </row>
    <row r="32" spans="1:12" ht="12.75" customHeight="1" x14ac:dyDescent="0.2">
      <c r="A32" s="138" t="s">
        <v>142</v>
      </c>
      <c r="B32" s="1" t="s">
        <v>213</v>
      </c>
      <c r="C32" s="1">
        <v>29799.416667000001</v>
      </c>
      <c r="D32" s="27" t="str">
        <f>IF($B32="N/A","N/A",IF(C32&gt;10,"No",IF(C32&lt;-10,"No","Yes")))</f>
        <v>N/A</v>
      </c>
      <c r="E32" s="1">
        <v>32296.75</v>
      </c>
      <c r="F32" s="27" t="str">
        <f>IF($B32="N/A","N/A",IF(E32&gt;10,"No",IF(E32&lt;-10,"No","Yes")))</f>
        <v>N/A</v>
      </c>
      <c r="G32" s="1">
        <v>36684.833333000002</v>
      </c>
      <c r="H32" s="27" t="str">
        <f>IF($B32="N/A","N/A",IF(G32&gt;10,"No",IF(G32&lt;-10,"No","Yes")))</f>
        <v>N/A</v>
      </c>
      <c r="I32" s="8">
        <v>8.3800000000000008</v>
      </c>
      <c r="J32" s="8">
        <v>13.59</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47402</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3.8325582298</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694263215</v>
      </c>
      <c r="H35" s="145" t="str">
        <f t="shared" si="9"/>
        <v>N/A</v>
      </c>
      <c r="I35" s="146" t="s">
        <v>213</v>
      </c>
      <c r="J35" s="146" t="s">
        <v>1751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5.425781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1172209</v>
      </c>
      <c r="D6" s="27" t="str">
        <f>IF($B6="N/A","N/A",IF(C6&gt;10,"No",IF(C6&lt;-10,"No","Yes")))</f>
        <v>N/A</v>
      </c>
      <c r="E6" s="23">
        <v>1169275</v>
      </c>
      <c r="F6" s="27" t="str">
        <f>IF($B6="N/A","N/A",IF(E6&gt;10,"No",IF(E6&lt;-10,"No","Yes")))</f>
        <v>N/A</v>
      </c>
      <c r="G6" s="23">
        <v>1234656</v>
      </c>
      <c r="H6" s="27" t="str">
        <f>IF($B6="N/A","N/A",IF(G6&gt;10,"No",IF(G6&lt;-10,"No","Yes")))</f>
        <v>N/A</v>
      </c>
      <c r="I6" s="8">
        <v>-0.25</v>
      </c>
      <c r="J6" s="8">
        <v>5.5919999999999996</v>
      </c>
      <c r="K6" s="31" t="s">
        <v>734</v>
      </c>
      <c r="L6" s="105" t="str">
        <f>IF(J6="Div by 0", "N/A", IF(K6="N/A","N/A", IF(J6&gt;VALUE(MID(K6,1,2)), "No", IF(J6&lt;-1*VALUE(MID(K6,1,2)), "No", "Yes"))))</f>
        <v>Yes</v>
      </c>
    </row>
    <row r="7" spans="1:14" x14ac:dyDescent="0.2">
      <c r="A7" s="138" t="s">
        <v>59</v>
      </c>
      <c r="B7" s="23" t="s">
        <v>213</v>
      </c>
      <c r="C7" s="23">
        <v>958763.03</v>
      </c>
      <c r="D7" s="27" t="str">
        <f>IF($B7="N/A","N/A",IF(C7&gt;10,"No",IF(C7&lt;-10,"No","Yes")))</f>
        <v>N/A</v>
      </c>
      <c r="E7" s="23">
        <v>974193.61</v>
      </c>
      <c r="F7" s="27" t="str">
        <f>IF($B7="N/A","N/A",IF(E7&gt;10,"No",IF(E7&lt;-10,"No","Yes")))</f>
        <v>N/A</v>
      </c>
      <c r="G7" s="23">
        <v>1056140.02</v>
      </c>
      <c r="H7" s="27" t="str">
        <f>IF($B7="N/A","N/A",IF(G7&gt;10,"No",IF(G7&lt;-10,"No","Yes")))</f>
        <v>N/A</v>
      </c>
      <c r="I7" s="8">
        <v>1.609</v>
      </c>
      <c r="J7" s="8">
        <v>8.4120000000000008</v>
      </c>
      <c r="K7" s="31" t="s">
        <v>735</v>
      </c>
      <c r="L7" s="105" t="str">
        <f>IF(J7="Div by 0", "N/A", IF(K7="N/A","N/A", IF(J7&gt;VALUE(MID(K7,1,2)), "No", IF(J7&lt;-1*VALUE(MID(K7,1,2)), "No", "Yes"))))</f>
        <v>Yes</v>
      </c>
    </row>
    <row r="8" spans="1:14" x14ac:dyDescent="0.2">
      <c r="A8" s="148" t="s">
        <v>143</v>
      </c>
      <c r="B8" s="23" t="s">
        <v>213</v>
      </c>
      <c r="C8" s="23">
        <v>87532</v>
      </c>
      <c r="D8" s="27" t="str">
        <f>IF($B8="N/A","N/A",IF(C8&gt;10,"No",IF(C8&lt;-10,"No","Yes")))</f>
        <v>N/A</v>
      </c>
      <c r="E8" s="23">
        <v>60072</v>
      </c>
      <c r="F8" s="27" t="str">
        <f>IF($B8="N/A","N/A",IF(E8&gt;10,"No",IF(E8&lt;-10,"No","Yes")))</f>
        <v>N/A</v>
      </c>
      <c r="G8" s="23">
        <v>24457</v>
      </c>
      <c r="H8" s="27" t="str">
        <f>IF($B8="N/A","N/A",IF(G8&gt;10,"No",IF(G8&lt;-10,"No","Yes")))</f>
        <v>N/A</v>
      </c>
      <c r="I8" s="8">
        <v>-31.4</v>
      </c>
      <c r="J8" s="8">
        <v>-59.3</v>
      </c>
      <c r="K8" s="23" t="s">
        <v>213</v>
      </c>
      <c r="L8" s="105" t="str">
        <f>IF(J8="Div by 0", "N/A", IF(K8="N/A","N/A", IF(J8&gt;VALUE(MID(K8,1,2)), "No", IF(J8&lt;-1*VALUE(MID(K8,1,2)), "No", "Yes"))))</f>
        <v>N/A</v>
      </c>
    </row>
    <row r="9" spans="1:14" x14ac:dyDescent="0.2">
      <c r="A9" s="138" t="s">
        <v>676</v>
      </c>
      <c r="B9" s="23" t="s">
        <v>213</v>
      </c>
      <c r="C9" s="23">
        <v>84347</v>
      </c>
      <c r="D9" s="27" t="str">
        <f t="shared" ref="D9:D11" si="0">IF($B9="N/A","N/A",IF(C9&gt;10,"No",IF(C9&lt;-10,"No","Yes")))</f>
        <v>N/A</v>
      </c>
      <c r="E9" s="23">
        <v>57508</v>
      </c>
      <c r="F9" s="27" t="str">
        <f t="shared" ref="F9:F11" si="1">IF($B9="N/A","N/A",IF(E9&gt;10,"No",IF(E9&lt;-10,"No","Yes")))</f>
        <v>N/A</v>
      </c>
      <c r="G9" s="23">
        <v>22896</v>
      </c>
      <c r="H9" s="27" t="str">
        <f t="shared" ref="H9:H11" si="2">IF($B9="N/A","N/A",IF(G9&gt;10,"No",IF(G9&lt;-10,"No","Yes")))</f>
        <v>N/A</v>
      </c>
      <c r="I9" s="8">
        <v>-31.8</v>
      </c>
      <c r="J9" s="8">
        <v>-60.2</v>
      </c>
      <c r="K9" s="23" t="s">
        <v>213</v>
      </c>
      <c r="L9" s="105" t="str">
        <f t="shared" ref="L9:L11" si="3">IF(J9="Div by 0", "N/A", IF(K9="N/A","N/A", IF(J9&gt;VALUE(MID(K9,1,2)), "No", IF(J9&lt;-1*VALUE(MID(K9,1,2)), "No", "Yes"))))</f>
        <v>N/A</v>
      </c>
    </row>
    <row r="10" spans="1:14" x14ac:dyDescent="0.2">
      <c r="A10" s="138" t="s">
        <v>423</v>
      </c>
      <c r="B10" s="23" t="s">
        <v>213</v>
      </c>
      <c r="C10" s="23">
        <v>3185</v>
      </c>
      <c r="D10" s="27" t="str">
        <f t="shared" si="0"/>
        <v>N/A</v>
      </c>
      <c r="E10" s="23">
        <v>2564</v>
      </c>
      <c r="F10" s="27" t="str">
        <f t="shared" si="1"/>
        <v>N/A</v>
      </c>
      <c r="G10" s="23">
        <v>1561</v>
      </c>
      <c r="H10" s="27" t="str">
        <f t="shared" si="2"/>
        <v>N/A</v>
      </c>
      <c r="I10" s="8">
        <v>-19.5</v>
      </c>
      <c r="J10" s="8">
        <v>-39.1</v>
      </c>
      <c r="K10" s="23" t="s">
        <v>213</v>
      </c>
      <c r="L10" s="105" t="str">
        <f t="shared" si="3"/>
        <v>N/A</v>
      </c>
    </row>
    <row r="11" spans="1:14" x14ac:dyDescent="0.2">
      <c r="A11" s="138" t="s">
        <v>169</v>
      </c>
      <c r="B11" s="23" t="s">
        <v>213</v>
      </c>
      <c r="C11" s="4">
        <v>7.4672690620999997</v>
      </c>
      <c r="D11" s="27" t="str">
        <f t="shared" si="0"/>
        <v>N/A</v>
      </c>
      <c r="E11" s="4">
        <v>5.1375424942999999</v>
      </c>
      <c r="F11" s="27" t="str">
        <f t="shared" si="1"/>
        <v>N/A</v>
      </c>
      <c r="G11" s="4">
        <v>1.9808756447</v>
      </c>
      <c r="H11" s="27" t="str">
        <f t="shared" si="2"/>
        <v>N/A</v>
      </c>
      <c r="I11" s="8">
        <v>-31.2</v>
      </c>
      <c r="J11" s="8">
        <v>-61.4</v>
      </c>
      <c r="K11" s="23" t="s">
        <v>213</v>
      </c>
      <c r="L11" s="105" t="str">
        <f t="shared" si="3"/>
        <v>N/A</v>
      </c>
    </row>
    <row r="12" spans="1:14" x14ac:dyDescent="0.2">
      <c r="A12" s="138" t="s">
        <v>144</v>
      </c>
      <c r="B12" s="23" t="s">
        <v>213</v>
      </c>
      <c r="C12" s="23">
        <v>45695.833333000002</v>
      </c>
      <c r="D12" s="27" t="str">
        <f>IF($B12="N/A","N/A",IF(C12&gt;10,"No",IF(C12&lt;-10,"No","Yes")))</f>
        <v>N/A</v>
      </c>
      <c r="E12" s="23">
        <v>33600</v>
      </c>
      <c r="F12" s="27" t="str">
        <f>IF($B12="N/A","N/A",IF(E12&gt;10,"No",IF(E12&lt;-10,"No","Yes")))</f>
        <v>N/A</v>
      </c>
      <c r="G12" s="23">
        <v>10322.25</v>
      </c>
      <c r="H12" s="27" t="str">
        <f>IF($B12="N/A","N/A",IF(G12&gt;10,"No",IF(G12&lt;-10,"No","Yes")))</f>
        <v>N/A</v>
      </c>
      <c r="I12" s="8">
        <v>-26.5</v>
      </c>
      <c r="J12" s="8">
        <v>-69.3</v>
      </c>
      <c r="K12" s="23" t="s">
        <v>213</v>
      </c>
      <c r="L12" s="105" t="str">
        <f>IF(J12="Div by 0", "N/A", IF(K12="N/A","N/A", IF(J12&gt;VALUE(MID(K12,1,2)), "No", IF(J12&lt;-1*VALUE(MID(K12,1,2)), "No", "Yes"))))</f>
        <v>N/A</v>
      </c>
    </row>
    <row r="13" spans="1:14" x14ac:dyDescent="0.2">
      <c r="A13" s="104" t="s">
        <v>364</v>
      </c>
      <c r="B13" s="43" t="s">
        <v>213</v>
      </c>
      <c r="C13" s="4">
        <v>98.171913028999995</v>
      </c>
      <c r="D13" s="40" t="str">
        <f>IF($B13="N/A","N/A",IF(C13&gt;=95,"Yes","No"))</f>
        <v>N/A</v>
      </c>
      <c r="E13" s="4">
        <v>97.864146586999993</v>
      </c>
      <c r="F13" s="40" t="str">
        <f>IF($B13="N/A","N/A",IF(E13&gt;=95,"Yes","No"))</f>
        <v>N/A</v>
      </c>
      <c r="G13" s="4">
        <v>98.008190135999996</v>
      </c>
      <c r="H13" s="27" t="str">
        <f>IF($B13="N/A","N/A",IF(G13&gt;=95,"Yes","No"))</f>
        <v>N/A</v>
      </c>
      <c r="I13" s="8">
        <v>-0.313</v>
      </c>
      <c r="J13" s="8">
        <v>0.1472</v>
      </c>
      <c r="K13" s="28" t="s">
        <v>735</v>
      </c>
      <c r="L13" s="105" t="str">
        <f t="shared" ref="L13:L70" si="4">IF(J13="Div by 0", "N/A", IF(K13="N/A","N/A", IF(J13&gt;VALUE(MID(K13,1,2)), "No", IF(J13&lt;-1*VALUE(MID(K13,1,2)), "No", "Yes"))))</f>
        <v>Yes</v>
      </c>
    </row>
    <row r="14" spans="1:14" x14ac:dyDescent="0.2">
      <c r="A14" s="149" t="s">
        <v>365</v>
      </c>
      <c r="B14" s="43" t="s">
        <v>213</v>
      </c>
      <c r="C14" s="44">
        <v>1.8222859575000001</v>
      </c>
      <c r="D14" s="45" t="str">
        <f>IF($B14="N/A","N/A",IF(C14&gt;10,"No",IF(C14&lt;-10,"No","Yes")))</f>
        <v>N/A</v>
      </c>
      <c r="E14" s="44">
        <v>2.1287549978000002</v>
      </c>
      <c r="F14" s="40" t="str">
        <f>IF($B14="N/A","N/A",IF(E14&gt;95,"Yes","No"))</f>
        <v>N/A</v>
      </c>
      <c r="G14" s="44">
        <v>1.9855733095000001</v>
      </c>
      <c r="H14" s="27" t="str">
        <f>IF($B14="N/A","N/A",IF(G14&gt;95,"Yes","No"))</f>
        <v>N/A</v>
      </c>
      <c r="I14" s="46">
        <v>16.82</v>
      </c>
      <c r="J14" s="46">
        <v>-6.73</v>
      </c>
      <c r="K14" s="47" t="s">
        <v>213</v>
      </c>
      <c r="L14" s="105" t="str">
        <f t="shared" si="4"/>
        <v>N/A</v>
      </c>
      <c r="M14" s="34"/>
      <c r="N14" s="34"/>
    </row>
    <row r="15" spans="1:14" s="34" customFormat="1" x14ac:dyDescent="0.2">
      <c r="A15" s="149" t="s">
        <v>366</v>
      </c>
      <c r="B15" s="43" t="s">
        <v>213</v>
      </c>
      <c r="C15" s="44">
        <v>5.8010133000000004E-3</v>
      </c>
      <c r="D15" s="45" t="str">
        <f t="shared" ref="D15:D21" si="5">IF($B15="N/A","N/A",IF(C15&gt;10,"No",IF(C15&lt;-10,"No","Yes")))</f>
        <v>N/A</v>
      </c>
      <c r="E15" s="44">
        <v>7.0984157000000001E-3</v>
      </c>
      <c r="F15" s="45" t="str">
        <f t="shared" ref="F15:F21" si="6">IF($B15="N/A","N/A",IF(E15&gt;10,"No",IF(E15&lt;-10,"No","Yes")))</f>
        <v>N/A</v>
      </c>
      <c r="G15" s="44">
        <v>6.2365550000000004E-3</v>
      </c>
      <c r="H15" s="48" t="str">
        <f t="shared" ref="H15:H21" si="7">IF($B15="N/A","N/A",IF(G15&gt;10,"No",IF(G15&lt;-10,"No","Yes")))</f>
        <v>N/A</v>
      </c>
      <c r="I15" s="46">
        <v>22.37</v>
      </c>
      <c r="J15" s="46">
        <v>-12.1</v>
      </c>
      <c r="K15" s="47" t="s">
        <v>213</v>
      </c>
      <c r="L15" s="105" t="str">
        <f t="shared" si="4"/>
        <v>N/A</v>
      </c>
    </row>
    <row r="16" spans="1:14" s="34" customFormat="1" x14ac:dyDescent="0.2">
      <c r="A16" s="149" t="s">
        <v>367</v>
      </c>
      <c r="B16" s="43" t="s">
        <v>213</v>
      </c>
      <c r="C16" s="49">
        <v>21429</v>
      </c>
      <c r="D16" s="50" t="str">
        <f t="shared" si="5"/>
        <v>N/A</v>
      </c>
      <c r="E16" s="49">
        <v>24974</v>
      </c>
      <c r="F16" s="50" t="str">
        <f t="shared" si="6"/>
        <v>N/A</v>
      </c>
      <c r="G16" s="49">
        <v>24592</v>
      </c>
      <c r="H16" s="48" t="str">
        <f t="shared" si="7"/>
        <v>N/A</v>
      </c>
      <c r="I16" s="46">
        <v>16.54</v>
      </c>
      <c r="J16" s="46">
        <v>-1.53</v>
      </c>
      <c r="K16" s="47" t="s">
        <v>213</v>
      </c>
      <c r="L16" s="105" t="str">
        <f t="shared" si="4"/>
        <v>N/A</v>
      </c>
    </row>
    <row r="17" spans="1:14" s="34" customFormat="1" x14ac:dyDescent="0.2">
      <c r="A17" s="150" t="s">
        <v>368</v>
      </c>
      <c r="B17" s="43" t="s">
        <v>213</v>
      </c>
      <c r="C17" s="44">
        <v>1.8280869708</v>
      </c>
      <c r="D17" s="48" t="str">
        <f t="shared" si="5"/>
        <v>N/A</v>
      </c>
      <c r="E17" s="44">
        <v>2.1358534134</v>
      </c>
      <c r="F17" s="48" t="str">
        <f t="shared" si="6"/>
        <v>N/A</v>
      </c>
      <c r="G17" s="44">
        <v>1.9918098644</v>
      </c>
      <c r="H17" s="48" t="str">
        <f t="shared" si="7"/>
        <v>N/A</v>
      </c>
      <c r="I17" s="46">
        <v>16.84</v>
      </c>
      <c r="J17" s="46">
        <v>-6.74</v>
      </c>
      <c r="K17" s="47" t="s">
        <v>213</v>
      </c>
      <c r="L17" s="105" t="str">
        <f t="shared" si="4"/>
        <v>N/A</v>
      </c>
      <c r="M17" s="26"/>
      <c r="N17" s="26"/>
    </row>
    <row r="18" spans="1:14" x14ac:dyDescent="0.2">
      <c r="A18" s="149" t="s">
        <v>677</v>
      </c>
      <c r="B18" s="43" t="s">
        <v>213</v>
      </c>
      <c r="C18" s="44">
        <v>88.305567221999993</v>
      </c>
      <c r="D18" s="48" t="str">
        <f t="shared" si="5"/>
        <v>N/A</v>
      </c>
      <c r="E18" s="44">
        <v>90.061664131000001</v>
      </c>
      <c r="F18" s="48" t="str">
        <f t="shared" si="6"/>
        <v>N/A</v>
      </c>
      <c r="G18" s="44">
        <v>86.406148341000005</v>
      </c>
      <c r="H18" s="48" t="str">
        <f t="shared" si="7"/>
        <v>N/A</v>
      </c>
      <c r="I18" s="8">
        <v>1.9890000000000001</v>
      </c>
      <c r="J18" s="8">
        <v>-4.0599999999999996</v>
      </c>
      <c r="K18" s="47" t="s">
        <v>213</v>
      </c>
      <c r="L18" s="105" t="str">
        <f t="shared" si="4"/>
        <v>N/A</v>
      </c>
    </row>
    <row r="19" spans="1:14" x14ac:dyDescent="0.2">
      <c r="A19" s="149" t="s">
        <v>678</v>
      </c>
      <c r="B19" s="43" t="s">
        <v>213</v>
      </c>
      <c r="C19" s="44">
        <v>47.244388446000002</v>
      </c>
      <c r="D19" s="48" t="str">
        <f t="shared" si="5"/>
        <v>N/A</v>
      </c>
      <c r="E19" s="44">
        <v>50.488508048</v>
      </c>
      <c r="F19" s="48" t="str">
        <f t="shared" si="6"/>
        <v>N/A</v>
      </c>
      <c r="G19" s="44">
        <v>28.716655823</v>
      </c>
      <c r="H19" s="48" t="str">
        <f t="shared" si="7"/>
        <v>N/A</v>
      </c>
      <c r="I19" s="8">
        <v>6.867</v>
      </c>
      <c r="J19" s="8">
        <v>-43.1</v>
      </c>
      <c r="K19" s="47" t="s">
        <v>213</v>
      </c>
      <c r="L19" s="105" t="str">
        <f t="shared" si="4"/>
        <v>N/A</v>
      </c>
    </row>
    <row r="20" spans="1:14" ht="25.5" x14ac:dyDescent="0.2">
      <c r="A20" s="149" t="s">
        <v>679</v>
      </c>
      <c r="B20" s="43" t="s">
        <v>213</v>
      </c>
      <c r="C20" s="44">
        <v>0</v>
      </c>
      <c r="D20" s="48" t="str">
        <f t="shared" si="5"/>
        <v>N/A</v>
      </c>
      <c r="E20" s="44">
        <v>0</v>
      </c>
      <c r="F20" s="48" t="str">
        <f t="shared" si="6"/>
        <v>N/A</v>
      </c>
      <c r="G20" s="44">
        <v>0</v>
      </c>
      <c r="H20" s="48" t="str">
        <f t="shared" si="7"/>
        <v>N/A</v>
      </c>
      <c r="I20" s="8" t="s">
        <v>1751</v>
      </c>
      <c r="J20" s="8" t="s">
        <v>1751</v>
      </c>
      <c r="K20" s="47" t="s">
        <v>213</v>
      </c>
      <c r="L20" s="105" t="str">
        <f t="shared" si="4"/>
        <v>N/A</v>
      </c>
    </row>
    <row r="21" spans="1:14" ht="25.5" x14ac:dyDescent="0.2">
      <c r="A21" s="149" t="s">
        <v>680</v>
      </c>
      <c r="B21" s="43" t="s">
        <v>213</v>
      </c>
      <c r="C21" s="44">
        <v>0.59732138690000003</v>
      </c>
      <c r="D21" s="48" t="str">
        <f t="shared" si="5"/>
        <v>N/A</v>
      </c>
      <c r="E21" s="44">
        <v>0.73276207260000004</v>
      </c>
      <c r="F21" s="48" t="str">
        <f t="shared" si="6"/>
        <v>N/A</v>
      </c>
      <c r="G21" s="44">
        <v>2.0779115158999999</v>
      </c>
      <c r="H21" s="48" t="str">
        <f t="shared" si="7"/>
        <v>N/A</v>
      </c>
      <c r="I21" s="8">
        <v>22.67</v>
      </c>
      <c r="J21" s="8">
        <v>183.6</v>
      </c>
      <c r="K21" s="47" t="s">
        <v>213</v>
      </c>
      <c r="L21" s="105" t="str">
        <f t="shared" si="4"/>
        <v>N/A</v>
      </c>
    </row>
    <row r="22" spans="1:14" x14ac:dyDescent="0.2">
      <c r="A22" s="128" t="s">
        <v>1687</v>
      </c>
      <c r="B22" s="30" t="s">
        <v>217</v>
      </c>
      <c r="C22" s="1">
        <v>418</v>
      </c>
      <c r="D22" s="27" t="str">
        <f>IF($B22="N/A","N/A",IF(C22&gt;0,"No",IF(C22&lt;0,"No","Yes")))</f>
        <v>No</v>
      </c>
      <c r="E22" s="1">
        <v>394</v>
      </c>
      <c r="F22" s="27" t="str">
        <f>IF($B22="N/A","N/A",IF(E22&gt;0,"No",IF(E22&lt;0,"No","Yes")))</f>
        <v>No</v>
      </c>
      <c r="G22" s="1">
        <v>246</v>
      </c>
      <c r="H22" s="27" t="str">
        <f>IF($B22="N/A","N/A",IF(G22&gt;0,"No",IF(G22&lt;0,"No","Yes")))</f>
        <v>No</v>
      </c>
      <c r="I22" s="8">
        <v>-5.74</v>
      </c>
      <c r="J22" s="8">
        <v>-37.6</v>
      </c>
      <c r="K22" s="28" t="s">
        <v>213</v>
      </c>
      <c r="L22" s="105" t="str">
        <f t="shared" si="4"/>
        <v>N/A</v>
      </c>
    </row>
    <row r="23" spans="1:14" x14ac:dyDescent="0.2">
      <c r="A23" s="151" t="s">
        <v>145</v>
      </c>
      <c r="B23" s="30" t="s">
        <v>279</v>
      </c>
      <c r="C23" s="4">
        <v>7.1318339999999994E-2</v>
      </c>
      <c r="D23" s="27" t="str">
        <f>IF($B23="N/A","N/A",IF(C23&gt;=10,"No",IF(C23&lt;0,"No","Yes")))</f>
        <v>Yes</v>
      </c>
      <c r="E23" s="4">
        <v>6.7392187500000006E-2</v>
      </c>
      <c r="F23" s="27" t="str">
        <f>IF($B23="N/A","N/A",IF(E23&gt;=10,"No",IF(E23&lt;0,"No","Yes")))</f>
        <v>Yes</v>
      </c>
      <c r="G23" s="4">
        <v>3.9849156400000002E-2</v>
      </c>
      <c r="H23" s="27" t="str">
        <f>IF($B23="N/A","N/A",IF(G23&gt;=10,"No",IF(G23&lt;0,"No","Yes")))</f>
        <v>Yes</v>
      </c>
      <c r="I23" s="8">
        <v>-5.51</v>
      </c>
      <c r="J23" s="8">
        <v>-40.9</v>
      </c>
      <c r="K23" s="28" t="s">
        <v>213</v>
      </c>
      <c r="L23" s="105" t="str">
        <f t="shared" si="4"/>
        <v>N/A</v>
      </c>
    </row>
    <row r="24" spans="1:14" x14ac:dyDescent="0.2">
      <c r="A24" s="128" t="s">
        <v>424</v>
      </c>
      <c r="B24" s="22" t="s">
        <v>213</v>
      </c>
      <c r="C24" s="9">
        <v>84.210526315999999</v>
      </c>
      <c r="D24" s="48" t="str">
        <f t="shared" ref="D24:D27" si="8">IF($B24="N/A","N/A",IF(C24&gt;10,"No",IF(C24&lt;-10,"No","Yes")))</f>
        <v>N/A</v>
      </c>
      <c r="E24" s="9">
        <v>85.279187816999993</v>
      </c>
      <c r="F24" s="27" t="str">
        <f t="shared" ref="F24:F27" si="9">IF($B24="N/A","N/A",IF(E24&gt;10,"No",IF(E24&lt;-10,"No","Yes")))</f>
        <v>N/A</v>
      </c>
      <c r="G24" s="9">
        <v>83.943089431000004</v>
      </c>
      <c r="H24" s="27" t="str">
        <f t="shared" ref="H24:H27" si="10">IF($B24="N/A","N/A",IF(G24&gt;10,"No",IF(G24&lt;-10,"No","Yes")))</f>
        <v>N/A</v>
      </c>
      <c r="I24" s="8">
        <v>1.2689999999999999</v>
      </c>
      <c r="J24" s="8">
        <v>-1.57</v>
      </c>
      <c r="K24" s="28" t="s">
        <v>213</v>
      </c>
      <c r="L24" s="105" t="str">
        <f t="shared" si="4"/>
        <v>N/A</v>
      </c>
    </row>
    <row r="25" spans="1:14" x14ac:dyDescent="0.2">
      <c r="A25" s="128" t="s">
        <v>425</v>
      </c>
      <c r="B25" s="22" t="s">
        <v>213</v>
      </c>
      <c r="C25" s="9">
        <v>9.5693779903999996</v>
      </c>
      <c r="D25" s="48" t="str">
        <f t="shared" si="8"/>
        <v>N/A</v>
      </c>
      <c r="E25" s="9">
        <v>18.654822334999999</v>
      </c>
      <c r="F25" s="27" t="str">
        <f t="shared" si="9"/>
        <v>N/A</v>
      </c>
      <c r="G25" s="9">
        <v>0.81300813009999995</v>
      </c>
      <c r="H25" s="27" t="str">
        <f t="shared" si="10"/>
        <v>N/A</v>
      </c>
      <c r="I25" s="8">
        <v>94.94</v>
      </c>
      <c r="J25" s="8">
        <v>-95.6</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1751</v>
      </c>
      <c r="J26" s="8" t="s">
        <v>1751</v>
      </c>
      <c r="K26" s="28" t="s">
        <v>213</v>
      </c>
      <c r="L26" s="105" t="str">
        <f t="shared" si="4"/>
        <v>N/A</v>
      </c>
    </row>
    <row r="27" spans="1:14" x14ac:dyDescent="0.2">
      <c r="A27" s="128" t="s">
        <v>422</v>
      </c>
      <c r="B27" s="22" t="s">
        <v>213</v>
      </c>
      <c r="C27" s="9">
        <v>7.5358851675</v>
      </c>
      <c r="D27" s="48" t="str">
        <f t="shared" si="8"/>
        <v>N/A</v>
      </c>
      <c r="E27" s="9">
        <v>4.5685279188000001</v>
      </c>
      <c r="F27" s="27" t="str">
        <f t="shared" si="9"/>
        <v>N/A</v>
      </c>
      <c r="G27" s="9">
        <v>5.0813008130000004</v>
      </c>
      <c r="H27" s="27" t="str">
        <f t="shared" si="10"/>
        <v>N/A</v>
      </c>
      <c r="I27" s="8">
        <v>-39.4</v>
      </c>
      <c r="J27" s="8">
        <v>11.22</v>
      </c>
      <c r="K27" s="28" t="s">
        <v>213</v>
      </c>
      <c r="L27" s="105" t="str">
        <f t="shared" si="4"/>
        <v>N/A</v>
      </c>
    </row>
    <row r="28" spans="1:14" x14ac:dyDescent="0.2">
      <c r="A28" s="128" t="s">
        <v>950</v>
      </c>
      <c r="B28" s="22" t="s">
        <v>213</v>
      </c>
      <c r="C28" s="44">
        <v>17.786589251999999</v>
      </c>
      <c r="D28" s="48" t="str">
        <f>IF($B28="N/A","N/A",IF(C28&gt;10,"No",IF(C28&lt;-10,"No","Yes")))</f>
        <v>N/A</v>
      </c>
      <c r="E28" s="44">
        <v>18.779500118000001</v>
      </c>
      <c r="F28" s="48" t="str">
        <f>IF($B28="N/A","N/A",IF(E28&gt;10,"No",IF(E28&lt;-10,"No","Yes")))</f>
        <v>N/A</v>
      </c>
      <c r="G28" s="44">
        <v>20.229278439000002</v>
      </c>
      <c r="H28" s="48" t="str">
        <f>IF($B28="N/A","N/A",IF(G28&gt;10,"No",IF(G28&lt;-10,"No","Yes")))</f>
        <v>N/A</v>
      </c>
      <c r="I28" s="8">
        <v>5.5819999999999999</v>
      </c>
      <c r="J28" s="8">
        <v>7.72</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99.882529481000006</v>
      </c>
      <c r="D30" s="27" t="str">
        <f>IF($B30="N/A","N/A",IF(C30&gt;=98,"Yes","No"))</f>
        <v>Yes</v>
      </c>
      <c r="E30" s="9">
        <v>99.807744115000006</v>
      </c>
      <c r="F30" s="27" t="str">
        <f>IF($B30="N/A","N/A",IF(E30&gt;=98,"Yes","No"))</f>
        <v>Yes</v>
      </c>
      <c r="G30" s="9">
        <v>99.880047559999994</v>
      </c>
      <c r="H30" s="27" t="str">
        <f>IF($B30="N/A","N/A",IF(G30&gt;=98,"Yes","No"))</f>
        <v>Yes</v>
      </c>
      <c r="I30" s="8">
        <v>-7.4999999999999997E-2</v>
      </c>
      <c r="J30" s="8">
        <v>7.2400000000000006E-2</v>
      </c>
      <c r="K30" s="28" t="s">
        <v>735</v>
      </c>
      <c r="L30" s="105" t="str">
        <f t="shared" si="4"/>
        <v>Yes</v>
      </c>
    </row>
    <row r="31" spans="1:14" x14ac:dyDescent="0.2">
      <c r="A31" s="128" t="s">
        <v>18</v>
      </c>
      <c r="B31" s="30" t="s">
        <v>277</v>
      </c>
      <c r="C31" s="9">
        <v>99.904283281000005</v>
      </c>
      <c r="D31" s="27" t="str">
        <f>IF($B31="N/A","N/A",IF(C31&gt;=95,"Yes","No"))</f>
        <v>Yes</v>
      </c>
      <c r="E31" s="9">
        <v>99.871800902000004</v>
      </c>
      <c r="F31" s="27" t="str">
        <f>IF($B31="N/A","N/A",IF(E31&gt;=95,"Yes","No"))</f>
        <v>Yes</v>
      </c>
      <c r="G31" s="9">
        <v>99.910339398000005</v>
      </c>
      <c r="H31" s="27" t="str">
        <f>IF($B31="N/A","N/A",IF(G31&gt;=95,"Yes","No"))</f>
        <v>Yes</v>
      </c>
      <c r="I31" s="8">
        <v>-3.3000000000000002E-2</v>
      </c>
      <c r="J31" s="8">
        <v>3.8600000000000002E-2</v>
      </c>
      <c r="K31" s="28" t="s">
        <v>735</v>
      </c>
      <c r="L31" s="105" t="str">
        <f t="shared" si="4"/>
        <v>Yes</v>
      </c>
    </row>
    <row r="32" spans="1:14" x14ac:dyDescent="0.2">
      <c r="A32" s="128" t="s">
        <v>23</v>
      </c>
      <c r="B32" s="22" t="s">
        <v>213</v>
      </c>
      <c r="C32" s="9">
        <v>69.582472068000001</v>
      </c>
      <c r="D32" s="27" t="str">
        <f t="shared" ref="D32:D37" si="11">IF($B32="N/A","N/A",IF(C32&gt;10,"No",IF(C32&lt;-10,"No","Yes")))</f>
        <v>N/A</v>
      </c>
      <c r="E32" s="9">
        <v>67.194714673999997</v>
      </c>
      <c r="F32" s="27" t="str">
        <f t="shared" ref="F32:F37" si="12">IF($B32="N/A","N/A",IF(E32&gt;10,"No",IF(E32&lt;-10,"No","Yes")))</f>
        <v>N/A</v>
      </c>
      <c r="G32" s="9">
        <v>65.086226447000001</v>
      </c>
      <c r="H32" s="27" t="str">
        <f t="shared" ref="H32:H37" si="13">IF($B32="N/A","N/A",IF(G32&gt;10,"No",IF(G32&lt;-10,"No","Yes")))</f>
        <v>N/A</v>
      </c>
      <c r="I32" s="8">
        <v>-3.43</v>
      </c>
      <c r="J32" s="8">
        <v>-3.14</v>
      </c>
      <c r="K32" s="28" t="s">
        <v>735</v>
      </c>
      <c r="L32" s="105" t="str">
        <f t="shared" si="4"/>
        <v>Yes</v>
      </c>
    </row>
    <row r="33" spans="1:12" x14ac:dyDescent="0.2">
      <c r="A33" s="128" t="s">
        <v>24</v>
      </c>
      <c r="B33" s="22" t="s">
        <v>213</v>
      </c>
      <c r="C33" s="9">
        <v>25.090747469</v>
      </c>
      <c r="D33" s="27" t="str">
        <f t="shared" si="11"/>
        <v>N/A</v>
      </c>
      <c r="E33" s="9">
        <v>25.473819247000002</v>
      </c>
      <c r="F33" s="27" t="str">
        <f t="shared" si="12"/>
        <v>N/A</v>
      </c>
      <c r="G33" s="9">
        <v>24.384605915000002</v>
      </c>
      <c r="H33" s="27" t="str">
        <f t="shared" si="13"/>
        <v>N/A</v>
      </c>
      <c r="I33" s="8">
        <v>1.5269999999999999</v>
      </c>
      <c r="J33" s="8">
        <v>-4.28</v>
      </c>
      <c r="K33" s="28" t="s">
        <v>735</v>
      </c>
      <c r="L33" s="105" t="str">
        <f t="shared" si="4"/>
        <v>Yes</v>
      </c>
    </row>
    <row r="34" spans="1:12" x14ac:dyDescent="0.2">
      <c r="A34" s="128" t="s">
        <v>25</v>
      </c>
      <c r="B34" s="22" t="s">
        <v>213</v>
      </c>
      <c r="C34" s="9">
        <v>0.39745472009999999</v>
      </c>
      <c r="D34" s="27" t="str">
        <f t="shared" si="11"/>
        <v>N/A</v>
      </c>
      <c r="E34" s="9">
        <v>0.41247781750000001</v>
      </c>
      <c r="F34" s="27" t="str">
        <f t="shared" si="12"/>
        <v>N/A</v>
      </c>
      <c r="G34" s="9">
        <v>0.40521408390000002</v>
      </c>
      <c r="H34" s="27" t="str">
        <f t="shared" si="13"/>
        <v>N/A</v>
      </c>
      <c r="I34" s="8">
        <v>3.78</v>
      </c>
      <c r="J34" s="8">
        <v>-1.76</v>
      </c>
      <c r="K34" s="28" t="s">
        <v>735</v>
      </c>
      <c r="L34" s="105" t="str">
        <f t="shared" si="4"/>
        <v>Yes</v>
      </c>
    </row>
    <row r="35" spans="1:12" x14ac:dyDescent="0.2">
      <c r="A35" s="128" t="s">
        <v>26</v>
      </c>
      <c r="B35" s="30" t="s">
        <v>213</v>
      </c>
      <c r="C35" s="9">
        <v>0.88960245140000005</v>
      </c>
      <c r="D35" s="7" t="str">
        <f t="shared" si="11"/>
        <v>N/A</v>
      </c>
      <c r="E35" s="9">
        <v>0.91783370040000001</v>
      </c>
      <c r="F35" s="7" t="str">
        <f t="shared" si="12"/>
        <v>N/A</v>
      </c>
      <c r="G35" s="9">
        <v>0.92382007619999995</v>
      </c>
      <c r="H35" s="7" t="str">
        <f t="shared" si="13"/>
        <v>N/A</v>
      </c>
      <c r="I35" s="8">
        <v>3.173</v>
      </c>
      <c r="J35" s="8">
        <v>0.6522</v>
      </c>
      <c r="K35" s="30" t="s">
        <v>213</v>
      </c>
      <c r="L35" s="105" t="str">
        <f t="shared" si="4"/>
        <v>N/A</v>
      </c>
    </row>
    <row r="36" spans="1:12" x14ac:dyDescent="0.2">
      <c r="A36" s="128" t="s">
        <v>60</v>
      </c>
      <c r="B36" s="30" t="s">
        <v>213</v>
      </c>
      <c r="C36" s="9">
        <v>0.29994651119999999</v>
      </c>
      <c r="D36" s="7" t="str">
        <f t="shared" si="11"/>
        <v>N/A</v>
      </c>
      <c r="E36" s="9">
        <v>0.30694233609999999</v>
      </c>
      <c r="F36" s="7" t="str">
        <f t="shared" si="12"/>
        <v>N/A</v>
      </c>
      <c r="G36" s="9">
        <v>0.36933364439999999</v>
      </c>
      <c r="H36" s="7" t="str">
        <f t="shared" si="13"/>
        <v>N/A</v>
      </c>
      <c r="I36" s="8">
        <v>2.3319999999999999</v>
      </c>
      <c r="J36" s="8">
        <v>20.329999999999998</v>
      </c>
      <c r="K36" s="30" t="s">
        <v>213</v>
      </c>
      <c r="L36" s="105" t="str">
        <f t="shared" si="4"/>
        <v>N/A</v>
      </c>
    </row>
    <row r="37" spans="1:12" x14ac:dyDescent="0.2">
      <c r="A37" s="128" t="s">
        <v>61</v>
      </c>
      <c r="B37" s="30" t="s">
        <v>213</v>
      </c>
      <c r="C37" s="9">
        <v>0.820672764</v>
      </c>
      <c r="D37" s="7" t="str">
        <f t="shared" si="11"/>
        <v>N/A</v>
      </c>
      <c r="E37" s="9">
        <v>0.84881657440000002</v>
      </c>
      <c r="F37" s="7" t="str">
        <f t="shared" si="12"/>
        <v>N/A</v>
      </c>
      <c r="G37" s="9">
        <v>0.85659487339999996</v>
      </c>
      <c r="H37" s="7" t="str">
        <f t="shared" si="13"/>
        <v>N/A</v>
      </c>
      <c r="I37" s="8">
        <v>3.4289999999999998</v>
      </c>
      <c r="J37" s="8">
        <v>0.91639999999999999</v>
      </c>
      <c r="K37" s="30" t="s">
        <v>213</v>
      </c>
      <c r="L37" s="105" t="str">
        <f t="shared" si="4"/>
        <v>N/A</v>
      </c>
    </row>
    <row r="38" spans="1:12" x14ac:dyDescent="0.2">
      <c r="A38" s="128" t="s">
        <v>62</v>
      </c>
      <c r="B38" s="30" t="s">
        <v>278</v>
      </c>
      <c r="C38" s="9">
        <v>4.5938906799000003</v>
      </c>
      <c r="D38" s="7" t="str">
        <f>IF($B38="N/A","N/A",IF(C38&gt;=5,"No",IF(C38&lt;0,"No","Yes")))</f>
        <v>Yes</v>
      </c>
      <c r="E38" s="9">
        <v>6.5829680785000004</v>
      </c>
      <c r="F38" s="7" t="str">
        <f>IF($B38="N/A","N/A",IF(E38&gt;=5,"No",IF(E38&lt;0,"No","Yes")))</f>
        <v>No</v>
      </c>
      <c r="G38" s="9">
        <v>9.7253000025999992</v>
      </c>
      <c r="H38" s="7" t="str">
        <f>IF($B38="N/A","N/A",IF(G38&gt;=5,"No",IF(G38&lt;0,"No","Yes")))</f>
        <v>No</v>
      </c>
      <c r="I38" s="8">
        <v>43.3</v>
      </c>
      <c r="J38" s="8">
        <v>47.73</v>
      </c>
      <c r="K38" s="28" t="s">
        <v>735</v>
      </c>
      <c r="L38" s="105" t="str">
        <f t="shared" si="4"/>
        <v>No</v>
      </c>
    </row>
    <row r="39" spans="1:12" x14ac:dyDescent="0.2">
      <c r="A39" s="128" t="s">
        <v>63</v>
      </c>
      <c r="B39" s="30" t="s">
        <v>213</v>
      </c>
      <c r="C39" s="9">
        <v>4.9906629278999999</v>
      </c>
      <c r="D39" s="7" t="str">
        <f>IF($B39="N/A","N/A",IF(C39&gt;10,"No",IF(C39&lt;-10,"No","Yes")))</f>
        <v>N/A</v>
      </c>
      <c r="E39" s="9">
        <v>4.7439652776000001</v>
      </c>
      <c r="F39" s="7" t="str">
        <f>IF($B39="N/A","N/A",IF(E39&gt;10,"No",IF(E39&lt;-10,"No","Yes")))</f>
        <v>N/A</v>
      </c>
      <c r="G39" s="9">
        <v>4.4028458128999999</v>
      </c>
      <c r="H39" s="7" t="str">
        <f>IF($B39="N/A","N/A",IF(G39&gt;10,"No",IF(G39&lt;-10,"No","Yes")))</f>
        <v>N/A</v>
      </c>
      <c r="I39" s="8">
        <v>-4.9400000000000004</v>
      </c>
      <c r="J39" s="8">
        <v>-7.19</v>
      </c>
      <c r="K39" s="30" t="s">
        <v>735</v>
      </c>
      <c r="L39" s="105" t="str">
        <f t="shared" si="4"/>
        <v>Yes</v>
      </c>
    </row>
    <row r="40" spans="1:12" x14ac:dyDescent="0.2">
      <c r="A40" s="128" t="s">
        <v>64</v>
      </c>
      <c r="B40" s="30" t="s">
        <v>213</v>
      </c>
      <c r="C40" s="9">
        <v>17.377480726999998</v>
      </c>
      <c r="D40" s="7" t="str">
        <f>IF($B40="N/A","N/A",IF(C40&gt;10,"No",IF(C40&lt;-10,"No","Yes")))</f>
        <v>N/A</v>
      </c>
      <c r="E40" s="9">
        <v>17.63295475</v>
      </c>
      <c r="F40" s="7" t="str">
        <f>IF($B40="N/A","N/A",IF(E40&gt;10,"No",IF(E40&lt;-10,"No","Yes")))</f>
        <v>N/A</v>
      </c>
      <c r="G40" s="9">
        <v>17.867917586000001</v>
      </c>
      <c r="H40" s="7" t="str">
        <f>IF($B40="N/A","N/A",IF(G40&gt;10,"No",IF(G40&lt;-10,"No","Yes")))</f>
        <v>N/A</v>
      </c>
      <c r="I40" s="8">
        <v>1.47</v>
      </c>
      <c r="J40" s="8">
        <v>1.333</v>
      </c>
      <c r="K40" s="28" t="s">
        <v>735</v>
      </c>
      <c r="L40" s="105" t="str">
        <f t="shared" si="4"/>
        <v>Yes</v>
      </c>
    </row>
    <row r="41" spans="1:12" x14ac:dyDescent="0.2">
      <c r="A41" s="104" t="s">
        <v>19</v>
      </c>
      <c r="B41" s="22" t="s">
        <v>281</v>
      </c>
      <c r="C41" s="4">
        <v>3.5070537761999998</v>
      </c>
      <c r="D41" s="27" t="str">
        <f>IF($B41="N/A","N/A",IF(C41&gt;8,"No",IF(C41&lt;2,"No","Yes")))</f>
        <v>Yes</v>
      </c>
      <c r="E41" s="4">
        <v>3.465908362</v>
      </c>
      <c r="F41" s="27" t="str">
        <f>IF($B41="N/A","N/A",IF(E41&gt;8,"No",IF(E41&lt;2,"No","Yes")))</f>
        <v>Yes</v>
      </c>
      <c r="G41" s="4">
        <v>3.3853964181</v>
      </c>
      <c r="H41" s="27" t="str">
        <f>IF($B41="N/A","N/A",IF(G41&gt;8,"No",IF(G41&lt;2,"No","Yes")))</f>
        <v>Yes</v>
      </c>
      <c r="I41" s="8">
        <v>-1.17</v>
      </c>
      <c r="J41" s="8">
        <v>-2.3199999999999998</v>
      </c>
      <c r="K41" s="28" t="s">
        <v>735</v>
      </c>
      <c r="L41" s="105" t="str">
        <f t="shared" si="4"/>
        <v>Yes</v>
      </c>
    </row>
    <row r="42" spans="1:12" x14ac:dyDescent="0.2">
      <c r="A42" s="104" t="s">
        <v>170</v>
      </c>
      <c r="B42" s="22" t="s">
        <v>213</v>
      </c>
      <c r="C42" s="4">
        <v>16.653344241999999</v>
      </c>
      <c r="D42" s="7" t="str">
        <f t="shared" ref="D42:D49" si="14">IF($B42="N/A","N/A",IF(C42&gt;10,"No",IF(C42&lt;-10,"No","Yes")))</f>
        <v>N/A</v>
      </c>
      <c r="E42" s="4">
        <v>15.768403498</v>
      </c>
      <c r="F42" s="7" t="str">
        <f t="shared" ref="F42:F49" si="15">IF($B42="N/A","N/A",IF(E42&gt;10,"No",IF(E42&lt;-10,"No","Yes")))</f>
        <v>N/A</v>
      </c>
      <c r="G42" s="4">
        <v>15.690119353</v>
      </c>
      <c r="H42" s="7" t="str">
        <f t="shared" ref="H42:H49" si="16">IF($B42="N/A","N/A",IF(G42&gt;10,"No",IF(G42&lt;-10,"No","Yes")))</f>
        <v>N/A</v>
      </c>
      <c r="I42" s="8">
        <v>-5.31</v>
      </c>
      <c r="J42" s="8">
        <v>-0.496</v>
      </c>
      <c r="K42" s="28" t="s">
        <v>735</v>
      </c>
      <c r="L42" s="105" t="str">
        <f>IF(J42="Div by 0", "N/A", IF(OR(J42="N/A",K42="N/A"),"N/A", IF(J42&gt;VALUE(MID(K42,1,2)), "No", IF(J42&lt;-1*VALUE(MID(K42,1,2)), "No", "Yes"))))</f>
        <v>Yes</v>
      </c>
    </row>
    <row r="43" spans="1:12" x14ac:dyDescent="0.2">
      <c r="A43" s="104" t="s">
        <v>171</v>
      </c>
      <c r="B43" s="22" t="s">
        <v>213</v>
      </c>
      <c r="C43" s="4">
        <v>32.848834977000003</v>
      </c>
      <c r="D43" s="7" t="str">
        <f t="shared" si="14"/>
        <v>N/A</v>
      </c>
      <c r="E43" s="4">
        <v>32.436082188</v>
      </c>
      <c r="F43" s="7" t="str">
        <f t="shared" si="15"/>
        <v>N/A</v>
      </c>
      <c r="G43" s="4">
        <v>32.592236217999996</v>
      </c>
      <c r="H43" s="7" t="str">
        <f t="shared" si="16"/>
        <v>N/A</v>
      </c>
      <c r="I43" s="8">
        <v>-1.26</v>
      </c>
      <c r="J43" s="8">
        <v>0.48139999999999999</v>
      </c>
      <c r="K43" s="28" t="s">
        <v>735</v>
      </c>
      <c r="L43" s="105" t="str">
        <f>IF(J43="Div by 0", "N/A", IF(OR(J43="N/A",K43="N/A"),"N/A", IF(J43&gt;VALUE(MID(K43,1,2)), "No", IF(J43&lt;-1*VALUE(MID(K43,1,2)), "No", "Yes"))))</f>
        <v>Yes</v>
      </c>
    </row>
    <row r="44" spans="1:12" x14ac:dyDescent="0.2">
      <c r="A44" s="104" t="s">
        <v>172</v>
      </c>
      <c r="B44" s="22" t="s">
        <v>213</v>
      </c>
      <c r="C44" s="4">
        <v>3.0335887201</v>
      </c>
      <c r="D44" s="7" t="str">
        <f t="shared" si="14"/>
        <v>N/A</v>
      </c>
      <c r="E44" s="4">
        <v>2.7342584080000001</v>
      </c>
      <c r="F44" s="7" t="str">
        <f t="shared" si="15"/>
        <v>N/A</v>
      </c>
      <c r="G44" s="4">
        <v>2.6383057304999999</v>
      </c>
      <c r="H44" s="7" t="str">
        <f t="shared" si="16"/>
        <v>N/A</v>
      </c>
      <c r="I44" s="8">
        <v>-9.8699999999999992</v>
      </c>
      <c r="J44" s="8">
        <v>-3.51</v>
      </c>
      <c r="K44" s="28" t="s">
        <v>735</v>
      </c>
      <c r="L44" s="105" t="str">
        <f t="shared" ref="L44:L53" si="17">IF(J44="Div by 0", "N/A", IF(OR(J44="N/A",K44="N/A"),"N/A", IF(J44&gt;VALUE(MID(K44,1,2)), "No", IF(J44&lt;-1*VALUE(MID(K44,1,2)), "No", "Yes"))))</f>
        <v>Yes</v>
      </c>
    </row>
    <row r="45" spans="1:12" x14ac:dyDescent="0.2">
      <c r="A45" s="104" t="s">
        <v>173</v>
      </c>
      <c r="B45" s="22" t="s">
        <v>213</v>
      </c>
      <c r="C45" s="4">
        <v>23.274689070000001</v>
      </c>
      <c r="D45" s="7" t="str">
        <f t="shared" si="14"/>
        <v>N/A</v>
      </c>
      <c r="E45" s="4">
        <v>23.178379764999999</v>
      </c>
      <c r="F45" s="7" t="str">
        <f t="shared" si="15"/>
        <v>N/A</v>
      </c>
      <c r="G45" s="4">
        <v>22.823199335999998</v>
      </c>
      <c r="H45" s="7" t="str">
        <f t="shared" si="16"/>
        <v>N/A</v>
      </c>
      <c r="I45" s="8">
        <v>-0.41399999999999998</v>
      </c>
      <c r="J45" s="8">
        <v>-1.53</v>
      </c>
      <c r="K45" s="28" t="s">
        <v>735</v>
      </c>
      <c r="L45" s="105" t="str">
        <f t="shared" si="17"/>
        <v>Yes</v>
      </c>
    </row>
    <row r="46" spans="1:12" x14ac:dyDescent="0.2">
      <c r="A46" s="104" t="s">
        <v>174</v>
      </c>
      <c r="B46" s="22" t="s">
        <v>213</v>
      </c>
      <c r="C46" s="4">
        <v>12.676067152</v>
      </c>
      <c r="D46" s="7" t="str">
        <f t="shared" si="14"/>
        <v>N/A</v>
      </c>
      <c r="E46" s="4">
        <v>13.968997883</v>
      </c>
      <c r="F46" s="7" t="str">
        <f t="shared" si="15"/>
        <v>N/A</v>
      </c>
      <c r="G46" s="4">
        <v>14.057356866999999</v>
      </c>
      <c r="H46" s="7" t="str">
        <f t="shared" si="16"/>
        <v>N/A</v>
      </c>
      <c r="I46" s="8">
        <v>10.199999999999999</v>
      </c>
      <c r="J46" s="8">
        <v>0.63249999999999995</v>
      </c>
      <c r="K46" s="28" t="s">
        <v>735</v>
      </c>
      <c r="L46" s="105" t="str">
        <f t="shared" si="17"/>
        <v>Yes</v>
      </c>
    </row>
    <row r="47" spans="1:12" x14ac:dyDescent="0.2">
      <c r="A47" s="104" t="s">
        <v>175</v>
      </c>
      <c r="B47" s="22" t="s">
        <v>213</v>
      </c>
      <c r="C47" s="4">
        <v>3.6962691806999999</v>
      </c>
      <c r="D47" s="7" t="str">
        <f t="shared" si="14"/>
        <v>N/A</v>
      </c>
      <c r="E47" s="4">
        <v>4.0511428022000002</v>
      </c>
      <c r="F47" s="7" t="str">
        <f t="shared" si="15"/>
        <v>N/A</v>
      </c>
      <c r="G47" s="4">
        <v>4.3105124017999996</v>
      </c>
      <c r="H47" s="7" t="str">
        <f t="shared" si="16"/>
        <v>N/A</v>
      </c>
      <c r="I47" s="8">
        <v>9.6010000000000009</v>
      </c>
      <c r="J47" s="8">
        <v>6.4020000000000001</v>
      </c>
      <c r="K47" s="28" t="s">
        <v>735</v>
      </c>
      <c r="L47" s="105" t="str">
        <f t="shared" si="17"/>
        <v>Yes</v>
      </c>
    </row>
    <row r="48" spans="1:12" x14ac:dyDescent="0.2">
      <c r="A48" s="104" t="s">
        <v>176</v>
      </c>
      <c r="B48" s="22" t="s">
        <v>213</v>
      </c>
      <c r="C48" s="4">
        <v>2.4882081608000002</v>
      </c>
      <c r="D48" s="7" t="str">
        <f t="shared" si="14"/>
        <v>N/A</v>
      </c>
      <c r="E48" s="4">
        <v>2.5698830471999998</v>
      </c>
      <c r="F48" s="7" t="str">
        <f t="shared" si="15"/>
        <v>N/A</v>
      </c>
      <c r="G48" s="4">
        <v>2.6340940310000001</v>
      </c>
      <c r="H48" s="7" t="str">
        <f t="shared" si="16"/>
        <v>N/A</v>
      </c>
      <c r="I48" s="8">
        <v>3.282</v>
      </c>
      <c r="J48" s="8">
        <v>2.4990000000000001</v>
      </c>
      <c r="K48" s="28" t="s">
        <v>735</v>
      </c>
      <c r="L48" s="105" t="str">
        <f t="shared" si="17"/>
        <v>Yes</v>
      </c>
    </row>
    <row r="49" spans="1:12" x14ac:dyDescent="0.2">
      <c r="A49" s="104" t="s">
        <v>952</v>
      </c>
      <c r="B49" s="22" t="s">
        <v>213</v>
      </c>
      <c r="C49" s="4">
        <v>1.8204091591</v>
      </c>
      <c r="D49" s="7" t="str">
        <f t="shared" si="14"/>
        <v>N/A</v>
      </c>
      <c r="E49" s="4">
        <v>1.8264309080000001</v>
      </c>
      <c r="F49" s="7" t="str">
        <f t="shared" si="15"/>
        <v>N/A</v>
      </c>
      <c r="G49" s="4">
        <v>1.8683746727999999</v>
      </c>
      <c r="H49" s="7" t="str">
        <f t="shared" si="16"/>
        <v>N/A</v>
      </c>
      <c r="I49" s="8">
        <v>0.33079999999999998</v>
      </c>
      <c r="J49" s="8">
        <v>2.2959999999999998</v>
      </c>
      <c r="K49" s="28" t="s">
        <v>735</v>
      </c>
      <c r="L49" s="105" t="str">
        <f t="shared" si="17"/>
        <v>Yes</v>
      </c>
    </row>
    <row r="50" spans="1:12" x14ac:dyDescent="0.2">
      <c r="A50" s="128" t="s">
        <v>208</v>
      </c>
      <c r="B50" s="22" t="s">
        <v>213</v>
      </c>
      <c r="C50" s="23">
        <v>621251</v>
      </c>
      <c r="D50" s="5" t="str">
        <f t="shared" ref="D50:D53" si="18">IF($B50="N/A","N/A",IF(C50&lt;0,"No","Yes"))</f>
        <v>N/A</v>
      </c>
      <c r="E50" s="23">
        <v>604046</v>
      </c>
      <c r="F50" s="5" t="str">
        <f t="shared" ref="F50:F53" si="19">IF($B50="N/A","N/A",IF(E50&lt;0,"No","Yes"))</f>
        <v>N/A</v>
      </c>
      <c r="G50" s="23">
        <v>637841</v>
      </c>
      <c r="H50" s="5" t="str">
        <f t="shared" ref="H50:H53" si="20">IF($B50="N/A","N/A",IF(G50&lt;0,"No","Yes"))</f>
        <v>N/A</v>
      </c>
      <c r="I50" s="8">
        <v>-2.77</v>
      </c>
      <c r="J50" s="8">
        <v>5.5949999999999998</v>
      </c>
      <c r="K50" s="28" t="s">
        <v>735</v>
      </c>
      <c r="L50" s="105" t="str">
        <f t="shared" si="17"/>
        <v>Yes</v>
      </c>
    </row>
    <row r="51" spans="1:12" x14ac:dyDescent="0.2">
      <c r="A51" s="128" t="s">
        <v>209</v>
      </c>
      <c r="B51" s="22" t="s">
        <v>213</v>
      </c>
      <c r="C51" s="23">
        <v>35543</v>
      </c>
      <c r="D51" s="5" t="str">
        <f t="shared" si="18"/>
        <v>N/A</v>
      </c>
      <c r="E51" s="23">
        <v>31940</v>
      </c>
      <c r="F51" s="5" t="str">
        <f t="shared" si="19"/>
        <v>N/A</v>
      </c>
      <c r="G51" s="23">
        <v>32550</v>
      </c>
      <c r="H51" s="5" t="str">
        <f t="shared" si="20"/>
        <v>N/A</v>
      </c>
      <c r="I51" s="8">
        <v>-10.1</v>
      </c>
      <c r="J51" s="8">
        <v>1.91</v>
      </c>
      <c r="K51" s="28" t="s">
        <v>735</v>
      </c>
      <c r="L51" s="105" t="str">
        <f t="shared" si="17"/>
        <v>Yes</v>
      </c>
    </row>
    <row r="52" spans="1:12" x14ac:dyDescent="0.2">
      <c r="A52" s="128" t="s">
        <v>210</v>
      </c>
      <c r="B52" s="22" t="s">
        <v>213</v>
      </c>
      <c r="C52" s="23">
        <v>412238</v>
      </c>
      <c r="D52" s="5" t="str">
        <f t="shared" si="18"/>
        <v>N/A</v>
      </c>
      <c r="E52" s="23">
        <v>425090</v>
      </c>
      <c r="F52" s="5" t="str">
        <f t="shared" si="19"/>
        <v>N/A</v>
      </c>
      <c r="G52" s="23">
        <v>446876</v>
      </c>
      <c r="H52" s="5" t="str">
        <f t="shared" si="20"/>
        <v>N/A</v>
      </c>
      <c r="I52" s="8">
        <v>3.1179999999999999</v>
      </c>
      <c r="J52" s="8">
        <v>5.125</v>
      </c>
      <c r="K52" s="28" t="s">
        <v>735</v>
      </c>
      <c r="L52" s="105" t="str">
        <f t="shared" si="17"/>
        <v>Yes</v>
      </c>
    </row>
    <row r="53" spans="1:12" x14ac:dyDescent="0.2">
      <c r="A53" s="128" t="s">
        <v>953</v>
      </c>
      <c r="B53" s="22" t="s">
        <v>213</v>
      </c>
      <c r="C53" s="23">
        <v>68013</v>
      </c>
      <c r="D53" s="5" t="str">
        <f t="shared" si="18"/>
        <v>N/A</v>
      </c>
      <c r="E53" s="23">
        <v>72818</v>
      </c>
      <c r="F53" s="5" t="str">
        <f t="shared" si="19"/>
        <v>N/A</v>
      </c>
      <c r="G53" s="23">
        <v>85557</v>
      </c>
      <c r="H53" s="5" t="str">
        <f t="shared" si="20"/>
        <v>N/A</v>
      </c>
      <c r="I53" s="8">
        <v>7.0650000000000004</v>
      </c>
      <c r="J53" s="8">
        <v>17.489999999999998</v>
      </c>
      <c r="K53" s="28" t="s">
        <v>735</v>
      </c>
      <c r="L53" s="105" t="str">
        <f t="shared" si="17"/>
        <v>No</v>
      </c>
    </row>
    <row r="54" spans="1:12" x14ac:dyDescent="0.2">
      <c r="A54" s="128" t="s">
        <v>954</v>
      </c>
      <c r="B54" s="22" t="s">
        <v>213</v>
      </c>
      <c r="C54" s="4">
        <v>99.998464437999999</v>
      </c>
      <c r="D54" s="27" t="str">
        <f>IF($B54="N/A","N/A",IF(C54&gt;10,"No",IF(C54&lt;-10,"No","Yes")))</f>
        <v>N/A</v>
      </c>
      <c r="E54" s="4">
        <v>99.999486861999998</v>
      </c>
      <c r="F54" s="27" t="str">
        <f>IF($B54="N/A","N/A",IF(E54&gt;10,"No",IF(E54&lt;-10,"No","Yes")))</f>
        <v>N/A</v>
      </c>
      <c r="G54" s="4">
        <v>99.999595029000005</v>
      </c>
      <c r="H54" s="27" t="str">
        <f>IF($B54="N/A","N/A",IF(G54&gt;10,"No",IF(G54&lt;-10,"No","Yes")))</f>
        <v>N/A</v>
      </c>
      <c r="I54" s="8">
        <v>1E-3</v>
      </c>
      <c r="J54" s="8">
        <v>1E-4</v>
      </c>
      <c r="K54" s="22" t="s">
        <v>213</v>
      </c>
      <c r="L54" s="105" t="str">
        <f t="shared" si="4"/>
        <v>N/A</v>
      </c>
    </row>
    <row r="55" spans="1:12" x14ac:dyDescent="0.2">
      <c r="A55" s="128" t="s">
        <v>955</v>
      </c>
      <c r="B55" s="22" t="s">
        <v>213</v>
      </c>
      <c r="C55" s="4">
        <v>99.998635055999998</v>
      </c>
      <c r="D55" s="27" t="str">
        <f>IF($B55="N/A","N/A",IF(C55&gt;10,"No",IF(C55&lt;-10,"No","Yes")))</f>
        <v>N/A</v>
      </c>
      <c r="E55" s="4">
        <v>99.999144768999997</v>
      </c>
      <c r="F55" s="27" t="str">
        <f>IF($B55="N/A","N/A",IF(E55&gt;10,"No",IF(E55&lt;-10,"No","Yes")))</f>
        <v>N/A</v>
      </c>
      <c r="G55" s="4">
        <v>99.982424253999994</v>
      </c>
      <c r="H55" s="27" t="str">
        <f>IF($B55="N/A","N/A",IF(G55&gt;10,"No",IF(G55&lt;-10,"No","Yes")))</f>
        <v>N/A</v>
      </c>
      <c r="I55" s="8">
        <v>5.0000000000000001E-4</v>
      </c>
      <c r="J55" s="8">
        <v>-1.7000000000000001E-2</v>
      </c>
      <c r="K55" s="22" t="s">
        <v>213</v>
      </c>
      <c r="L55" s="105" t="str">
        <f t="shared" si="4"/>
        <v>N/A</v>
      </c>
    </row>
    <row r="56" spans="1:12" x14ac:dyDescent="0.2">
      <c r="A56" s="128" t="s">
        <v>177</v>
      </c>
      <c r="B56" s="22" t="s">
        <v>213</v>
      </c>
      <c r="C56" s="4">
        <v>59.060031103999997</v>
      </c>
      <c r="D56" s="27" t="str">
        <f t="shared" ref="D56:D57" si="21">IF($B56="N/A","N/A",IF(C56&gt;10,"No",IF(C56&lt;-10,"No","Yes")))</f>
        <v>N/A</v>
      </c>
      <c r="E56" s="4">
        <v>58.794552179999997</v>
      </c>
      <c r="F56" s="27" t="str">
        <f t="shared" ref="F56:F57" si="22">IF($B56="N/A","N/A",IF(E56&gt;10,"No",IF(E56&lt;-10,"No","Yes")))</f>
        <v>N/A</v>
      </c>
      <c r="G56" s="4">
        <v>58.601829172999999</v>
      </c>
      <c r="H56" s="27" t="str">
        <f t="shared" ref="H56:H57" si="23">IF($B56="N/A","N/A",IF(G56&gt;10,"No",IF(G56&lt;-10,"No","Yes")))</f>
        <v>N/A</v>
      </c>
      <c r="I56" s="8">
        <v>-0.45</v>
      </c>
      <c r="J56" s="8">
        <v>-0.32800000000000001</v>
      </c>
      <c r="K56" s="28" t="s">
        <v>735</v>
      </c>
      <c r="L56" s="105" t="str">
        <f>IF(J56="Div by 0", "N/A", IF(OR(J56="N/A",K56="N/A"),"N/A", IF(J56&gt;VALUE(MID(K56,1,2)), "No", IF(J56&lt;-1*VALUE(MID(K56,1,2)), "No", "Yes"))))</f>
        <v>Yes</v>
      </c>
    </row>
    <row r="57" spans="1:12" x14ac:dyDescent="0.2">
      <c r="A57" s="151" t="s">
        <v>178</v>
      </c>
      <c r="B57" s="22" t="s">
        <v>213</v>
      </c>
      <c r="C57" s="4">
        <v>40.938603952000001</v>
      </c>
      <c r="D57" s="27" t="str">
        <f t="shared" si="21"/>
        <v>N/A</v>
      </c>
      <c r="E57" s="4">
        <v>41.204592589000001</v>
      </c>
      <c r="F57" s="27" t="str">
        <f t="shared" si="22"/>
        <v>N/A</v>
      </c>
      <c r="G57" s="4">
        <v>41.380595081000003</v>
      </c>
      <c r="H57" s="27" t="str">
        <f t="shared" si="23"/>
        <v>N/A</v>
      </c>
      <c r="I57" s="8">
        <v>0.64970000000000006</v>
      </c>
      <c r="J57" s="8">
        <v>0.42709999999999998</v>
      </c>
      <c r="K57" s="28" t="s">
        <v>735</v>
      </c>
      <c r="L57" s="105" t="str">
        <f>IF(J57="Div by 0", "N/A", IF(OR(J57="N/A",K57="N/A"),"N/A", IF(J57&gt;VALUE(MID(K57,1,2)), "No", IF(J57&lt;-1*VALUE(MID(K57,1,2)), "No", "Yes"))))</f>
        <v>Yes</v>
      </c>
    </row>
    <row r="58" spans="1:12" x14ac:dyDescent="0.2">
      <c r="A58" s="152" t="s">
        <v>681</v>
      </c>
      <c r="B58" s="22" t="s">
        <v>282</v>
      </c>
      <c r="C58" s="4">
        <v>61.428550711</v>
      </c>
      <c r="D58" s="27" t="str">
        <f>IF($B58="N/A","N/A",IF(C58&gt;70,"No",IF(C58&lt;40,"No","Yes")))</f>
        <v>Yes</v>
      </c>
      <c r="E58" s="4">
        <v>64.872763036999999</v>
      </c>
      <c r="F58" s="27" t="str">
        <f>IF($B58="N/A","N/A",IF(E58&gt;70,"No",IF(E58&lt;40,"No","Yes")))</f>
        <v>Yes</v>
      </c>
      <c r="G58" s="4">
        <v>71.356313013999994</v>
      </c>
      <c r="H58" s="27" t="str">
        <f>IF($B58="N/A","N/A",IF(G58&gt;70,"No",IF(G58&lt;40,"No","Yes")))</f>
        <v>No</v>
      </c>
      <c r="I58" s="8">
        <v>5.6070000000000002</v>
      </c>
      <c r="J58" s="8">
        <v>9.9939999999999998</v>
      </c>
      <c r="K58" s="28" t="s">
        <v>735</v>
      </c>
      <c r="L58" s="105" t="str">
        <f t="shared" si="4"/>
        <v>Yes</v>
      </c>
    </row>
    <row r="59" spans="1:12" x14ac:dyDescent="0.2">
      <c r="A59" s="128" t="s">
        <v>682</v>
      </c>
      <c r="B59" s="22" t="s">
        <v>213</v>
      </c>
      <c r="C59" s="4">
        <v>65.887008180999999</v>
      </c>
      <c r="D59" s="27" t="str">
        <f>IF($B59="N/A","N/A",IF(C59&gt;10,"No",IF(C59&lt;-10,"No","Yes")))</f>
        <v>N/A</v>
      </c>
      <c r="E59" s="4">
        <v>63.872756072000001</v>
      </c>
      <c r="F59" s="27" t="str">
        <f>IF($B59="N/A","N/A",IF(E59&gt;10,"No",IF(E59&lt;-10,"No","Yes")))</f>
        <v>N/A</v>
      </c>
      <c r="G59" s="4">
        <v>68.133657290000002</v>
      </c>
      <c r="H59" s="27" t="str">
        <f>IF($B59="N/A","N/A",IF(G59&gt;10,"No",IF(G59&lt;-10,"No","Yes")))</f>
        <v>N/A</v>
      </c>
      <c r="I59" s="8">
        <v>-3.06</v>
      </c>
      <c r="J59" s="8">
        <v>6.6710000000000003</v>
      </c>
      <c r="K59" s="22" t="s">
        <v>213</v>
      </c>
      <c r="L59" s="105" t="str">
        <f t="shared" si="4"/>
        <v>N/A</v>
      </c>
    </row>
    <row r="60" spans="1:12" x14ac:dyDescent="0.2">
      <c r="A60" s="128" t="s">
        <v>683</v>
      </c>
      <c r="B60" s="22" t="s">
        <v>213</v>
      </c>
      <c r="C60" s="4">
        <v>68.145347693000005</v>
      </c>
      <c r="D60" s="27" t="str">
        <f t="shared" ref="D60:D66" si="24">IF($B60="N/A","N/A",IF(C60&gt;10,"No",IF(C60&lt;-10,"No","Yes")))</f>
        <v>N/A</v>
      </c>
      <c r="E60" s="4">
        <v>68.111103024000002</v>
      </c>
      <c r="F60" s="27" t="str">
        <f t="shared" ref="F60:F66" si="25">IF($B60="N/A","N/A",IF(E60&gt;10,"No",IF(E60&lt;-10,"No","Yes")))</f>
        <v>N/A</v>
      </c>
      <c r="G60" s="4">
        <v>72.882449665999999</v>
      </c>
      <c r="H60" s="27" t="str">
        <f t="shared" ref="H60:H66" si="26">IF($B60="N/A","N/A",IF(G60&gt;10,"No",IF(G60&lt;-10,"No","Yes")))</f>
        <v>N/A</v>
      </c>
      <c r="I60" s="8">
        <v>-0.05</v>
      </c>
      <c r="J60" s="8">
        <v>7.0049999999999999</v>
      </c>
      <c r="K60" s="22" t="s">
        <v>213</v>
      </c>
      <c r="L60" s="105" t="str">
        <f t="shared" si="4"/>
        <v>N/A</v>
      </c>
    </row>
    <row r="61" spans="1:12" x14ac:dyDescent="0.2">
      <c r="A61" s="128" t="s">
        <v>1724</v>
      </c>
      <c r="B61" s="22" t="s">
        <v>213</v>
      </c>
      <c r="C61" s="4">
        <v>63.382707873000001</v>
      </c>
      <c r="D61" s="27" t="str">
        <f t="shared" si="24"/>
        <v>N/A</v>
      </c>
      <c r="E61" s="4">
        <v>69.487195361999994</v>
      </c>
      <c r="F61" s="27" t="str">
        <f t="shared" si="25"/>
        <v>N/A</v>
      </c>
      <c r="G61" s="4">
        <v>73.762705826000001</v>
      </c>
      <c r="H61" s="27" t="str">
        <f t="shared" si="26"/>
        <v>N/A</v>
      </c>
      <c r="I61" s="8">
        <v>9.6310000000000002</v>
      </c>
      <c r="J61" s="8">
        <v>6.1529999999999996</v>
      </c>
      <c r="K61" s="22" t="s">
        <v>213</v>
      </c>
      <c r="L61" s="105" t="str">
        <f t="shared" si="4"/>
        <v>N/A</v>
      </c>
    </row>
    <row r="62" spans="1:12" x14ac:dyDescent="0.2">
      <c r="A62" s="128" t="s">
        <v>684</v>
      </c>
      <c r="B62" s="22" t="s">
        <v>213</v>
      </c>
      <c r="C62" s="4">
        <v>48.001449256999997</v>
      </c>
      <c r="D62" s="27" t="str">
        <f t="shared" si="24"/>
        <v>N/A</v>
      </c>
      <c r="E62" s="4">
        <v>50.34634243</v>
      </c>
      <c r="F62" s="27" t="str">
        <f t="shared" si="25"/>
        <v>N/A</v>
      </c>
      <c r="G62" s="4">
        <v>65.468788799999999</v>
      </c>
      <c r="H62" s="27" t="str">
        <f t="shared" si="26"/>
        <v>N/A</v>
      </c>
      <c r="I62" s="8">
        <v>4.8849999999999998</v>
      </c>
      <c r="J62" s="8">
        <v>30.04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6988</v>
      </c>
      <c r="H63" s="27" t="str">
        <f>IF($B63="N/A","N/A",IF(G63&gt;0,"No",IF(G63&lt;0,"No","Yes")))</f>
        <v>No</v>
      </c>
      <c r="I63" s="8" t="s">
        <v>1751</v>
      </c>
      <c r="J63" s="8" t="s">
        <v>1751</v>
      </c>
      <c r="K63" s="22" t="s">
        <v>213</v>
      </c>
      <c r="L63" s="105" t="str">
        <f>IF(J63="Div by 0", "N/A", IF(K63="N/A","N/A", IF(J63&gt;VALUE(MID(K63,1,2)), "No", IF(J63&lt;-1*VALUE(MID(K63,1,2)), "No", "Yes"))))</f>
        <v>N/A</v>
      </c>
    </row>
    <row r="64" spans="1:12" x14ac:dyDescent="0.2">
      <c r="A64" s="104" t="s">
        <v>146</v>
      </c>
      <c r="B64" s="22" t="s">
        <v>213</v>
      </c>
      <c r="C64" s="4">
        <v>1.1458707449000001</v>
      </c>
      <c r="D64" s="27" t="str">
        <f t="shared" si="24"/>
        <v>N/A</v>
      </c>
      <c r="E64" s="4">
        <v>1.1286480939000001</v>
      </c>
      <c r="F64" s="27" t="str">
        <f t="shared" si="25"/>
        <v>N/A</v>
      </c>
      <c r="G64" s="4">
        <v>1.1506038929</v>
      </c>
      <c r="H64" s="27" t="str">
        <f t="shared" si="26"/>
        <v>N/A</v>
      </c>
      <c r="I64" s="8">
        <v>-1.5</v>
      </c>
      <c r="J64" s="8">
        <v>1.9450000000000001</v>
      </c>
      <c r="K64" s="22" t="s">
        <v>213</v>
      </c>
      <c r="L64" s="105" t="str">
        <f t="shared" si="4"/>
        <v>N/A</v>
      </c>
    </row>
    <row r="65" spans="1:12" x14ac:dyDescent="0.2">
      <c r="A65" s="104" t="s">
        <v>147</v>
      </c>
      <c r="B65" s="22" t="s">
        <v>213</v>
      </c>
      <c r="C65" s="4">
        <v>1.3452379226</v>
      </c>
      <c r="D65" s="27" t="str">
        <f t="shared" si="24"/>
        <v>N/A</v>
      </c>
      <c r="E65" s="4">
        <v>1.3715336426</v>
      </c>
      <c r="F65" s="27" t="str">
        <f t="shared" si="25"/>
        <v>N/A</v>
      </c>
      <c r="G65" s="4">
        <v>1.3646716169999999</v>
      </c>
      <c r="H65" s="27" t="str">
        <f t="shared" si="26"/>
        <v>N/A</v>
      </c>
      <c r="I65" s="8">
        <v>1.9550000000000001</v>
      </c>
      <c r="J65" s="8">
        <v>-0.5</v>
      </c>
      <c r="K65" s="22" t="s">
        <v>213</v>
      </c>
      <c r="L65" s="105" t="str">
        <f t="shared" si="4"/>
        <v>N/A</v>
      </c>
    </row>
    <row r="66" spans="1:12" x14ac:dyDescent="0.2">
      <c r="A66" s="104" t="s">
        <v>148</v>
      </c>
      <c r="B66" s="22" t="s">
        <v>213</v>
      </c>
      <c r="C66" s="4">
        <v>1.440613406</v>
      </c>
      <c r="D66" s="27" t="str">
        <f t="shared" si="24"/>
        <v>N/A</v>
      </c>
      <c r="E66" s="4">
        <v>1.4284920142999999</v>
      </c>
      <c r="F66" s="27" t="str">
        <f t="shared" si="25"/>
        <v>N/A</v>
      </c>
      <c r="G66" s="4">
        <v>1.4223395019</v>
      </c>
      <c r="H66" s="27" t="str">
        <f t="shared" si="26"/>
        <v>N/A</v>
      </c>
      <c r="I66" s="8">
        <v>-0.84099999999999997</v>
      </c>
      <c r="J66" s="8">
        <v>-0.43099999999999999</v>
      </c>
      <c r="K66" s="22" t="s">
        <v>213</v>
      </c>
      <c r="L66" s="105" t="str">
        <f t="shared" si="4"/>
        <v>N/A</v>
      </c>
    </row>
    <row r="67" spans="1:12" x14ac:dyDescent="0.2">
      <c r="A67" s="128" t="s">
        <v>956</v>
      </c>
      <c r="B67" s="30" t="s">
        <v>213</v>
      </c>
      <c r="C67" s="1">
        <v>4631</v>
      </c>
      <c r="D67" s="7" t="str">
        <f>IF($B67="N/A","N/A",IF(C67&gt;10,"No",IF(C67&lt;-10,"No","Yes")))</f>
        <v>N/A</v>
      </c>
      <c r="E67" s="1">
        <v>4260</v>
      </c>
      <c r="F67" s="7" t="str">
        <f>IF($B67="N/A","N/A",IF(E67&gt;10,"No",IF(E67&lt;-10,"No","Yes")))</f>
        <v>N/A</v>
      </c>
      <c r="G67" s="1">
        <v>4333</v>
      </c>
      <c r="H67" s="7" t="str">
        <f>IF($B67="N/A","N/A",IF(G67&gt;10,"No",IF(G67&lt;-10,"No","Yes")))</f>
        <v>N/A</v>
      </c>
      <c r="I67" s="8">
        <v>-8.01</v>
      </c>
      <c r="J67" s="8">
        <v>1.714</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1959</v>
      </c>
      <c r="H68" s="27" t="str">
        <f t="shared" ref="H68:H69" si="29">IF($B68="N/A","N/A",IF(G68&gt;0,"No",IF(G68&lt;0,"No","Yes")))</f>
        <v>No</v>
      </c>
      <c r="I68" s="8" t="s">
        <v>1751</v>
      </c>
      <c r="J68" s="8" t="s">
        <v>1751</v>
      </c>
      <c r="K68" s="22" t="s">
        <v>213</v>
      </c>
      <c r="L68" s="105" t="str">
        <f t="shared" si="4"/>
        <v>N/A</v>
      </c>
    </row>
    <row r="69" spans="1:12" x14ac:dyDescent="0.2">
      <c r="A69" s="104" t="s">
        <v>202</v>
      </c>
      <c r="B69" s="30" t="s">
        <v>217</v>
      </c>
      <c r="C69" s="1">
        <v>259</v>
      </c>
      <c r="D69" s="27" t="str">
        <f t="shared" si="27"/>
        <v>No</v>
      </c>
      <c r="E69" s="1">
        <v>172</v>
      </c>
      <c r="F69" s="27" t="str">
        <f t="shared" si="28"/>
        <v>No</v>
      </c>
      <c r="G69" s="1">
        <v>2071</v>
      </c>
      <c r="H69" s="27" t="str">
        <f t="shared" si="29"/>
        <v>No</v>
      </c>
      <c r="I69" s="8">
        <v>-33.6</v>
      </c>
      <c r="J69" s="8">
        <v>1104</v>
      </c>
      <c r="K69" s="22" t="s">
        <v>213</v>
      </c>
      <c r="L69" s="105" t="str">
        <f t="shared" si="4"/>
        <v>N/A</v>
      </c>
    </row>
    <row r="70" spans="1:12" x14ac:dyDescent="0.2">
      <c r="A70" s="104" t="s">
        <v>203</v>
      </c>
      <c r="B70" s="43" t="s">
        <v>213</v>
      </c>
      <c r="C70" s="9">
        <v>60.617760617999998</v>
      </c>
      <c r="D70" s="7" t="str">
        <f>IF($B70="N/A","N/A",IF(C70&gt;10,"No",IF(C70&lt;-10,"No","Yes")))</f>
        <v>N/A</v>
      </c>
      <c r="E70" s="9">
        <v>43.604651163</v>
      </c>
      <c r="F70" s="7" t="str">
        <f>IF($B70="N/A","N/A",IF(E70&gt;10,"No",IF(E70&lt;-10,"No","Yes")))</f>
        <v>N/A</v>
      </c>
      <c r="G70" s="9">
        <v>93.771125060000003</v>
      </c>
      <c r="H70" s="7" t="str">
        <f>IF($B70="N/A","N/A",IF(G70&gt;10,"No",IF(G70&lt;-10,"No","Yes")))</f>
        <v>N/A</v>
      </c>
      <c r="I70" s="8">
        <v>-28.1</v>
      </c>
      <c r="J70" s="8">
        <v>115</v>
      </c>
      <c r="K70" s="43" t="s">
        <v>213</v>
      </c>
      <c r="L70" s="105" t="str">
        <f t="shared" si="4"/>
        <v>N/A</v>
      </c>
    </row>
    <row r="71" spans="1:12" x14ac:dyDescent="0.2">
      <c r="A71" s="128" t="s">
        <v>65</v>
      </c>
      <c r="B71" s="30" t="s">
        <v>213</v>
      </c>
      <c r="C71" s="1">
        <v>189034</v>
      </c>
      <c r="D71" s="7" t="str">
        <f>IF($B71="N/A","N/A",IF(C71&gt;10,"No",IF(C71&lt;-10,"No","Yes")))</f>
        <v>N/A</v>
      </c>
      <c r="E71" s="1">
        <v>201332</v>
      </c>
      <c r="F71" s="7" t="str">
        <f>IF($B71="N/A","N/A",IF(E71&gt;10,"No",IF(E71&lt;-10,"No","Yes")))</f>
        <v>N/A</v>
      </c>
      <c r="G71" s="1">
        <v>217871</v>
      </c>
      <c r="H71" s="7" t="str">
        <f>IF($B71="N/A","N/A",IF(G71&gt;10,"No",IF(G71&lt;-10,"No","Yes")))</f>
        <v>N/A</v>
      </c>
      <c r="I71" s="8">
        <v>6.5060000000000002</v>
      </c>
      <c r="J71" s="8">
        <v>8.2149999999999999</v>
      </c>
      <c r="K71" s="30" t="s">
        <v>735</v>
      </c>
      <c r="L71" s="105" t="str">
        <f t="shared" ref="L71:L103" si="30">IF(J71="Div by 0", "N/A", IF(K71="N/A","N/A", IF(J71&gt;VALUE(MID(K71,1,2)), "No", IF(J71&lt;-1*VALUE(MID(K71,1,2)), "No", "Yes"))))</f>
        <v>Yes</v>
      </c>
    </row>
    <row r="72" spans="1:12" x14ac:dyDescent="0.2">
      <c r="A72" s="137" t="s">
        <v>66</v>
      </c>
      <c r="B72" s="30" t="s">
        <v>213</v>
      </c>
      <c r="C72" s="1">
        <v>157146.62</v>
      </c>
      <c r="D72" s="7" t="str">
        <f>IF($B72="N/A","N/A",IF(C72&gt;10,"No",IF(C72&lt;-10,"No","Yes")))</f>
        <v>N/A</v>
      </c>
      <c r="E72" s="1">
        <v>170109.63</v>
      </c>
      <c r="F72" s="7" t="str">
        <f>IF($B72="N/A","N/A",IF(E72&gt;10,"No",IF(E72&lt;-10,"No","Yes")))</f>
        <v>N/A</v>
      </c>
      <c r="G72" s="1">
        <v>183244.52</v>
      </c>
      <c r="H72" s="7" t="str">
        <f>IF($B72="N/A","N/A",IF(G72&gt;10,"No",IF(G72&lt;-10,"No","Yes")))</f>
        <v>N/A</v>
      </c>
      <c r="I72" s="8">
        <v>8.2490000000000006</v>
      </c>
      <c r="J72" s="8">
        <v>7.7210000000000001</v>
      </c>
      <c r="K72" s="30" t="s">
        <v>736</v>
      </c>
      <c r="L72" s="105" t="str">
        <f t="shared" si="30"/>
        <v>Yes</v>
      </c>
    </row>
    <row r="73" spans="1:12" x14ac:dyDescent="0.2">
      <c r="A73" s="104" t="s">
        <v>67</v>
      </c>
      <c r="B73" s="22" t="s">
        <v>283</v>
      </c>
      <c r="C73" s="4">
        <v>94.102350959999995</v>
      </c>
      <c r="D73" s="27" t="str">
        <f>IF($B73="N/A","N/A",IF(C73&gt;=90,"Yes","No"))</f>
        <v>Yes</v>
      </c>
      <c r="E73" s="4">
        <v>94.329479418000005</v>
      </c>
      <c r="F73" s="27" t="str">
        <f>IF($B73="N/A","N/A",IF(E73&gt;=90,"Yes","No"))</f>
        <v>Yes</v>
      </c>
      <c r="G73" s="4">
        <v>93.018104953999995</v>
      </c>
      <c r="H73" s="27" t="str">
        <f>IF($B73="N/A","N/A",IF(G73&gt;=90,"Yes","No"))</f>
        <v>Yes</v>
      </c>
      <c r="I73" s="8">
        <v>0.2414</v>
      </c>
      <c r="J73" s="8">
        <v>-1.39</v>
      </c>
      <c r="K73" s="28" t="s">
        <v>735</v>
      </c>
      <c r="L73" s="105" t="str">
        <f t="shared" si="30"/>
        <v>Yes</v>
      </c>
    </row>
    <row r="74" spans="1:12" x14ac:dyDescent="0.2">
      <c r="A74" s="128" t="s">
        <v>957</v>
      </c>
      <c r="B74" s="22" t="s">
        <v>283</v>
      </c>
      <c r="C74" s="4">
        <v>94.112565193999998</v>
      </c>
      <c r="D74" s="27" t="str">
        <f>IF($B74="N/A","N/A",IF(C74&gt;=90,"Yes","No"))</f>
        <v>Yes</v>
      </c>
      <c r="E74" s="4">
        <v>94.354642190000007</v>
      </c>
      <c r="F74" s="27" t="str">
        <f>IF($B74="N/A","N/A",IF(E74&gt;=90,"Yes","No"))</f>
        <v>Yes</v>
      </c>
      <c r="G74" s="4">
        <v>93.745460011000006</v>
      </c>
      <c r="H74" s="27" t="str">
        <f>IF($B74="N/A","N/A",IF(G74&gt;=90,"Yes","No"))</f>
        <v>Yes</v>
      </c>
      <c r="I74" s="8">
        <v>0.25719999999999998</v>
      </c>
      <c r="J74" s="8">
        <v>-0.64600000000000002</v>
      </c>
      <c r="K74" s="28" t="s">
        <v>735</v>
      </c>
      <c r="L74" s="105" t="str">
        <f t="shared" si="30"/>
        <v>Yes</v>
      </c>
    </row>
    <row r="75" spans="1:12" x14ac:dyDescent="0.2">
      <c r="A75" s="151" t="s">
        <v>958</v>
      </c>
      <c r="B75" s="30" t="s">
        <v>284</v>
      </c>
      <c r="C75" s="9">
        <v>45.673576433999997</v>
      </c>
      <c r="D75" s="27" t="str">
        <f>IF($B75="N/A","N/A",IF(C75&gt;55,"No",IF(C75&lt;30,"No","Yes")))</f>
        <v>Yes</v>
      </c>
      <c r="E75" s="9">
        <v>48.678536336999997</v>
      </c>
      <c r="F75" s="27" t="str">
        <f>IF($B75="N/A","N/A",IF(E75&gt;55,"No",IF(E75&lt;30,"No","Yes")))</f>
        <v>Yes</v>
      </c>
      <c r="G75" s="9">
        <v>50.639567120999999</v>
      </c>
      <c r="H75" s="27" t="str">
        <f>IF($B75="N/A","N/A",IF(G75&gt;55,"No",IF(G75&lt;30,"No","Yes")))</f>
        <v>Yes</v>
      </c>
      <c r="I75" s="8">
        <v>6.5789999999999997</v>
      </c>
      <c r="J75" s="8">
        <v>4.0289999999999999</v>
      </c>
      <c r="K75" s="30" t="s">
        <v>735</v>
      </c>
      <c r="L75" s="105" t="str">
        <f t="shared" si="30"/>
        <v>Yes</v>
      </c>
    </row>
    <row r="76" spans="1:12" ht="12.95" customHeight="1" x14ac:dyDescent="0.2">
      <c r="A76" s="128" t="s">
        <v>1707</v>
      </c>
      <c r="B76" s="30" t="s">
        <v>278</v>
      </c>
      <c r="C76" s="9">
        <v>0.74431054730000001</v>
      </c>
      <c r="D76" s="27" t="str">
        <f>IF($B76="N/A","N/A",IF(C76&gt;=5,"No",IF(C76&lt;0,"No","Yes")))</f>
        <v>Yes</v>
      </c>
      <c r="E76" s="9">
        <v>0.83841614850000001</v>
      </c>
      <c r="F76" s="27" t="str">
        <f>IF($B76="N/A","N/A",IF(E76&gt;=5,"No",IF(E76&lt;0,"No","Yes")))</f>
        <v>Yes</v>
      </c>
      <c r="G76" s="9">
        <v>8.5628651816999994</v>
      </c>
      <c r="H76" s="27" t="str">
        <f>IF($B76="N/A","N/A",IF(G76&gt;=5,"No",IF(G76&lt;0,"No","Yes")))</f>
        <v>No</v>
      </c>
      <c r="I76" s="8">
        <v>12.64</v>
      </c>
      <c r="J76" s="8">
        <v>921.3</v>
      </c>
      <c r="K76" s="30" t="s">
        <v>213</v>
      </c>
      <c r="L76" s="105" t="str">
        <f t="shared" si="30"/>
        <v>N/A</v>
      </c>
    </row>
    <row r="77" spans="1:12" ht="12.95" customHeight="1" x14ac:dyDescent="0.2">
      <c r="A77" s="128" t="s">
        <v>1708</v>
      </c>
      <c r="B77" s="30" t="s">
        <v>213</v>
      </c>
      <c r="C77" s="9">
        <v>7.1881248875999999</v>
      </c>
      <c r="D77" s="30" t="s">
        <v>213</v>
      </c>
      <c r="E77" s="9">
        <v>7.4647845349999997</v>
      </c>
      <c r="F77" s="30" t="s">
        <v>213</v>
      </c>
      <c r="G77" s="9">
        <v>7.1322020829000001</v>
      </c>
      <c r="H77" s="30" t="s">
        <v>213</v>
      </c>
      <c r="I77" s="8">
        <v>3.8490000000000002</v>
      </c>
      <c r="J77" s="8">
        <v>-4.46</v>
      </c>
      <c r="K77" s="30" t="s">
        <v>213</v>
      </c>
      <c r="L77" s="105" t="str">
        <f t="shared" si="30"/>
        <v>N/A</v>
      </c>
    </row>
    <row r="78" spans="1:12" ht="12.95" customHeight="1" x14ac:dyDescent="0.2">
      <c r="A78" s="128" t="s">
        <v>1709</v>
      </c>
      <c r="B78" s="30" t="s">
        <v>213</v>
      </c>
      <c r="C78" s="9">
        <v>41.022778971000001</v>
      </c>
      <c r="D78" s="30" t="s">
        <v>213</v>
      </c>
      <c r="E78" s="9">
        <v>39.638010848</v>
      </c>
      <c r="F78" s="30" t="s">
        <v>213</v>
      </c>
      <c r="G78" s="9">
        <v>42.225445332</v>
      </c>
      <c r="H78" s="30" t="s">
        <v>213</v>
      </c>
      <c r="I78" s="8">
        <v>-3.38</v>
      </c>
      <c r="J78" s="8">
        <v>6.5279999999999996</v>
      </c>
      <c r="K78" s="30" t="s">
        <v>213</v>
      </c>
      <c r="L78" s="105" t="str">
        <f t="shared" si="30"/>
        <v>N/A</v>
      </c>
    </row>
    <row r="79" spans="1:12" ht="12.95" customHeight="1" x14ac:dyDescent="0.2">
      <c r="A79" s="128" t="s">
        <v>1710</v>
      </c>
      <c r="B79" s="30" t="s">
        <v>213</v>
      </c>
      <c r="C79" s="9">
        <v>3.1951923993000002</v>
      </c>
      <c r="D79" s="30" t="s">
        <v>213</v>
      </c>
      <c r="E79" s="9">
        <v>5.7949059265000002</v>
      </c>
      <c r="F79" s="30" t="s">
        <v>213</v>
      </c>
      <c r="G79" s="9">
        <v>7.3488440407000004</v>
      </c>
      <c r="H79" s="30" t="s">
        <v>213</v>
      </c>
      <c r="I79" s="8">
        <v>81.36</v>
      </c>
      <c r="J79" s="8">
        <v>26.82</v>
      </c>
      <c r="K79" s="30" t="s">
        <v>213</v>
      </c>
      <c r="L79" s="105" t="str">
        <f t="shared" si="30"/>
        <v>N/A</v>
      </c>
    </row>
    <row r="80" spans="1:12" ht="12.95" customHeight="1" x14ac:dyDescent="0.2">
      <c r="A80" s="128" t="s">
        <v>1711</v>
      </c>
      <c r="B80" s="30" t="s">
        <v>213</v>
      </c>
      <c r="C80" s="9">
        <v>5.6042828273999996</v>
      </c>
      <c r="D80" s="30" t="s">
        <v>213</v>
      </c>
      <c r="E80" s="9">
        <v>8.2336637991000003</v>
      </c>
      <c r="F80" s="30" t="s">
        <v>213</v>
      </c>
      <c r="G80" s="9">
        <v>6.9853261793000003</v>
      </c>
      <c r="H80" s="30" t="s">
        <v>213</v>
      </c>
      <c r="I80" s="8">
        <v>46.92</v>
      </c>
      <c r="J80" s="8">
        <v>-15.2</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1751</v>
      </c>
      <c r="J81" s="8" t="s">
        <v>1751</v>
      </c>
      <c r="K81" s="30" t="s">
        <v>213</v>
      </c>
      <c r="L81" s="105" t="str">
        <f t="shared" si="30"/>
        <v>N/A</v>
      </c>
    </row>
    <row r="82" spans="1:12" ht="12.95" customHeight="1" x14ac:dyDescent="0.2">
      <c r="A82" s="128" t="s">
        <v>1713</v>
      </c>
      <c r="B82" s="30" t="s">
        <v>213</v>
      </c>
      <c r="C82" s="9">
        <v>3.0121565433000002</v>
      </c>
      <c r="D82" s="30" t="s">
        <v>213</v>
      </c>
      <c r="E82" s="9">
        <v>2.3960423578999999</v>
      </c>
      <c r="F82" s="30" t="s">
        <v>213</v>
      </c>
      <c r="G82" s="9">
        <v>3.2051076095000002</v>
      </c>
      <c r="H82" s="30" t="s">
        <v>213</v>
      </c>
      <c r="I82" s="8">
        <v>-20.5</v>
      </c>
      <c r="J82" s="8">
        <v>33.770000000000003</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39.233153823999999</v>
      </c>
      <c r="D84" s="30" t="s">
        <v>213</v>
      </c>
      <c r="E84" s="9">
        <v>35.634176385000004</v>
      </c>
      <c r="F84" s="30" t="s">
        <v>213</v>
      </c>
      <c r="G84" s="9">
        <v>24.540209573999999</v>
      </c>
      <c r="H84" s="30" t="s">
        <v>213</v>
      </c>
      <c r="I84" s="8">
        <v>-9.17</v>
      </c>
      <c r="J84" s="8">
        <v>-31.1</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86.60452617</v>
      </c>
      <c r="D87" s="30" t="s">
        <v>213</v>
      </c>
      <c r="E87" s="9">
        <v>84.344267181000006</v>
      </c>
      <c r="F87" s="30" t="s">
        <v>213</v>
      </c>
      <c r="G87" s="9">
        <v>82.313846267000002</v>
      </c>
      <c r="H87" s="30" t="s">
        <v>213</v>
      </c>
      <c r="I87" s="8">
        <v>-2.61</v>
      </c>
      <c r="J87" s="8">
        <v>-2.41</v>
      </c>
      <c r="K87" s="30" t="s">
        <v>213</v>
      </c>
      <c r="L87" s="105" t="str">
        <f t="shared" si="30"/>
        <v>N/A</v>
      </c>
    </row>
    <row r="88" spans="1:12" x14ac:dyDescent="0.2">
      <c r="A88" s="128" t="s">
        <v>960</v>
      </c>
      <c r="B88" s="30" t="s">
        <v>213</v>
      </c>
      <c r="C88" s="9">
        <v>13.39547383</v>
      </c>
      <c r="D88" s="30" t="s">
        <v>213</v>
      </c>
      <c r="E88" s="9">
        <v>15.655732819000001</v>
      </c>
      <c r="F88" s="30" t="s">
        <v>213</v>
      </c>
      <c r="G88" s="9">
        <v>17.686153733000001</v>
      </c>
      <c r="H88" s="30" t="s">
        <v>213</v>
      </c>
      <c r="I88" s="8">
        <v>16.87</v>
      </c>
      <c r="J88" s="8">
        <v>12.97</v>
      </c>
      <c r="K88" s="30" t="s">
        <v>213</v>
      </c>
      <c r="L88" s="105" t="str">
        <f t="shared" si="30"/>
        <v>N/A</v>
      </c>
    </row>
    <row r="89" spans="1:12" x14ac:dyDescent="0.2">
      <c r="A89" s="151" t="s">
        <v>68</v>
      </c>
      <c r="B89" s="30" t="s">
        <v>213</v>
      </c>
      <c r="C89" s="1">
        <v>736</v>
      </c>
      <c r="D89" s="7" t="str">
        <f>IF($B89="N/A","N/A",IF(C89&gt;10,"No",IF(C89&lt;-10,"No","Yes")))</f>
        <v>N/A</v>
      </c>
      <c r="E89" s="1">
        <v>694</v>
      </c>
      <c r="F89" s="7" t="str">
        <f>IF($B89="N/A","N/A",IF(E89&gt;10,"No",IF(E89&lt;-10,"No","Yes")))</f>
        <v>N/A</v>
      </c>
      <c r="G89" s="1">
        <v>12648</v>
      </c>
      <c r="H89" s="7" t="str">
        <f>IF($B89="N/A","N/A",IF(G89&gt;10,"No",IF(G89&lt;-10,"No","Yes")))</f>
        <v>N/A</v>
      </c>
      <c r="I89" s="8">
        <v>-5.71</v>
      </c>
      <c r="J89" s="8">
        <v>1722</v>
      </c>
      <c r="K89" s="30" t="s">
        <v>735</v>
      </c>
      <c r="L89" s="105" t="str">
        <f t="shared" si="30"/>
        <v>No</v>
      </c>
    </row>
    <row r="90" spans="1:12" x14ac:dyDescent="0.2">
      <c r="A90" s="128" t="s">
        <v>109</v>
      </c>
      <c r="B90" s="30" t="s">
        <v>213</v>
      </c>
      <c r="C90" s="9">
        <v>2.3097826087</v>
      </c>
      <c r="D90" s="27" t="str">
        <f>IF($B90="N/A","N/A",IF(C90&gt;10,"No",IF(C90&lt;-10,"No","Yes")))</f>
        <v>N/A</v>
      </c>
      <c r="E90" s="9">
        <v>1.8731988473000001</v>
      </c>
      <c r="F90" s="27" t="str">
        <f>IF($B90="N/A","N/A",IF(E90&gt;10,"No",IF(E90&lt;-10,"No","Yes")))</f>
        <v>N/A</v>
      </c>
      <c r="G90" s="9">
        <v>0.11859582539999999</v>
      </c>
      <c r="H90" s="27" t="str">
        <f>IF($B90="N/A","N/A",IF(G90&gt;10,"No",IF(G90&lt;-10,"No","Yes")))</f>
        <v>N/A</v>
      </c>
      <c r="I90" s="8">
        <v>-18.899999999999999</v>
      </c>
      <c r="J90" s="8">
        <v>-93.7</v>
      </c>
      <c r="K90" s="30" t="s">
        <v>735</v>
      </c>
      <c r="L90" s="105" t="str">
        <f t="shared" si="30"/>
        <v>No</v>
      </c>
    </row>
    <row r="91" spans="1:12" x14ac:dyDescent="0.2">
      <c r="A91" s="128" t="s">
        <v>110</v>
      </c>
      <c r="B91" s="30" t="s">
        <v>213</v>
      </c>
      <c r="C91" s="9">
        <v>2.4456521739000001</v>
      </c>
      <c r="D91" s="27" t="str">
        <f>IF($B91="N/A","N/A",IF(C91&gt;10,"No",IF(C91&lt;-10,"No","Yes")))</f>
        <v>N/A</v>
      </c>
      <c r="E91" s="9">
        <v>4.6109510085999998</v>
      </c>
      <c r="F91" s="27" t="str">
        <f>IF($B91="N/A","N/A",IF(E91&gt;10,"No",IF(E91&lt;-10,"No","Yes")))</f>
        <v>N/A</v>
      </c>
      <c r="G91" s="9">
        <v>14.792852625</v>
      </c>
      <c r="H91" s="27" t="str">
        <f>IF($B91="N/A","N/A",IF(G91&gt;10,"No",IF(G91&lt;-10,"No","Yes")))</f>
        <v>N/A</v>
      </c>
      <c r="I91" s="8">
        <v>88.54</v>
      </c>
      <c r="J91" s="8">
        <v>220.8</v>
      </c>
      <c r="K91" s="30" t="s">
        <v>735</v>
      </c>
      <c r="L91" s="105" t="str">
        <f t="shared" si="30"/>
        <v>No</v>
      </c>
    </row>
    <row r="92" spans="1:12" x14ac:dyDescent="0.2">
      <c r="A92" s="137" t="s">
        <v>7</v>
      </c>
      <c r="B92" s="30" t="s">
        <v>213</v>
      </c>
      <c r="C92" s="9">
        <v>0.30629410579999999</v>
      </c>
      <c r="D92" s="7" t="str">
        <f>IF($B92="N/A","N/A",IF(C92&gt;10,"No",IF(C92&lt;-10,"No","Yes")))</f>
        <v>N/A</v>
      </c>
      <c r="E92" s="9">
        <v>0.30645898319999998</v>
      </c>
      <c r="F92" s="7" t="str">
        <f>IF($B92="N/A","N/A",IF(E92&gt;10,"No",IF(E92&lt;-10,"No","Yes")))</f>
        <v>N/A</v>
      </c>
      <c r="G92" s="9">
        <v>0.323126988</v>
      </c>
      <c r="H92" s="7" t="str">
        <f>IF($B92="N/A","N/A",IF(G92&gt;10,"No",IF(G92&lt;-10,"No","Yes")))</f>
        <v>N/A</v>
      </c>
      <c r="I92" s="8">
        <v>5.3800000000000001E-2</v>
      </c>
      <c r="J92" s="8">
        <v>5.4390000000000001</v>
      </c>
      <c r="K92" s="30" t="s">
        <v>736</v>
      </c>
      <c r="L92" s="105" t="str">
        <f t="shared" si="30"/>
        <v>Yes</v>
      </c>
    </row>
    <row r="93" spans="1:12" x14ac:dyDescent="0.2">
      <c r="A93" s="137" t="s">
        <v>180</v>
      </c>
      <c r="B93" s="30" t="s">
        <v>213</v>
      </c>
      <c r="C93" s="9">
        <v>61.266756245000003</v>
      </c>
      <c r="D93" s="7" t="str">
        <f t="shared" ref="D93:D94" si="31">IF($B93="N/A","N/A",IF(C93&gt;10,"No",IF(C93&lt;-10,"No","Yes")))</f>
        <v>N/A</v>
      </c>
      <c r="E93" s="9">
        <v>60.902886774000002</v>
      </c>
      <c r="F93" s="7" t="str">
        <f t="shared" ref="F93:F94" si="32">IF($B93="N/A","N/A",IF(E93&gt;10,"No",IF(E93&lt;-10,"No","Yes")))</f>
        <v>N/A</v>
      </c>
      <c r="G93" s="9">
        <v>60.190663282000003</v>
      </c>
      <c r="H93" s="7" t="str">
        <f t="shared" ref="H93:H94" si="33">IF($B93="N/A","N/A",IF(G93&gt;10,"No",IF(G93&lt;-10,"No","Yes")))</f>
        <v>N/A</v>
      </c>
      <c r="I93" s="8">
        <v>-0.59399999999999997</v>
      </c>
      <c r="J93" s="8">
        <v>-1.17</v>
      </c>
      <c r="K93" s="30" t="s">
        <v>735</v>
      </c>
      <c r="L93" s="105" t="str">
        <f>IF(J93="Div by 0", "N/A", IF(OR(J93="N/A",K93="N/A"),"N/A", IF(J93&gt;VALUE(MID(K93,1,2)), "No", IF(J93&lt;-1*VALUE(MID(K93,1,2)), "No", "Yes"))))</f>
        <v>Yes</v>
      </c>
    </row>
    <row r="94" spans="1:12" x14ac:dyDescent="0.2">
      <c r="A94" s="137" t="s">
        <v>181</v>
      </c>
      <c r="B94" s="30" t="s">
        <v>213</v>
      </c>
      <c r="C94" s="9">
        <v>38.733243754999997</v>
      </c>
      <c r="D94" s="7" t="str">
        <f t="shared" si="31"/>
        <v>N/A</v>
      </c>
      <c r="E94" s="9">
        <v>39.097113225999998</v>
      </c>
      <c r="F94" s="7" t="str">
        <f t="shared" si="32"/>
        <v>N/A</v>
      </c>
      <c r="G94" s="9">
        <v>39.809336717999997</v>
      </c>
      <c r="H94" s="7" t="str">
        <f t="shared" si="33"/>
        <v>N/A</v>
      </c>
      <c r="I94" s="8">
        <v>0.93940000000000001</v>
      </c>
      <c r="J94" s="8">
        <v>1.8220000000000001</v>
      </c>
      <c r="K94" s="30" t="s">
        <v>735</v>
      </c>
      <c r="L94" s="105" t="str">
        <f>IF(J94="Div by 0", "N/A", IF(OR(J94="N/A",K94="N/A"),"N/A", IF(J94&gt;VALUE(MID(K94,1,2)), "No", IF(J94&lt;-1*VALUE(MID(K94,1,2)), "No", "Yes"))))</f>
        <v>Yes</v>
      </c>
    </row>
    <row r="95" spans="1:12" x14ac:dyDescent="0.2">
      <c r="A95" s="128" t="s">
        <v>8</v>
      </c>
      <c r="B95" s="30" t="s">
        <v>285</v>
      </c>
      <c r="C95" s="9">
        <v>6.8331622882999996</v>
      </c>
      <c r="D95" s="27" t="str">
        <f>IF($B95="N/A","N/A",IF(C95&gt;10,"No",IF(C95&lt;5,"No","Yes")))</f>
        <v>Yes</v>
      </c>
      <c r="E95" s="9">
        <v>6.3894462877000002</v>
      </c>
      <c r="F95" s="27" t="str">
        <f>IF($B95="N/A","N/A",IF(E95&gt;10,"No",IF(E95&lt;5,"No","Yes")))</f>
        <v>Yes</v>
      </c>
      <c r="G95" s="9">
        <v>6.2325871730999998</v>
      </c>
      <c r="H95" s="27" t="str">
        <f t="shared" ref="H95:H98" si="34">IF($B95="N/A","N/A",IF(G95&gt;10,"No",IF(G95&lt;5,"No","Yes")))</f>
        <v>Yes</v>
      </c>
      <c r="I95" s="8">
        <v>-6.49</v>
      </c>
      <c r="J95" s="8">
        <v>-2.4500000000000002</v>
      </c>
      <c r="K95" s="30" t="s">
        <v>736</v>
      </c>
      <c r="L95" s="105" t="str">
        <f t="shared" si="30"/>
        <v>Yes</v>
      </c>
    </row>
    <row r="96" spans="1:12" x14ac:dyDescent="0.2">
      <c r="A96" s="128" t="s">
        <v>149</v>
      </c>
      <c r="B96" s="30" t="s">
        <v>285</v>
      </c>
      <c r="C96" s="9">
        <v>5.1948326755999998</v>
      </c>
      <c r="D96" s="27" t="str">
        <f>IF($B96="N/A","N/A",IF(C96&gt;10,"No",IF(C96&lt;5,"No","Yes")))</f>
        <v>Yes</v>
      </c>
      <c r="E96" s="9">
        <v>4.8740389008999996</v>
      </c>
      <c r="F96" s="27" t="str">
        <f t="shared" ref="F96:F98" si="35">IF($B96="N/A","N/A",IF(E96&gt;10,"No",IF(E96&lt;5,"No","Yes")))</f>
        <v>No</v>
      </c>
      <c r="G96" s="9">
        <v>4.9648645298999998</v>
      </c>
      <c r="H96" s="27" t="str">
        <f t="shared" si="34"/>
        <v>No</v>
      </c>
      <c r="I96" s="8">
        <v>-6.18</v>
      </c>
      <c r="J96" s="8">
        <v>1.863</v>
      </c>
      <c r="K96" s="30" t="s">
        <v>736</v>
      </c>
      <c r="L96" s="105" t="str">
        <f t="shared" si="30"/>
        <v>Yes</v>
      </c>
    </row>
    <row r="97" spans="1:12" x14ac:dyDescent="0.2">
      <c r="A97" s="128" t="s">
        <v>150</v>
      </c>
      <c r="B97" s="30" t="s">
        <v>285</v>
      </c>
      <c r="C97" s="9">
        <v>6.4803157104000002</v>
      </c>
      <c r="D97" s="27" t="str">
        <f>IF($B97="N/A","N/A",IF(C97&gt;10,"No",IF(C97&lt;5,"No","Yes")))</f>
        <v>Yes</v>
      </c>
      <c r="E97" s="9">
        <v>6.1858025550000004</v>
      </c>
      <c r="F97" s="27" t="str">
        <f t="shared" si="35"/>
        <v>Yes</v>
      </c>
      <c r="G97" s="9">
        <v>6.0228300233000001</v>
      </c>
      <c r="H97" s="27" t="str">
        <f t="shared" si="34"/>
        <v>Yes</v>
      </c>
      <c r="I97" s="8">
        <v>-4.54</v>
      </c>
      <c r="J97" s="8">
        <v>-2.63</v>
      </c>
      <c r="K97" s="30" t="s">
        <v>736</v>
      </c>
      <c r="L97" s="105" t="str">
        <f t="shared" si="30"/>
        <v>Yes</v>
      </c>
    </row>
    <row r="98" spans="1:12" x14ac:dyDescent="0.2">
      <c r="A98" s="128" t="s">
        <v>151</v>
      </c>
      <c r="B98" s="30" t="s">
        <v>285</v>
      </c>
      <c r="C98" s="9">
        <v>6.8410973686999998</v>
      </c>
      <c r="D98" s="27" t="str">
        <f>IF($B98="N/A","N/A",IF(C98&gt;10,"No",IF(C98&lt;5,"No","Yes")))</f>
        <v>Yes</v>
      </c>
      <c r="E98" s="9">
        <v>6.3983867442999998</v>
      </c>
      <c r="F98" s="27" t="str">
        <f t="shared" si="35"/>
        <v>Yes</v>
      </c>
      <c r="G98" s="9">
        <v>6.2394719811000003</v>
      </c>
      <c r="H98" s="27" t="str">
        <f t="shared" si="34"/>
        <v>Yes</v>
      </c>
      <c r="I98" s="8">
        <v>-6.47</v>
      </c>
      <c r="J98" s="8">
        <v>-2.48</v>
      </c>
      <c r="K98" s="30" t="s">
        <v>736</v>
      </c>
      <c r="L98" s="105" t="str">
        <f t="shared" si="30"/>
        <v>Yes</v>
      </c>
    </row>
    <row r="99" spans="1:12" x14ac:dyDescent="0.2">
      <c r="A99" s="128" t="s">
        <v>961</v>
      </c>
      <c r="B99" s="30" t="s">
        <v>213</v>
      </c>
      <c r="C99" s="1">
        <v>3195</v>
      </c>
      <c r="D99" s="7" t="str">
        <f t="shared" ref="D99:D110" si="36">IF($B99="N/A","N/A",IF(C99&gt;10,"No",IF(C99&lt;-10,"No","Yes")))</f>
        <v>N/A</v>
      </c>
      <c r="E99" s="1">
        <v>3172</v>
      </c>
      <c r="F99" s="7" t="str">
        <f t="shared" ref="F99:F110" si="37">IF($B99="N/A","N/A",IF(E99&gt;10,"No",IF(E99&lt;-10,"No","Yes")))</f>
        <v>N/A</v>
      </c>
      <c r="G99" s="1">
        <v>2877</v>
      </c>
      <c r="H99" s="7" t="str">
        <f t="shared" ref="H99:H110" si="38">IF($B99="N/A","N/A",IF(G99&gt;10,"No",IF(G99&lt;-10,"No","Yes")))</f>
        <v>N/A</v>
      </c>
      <c r="I99" s="8">
        <v>-0.72</v>
      </c>
      <c r="J99" s="8">
        <v>-9.3000000000000007</v>
      </c>
      <c r="K99" s="28" t="s">
        <v>735</v>
      </c>
      <c r="L99" s="105" t="str">
        <f t="shared" si="30"/>
        <v>Yes</v>
      </c>
    </row>
    <row r="100" spans="1:12" x14ac:dyDescent="0.2">
      <c r="A100" s="128" t="s">
        <v>962</v>
      </c>
      <c r="B100" s="30" t="s">
        <v>213</v>
      </c>
      <c r="C100" s="1">
        <v>732</v>
      </c>
      <c r="D100" s="7" t="str">
        <f t="shared" si="36"/>
        <v>N/A</v>
      </c>
      <c r="E100" s="1">
        <v>476</v>
      </c>
      <c r="F100" s="7" t="str">
        <f t="shared" si="37"/>
        <v>N/A</v>
      </c>
      <c r="G100" s="1">
        <v>508</v>
      </c>
      <c r="H100" s="7" t="str">
        <f t="shared" si="38"/>
        <v>N/A</v>
      </c>
      <c r="I100" s="8">
        <v>-35</v>
      </c>
      <c r="J100" s="8">
        <v>6.7229999999999999</v>
      </c>
      <c r="K100" s="28" t="s">
        <v>735</v>
      </c>
      <c r="L100" s="105" t="str">
        <f t="shared" si="30"/>
        <v>Yes</v>
      </c>
    </row>
    <row r="101" spans="1:12" x14ac:dyDescent="0.2">
      <c r="A101" s="128" t="s">
        <v>1</v>
      </c>
      <c r="B101" s="30" t="s">
        <v>213</v>
      </c>
      <c r="C101" s="9">
        <v>99.145127332000001</v>
      </c>
      <c r="D101" s="7" t="str">
        <f t="shared" si="36"/>
        <v>N/A</v>
      </c>
      <c r="E101" s="9">
        <v>99.032443923000002</v>
      </c>
      <c r="F101" s="7" t="str">
        <f t="shared" si="37"/>
        <v>N/A</v>
      </c>
      <c r="G101" s="9">
        <v>99.111859769999995</v>
      </c>
      <c r="H101" s="7" t="str">
        <f t="shared" si="38"/>
        <v>N/A</v>
      </c>
      <c r="I101" s="8">
        <v>-0.114</v>
      </c>
      <c r="J101" s="8">
        <v>8.0199999999999994E-2</v>
      </c>
      <c r="K101" s="30" t="s">
        <v>736</v>
      </c>
      <c r="L101" s="105" t="str">
        <f t="shared" si="30"/>
        <v>Yes</v>
      </c>
    </row>
    <row r="102" spans="1:12" x14ac:dyDescent="0.2">
      <c r="A102" s="128" t="s">
        <v>69</v>
      </c>
      <c r="B102" s="30" t="s">
        <v>213</v>
      </c>
      <c r="C102" s="9">
        <v>98.622330833000007</v>
      </c>
      <c r="D102" s="7" t="str">
        <f t="shared" si="36"/>
        <v>N/A</v>
      </c>
      <c r="E102" s="9">
        <v>98.786261686000003</v>
      </c>
      <c r="F102" s="7" t="str">
        <f t="shared" si="37"/>
        <v>N/A</v>
      </c>
      <c r="G102" s="9">
        <v>99.232179904999995</v>
      </c>
      <c r="H102" s="7" t="str">
        <f t="shared" si="38"/>
        <v>N/A</v>
      </c>
      <c r="I102" s="8">
        <v>0.16619999999999999</v>
      </c>
      <c r="J102" s="8">
        <v>0.45140000000000002</v>
      </c>
      <c r="K102" s="30" t="s">
        <v>736</v>
      </c>
      <c r="L102" s="105" t="str">
        <f t="shared" si="30"/>
        <v>Yes</v>
      </c>
    </row>
    <row r="103" spans="1:12" x14ac:dyDescent="0.2">
      <c r="A103" s="137" t="s">
        <v>70</v>
      </c>
      <c r="B103" s="30" t="s">
        <v>213</v>
      </c>
      <c r="C103" s="1">
        <v>178679</v>
      </c>
      <c r="D103" s="7" t="str">
        <f t="shared" si="36"/>
        <v>N/A</v>
      </c>
      <c r="E103" s="1">
        <v>191247</v>
      </c>
      <c r="F103" s="7" t="str">
        <f t="shared" si="37"/>
        <v>N/A</v>
      </c>
      <c r="G103" s="1">
        <v>206420</v>
      </c>
      <c r="H103" s="7" t="str">
        <f t="shared" si="38"/>
        <v>N/A</v>
      </c>
      <c r="I103" s="8">
        <v>7.0339999999999998</v>
      </c>
      <c r="J103" s="8">
        <v>7.9340000000000002</v>
      </c>
      <c r="K103" s="30" t="s">
        <v>735</v>
      </c>
      <c r="L103" s="105" t="str">
        <f t="shared" si="30"/>
        <v>Yes</v>
      </c>
    </row>
    <row r="104" spans="1:12" x14ac:dyDescent="0.2">
      <c r="A104" s="128" t="s">
        <v>687</v>
      </c>
      <c r="B104" s="30" t="s">
        <v>213</v>
      </c>
      <c r="C104" s="9">
        <v>3.0344920219999998</v>
      </c>
      <c r="D104" s="7" t="str">
        <f t="shared" si="36"/>
        <v>N/A</v>
      </c>
      <c r="E104" s="9">
        <v>2.7054019147999999</v>
      </c>
      <c r="F104" s="7" t="str">
        <f t="shared" si="37"/>
        <v>N/A</v>
      </c>
      <c r="G104" s="9">
        <v>3.1377773472000001</v>
      </c>
      <c r="H104" s="7" t="str">
        <f t="shared" si="38"/>
        <v>N/A</v>
      </c>
      <c r="I104" s="8">
        <v>-10.8</v>
      </c>
      <c r="J104" s="8">
        <v>15.98</v>
      </c>
      <c r="K104" s="30" t="s">
        <v>736</v>
      </c>
      <c r="L104" s="105" t="str">
        <f t="shared" ref="L104:L110" si="39">IF(J104="Div by 0", "N/A", IF(K104="N/A","N/A", IF(J104&gt;VALUE(MID(K104,1,2)), "No", IF(J104&lt;-1*VALUE(MID(K104,1,2)), "No", "Yes"))))</f>
        <v>No</v>
      </c>
    </row>
    <row r="105" spans="1:12" x14ac:dyDescent="0.2">
      <c r="A105" s="128" t="s">
        <v>686</v>
      </c>
      <c r="B105" s="30" t="s">
        <v>213</v>
      </c>
      <c r="C105" s="9">
        <v>0.89993787739999997</v>
      </c>
      <c r="D105" s="7" t="str">
        <f t="shared" si="36"/>
        <v>N/A</v>
      </c>
      <c r="E105" s="9">
        <v>0.8245880981</v>
      </c>
      <c r="F105" s="7" t="str">
        <f t="shared" si="37"/>
        <v>N/A</v>
      </c>
      <c r="G105" s="9">
        <v>0.75234957849999995</v>
      </c>
      <c r="H105" s="7" t="str">
        <f t="shared" si="38"/>
        <v>N/A</v>
      </c>
      <c r="I105" s="8">
        <v>-8.3699999999999992</v>
      </c>
      <c r="J105" s="8">
        <v>-8.76</v>
      </c>
      <c r="K105" s="30" t="s">
        <v>736</v>
      </c>
      <c r="L105" s="105" t="str">
        <f t="shared" si="39"/>
        <v>Yes</v>
      </c>
    </row>
    <row r="106" spans="1:12" x14ac:dyDescent="0.2">
      <c r="A106" s="128" t="s">
        <v>685</v>
      </c>
      <c r="B106" s="30" t="s">
        <v>213</v>
      </c>
      <c r="C106" s="9">
        <v>96.065570101000006</v>
      </c>
      <c r="D106" s="7" t="str">
        <f t="shared" si="36"/>
        <v>N/A</v>
      </c>
      <c r="E106" s="9">
        <v>96.470009986999997</v>
      </c>
      <c r="F106" s="7" t="str">
        <f t="shared" si="37"/>
        <v>N/A</v>
      </c>
      <c r="G106" s="9">
        <v>96.109873074000006</v>
      </c>
      <c r="H106" s="7" t="str">
        <f t="shared" si="38"/>
        <v>N/A</v>
      </c>
      <c r="I106" s="8">
        <v>0.42099999999999999</v>
      </c>
      <c r="J106" s="8">
        <v>-0.373</v>
      </c>
      <c r="K106" s="30" t="s">
        <v>736</v>
      </c>
      <c r="L106" s="105" t="str">
        <f t="shared" si="39"/>
        <v>Yes</v>
      </c>
    </row>
    <row r="107" spans="1:12" ht="25.5" x14ac:dyDescent="0.2">
      <c r="A107" s="137" t="s">
        <v>963</v>
      </c>
      <c r="B107" s="30" t="s">
        <v>213</v>
      </c>
      <c r="C107" s="9">
        <v>33.099336627</v>
      </c>
      <c r="D107" s="7" t="str">
        <f t="shared" si="36"/>
        <v>N/A</v>
      </c>
      <c r="E107" s="9">
        <v>32.329684303000001</v>
      </c>
      <c r="F107" s="7" t="str">
        <f t="shared" si="37"/>
        <v>N/A</v>
      </c>
      <c r="G107" s="9">
        <v>31.720146325000002</v>
      </c>
      <c r="H107" s="7" t="str">
        <f t="shared" si="38"/>
        <v>N/A</v>
      </c>
      <c r="I107" s="8">
        <v>-2.33</v>
      </c>
      <c r="J107" s="8">
        <v>-1.89</v>
      </c>
      <c r="K107" s="30" t="s">
        <v>736</v>
      </c>
      <c r="L107" s="105" t="str">
        <f t="shared" si="39"/>
        <v>Yes</v>
      </c>
    </row>
    <row r="108" spans="1:12" ht="25.5" x14ac:dyDescent="0.2">
      <c r="A108" s="137" t="s">
        <v>964</v>
      </c>
      <c r="B108" s="30" t="s">
        <v>213</v>
      </c>
      <c r="C108" s="9">
        <v>65.318937333999997</v>
      </c>
      <c r="D108" s="7" t="str">
        <f t="shared" si="36"/>
        <v>N/A</v>
      </c>
      <c r="E108" s="9">
        <v>66.159378539000002</v>
      </c>
      <c r="F108" s="7" t="str">
        <f t="shared" si="37"/>
        <v>N/A</v>
      </c>
      <c r="G108" s="9">
        <v>66.750508327999995</v>
      </c>
      <c r="H108" s="7" t="str">
        <f t="shared" si="38"/>
        <v>N/A</v>
      </c>
      <c r="I108" s="8">
        <v>1.2869999999999999</v>
      </c>
      <c r="J108" s="8">
        <v>0.89349999999999996</v>
      </c>
      <c r="K108" s="30" t="s">
        <v>736</v>
      </c>
      <c r="L108" s="105" t="str">
        <f t="shared" si="39"/>
        <v>Yes</v>
      </c>
    </row>
    <row r="109" spans="1:12" ht="25.5" x14ac:dyDescent="0.2">
      <c r="A109" s="137" t="s">
        <v>965</v>
      </c>
      <c r="B109" s="30" t="s">
        <v>213</v>
      </c>
      <c r="C109" s="9">
        <v>0.54328850890000002</v>
      </c>
      <c r="D109" s="7" t="str">
        <f t="shared" si="36"/>
        <v>N/A</v>
      </c>
      <c r="E109" s="9">
        <v>0.56175868709999999</v>
      </c>
      <c r="F109" s="7" t="str">
        <f t="shared" si="37"/>
        <v>N/A</v>
      </c>
      <c r="G109" s="9">
        <v>0.59484740970000005</v>
      </c>
      <c r="H109" s="7" t="str">
        <f t="shared" si="38"/>
        <v>N/A</v>
      </c>
      <c r="I109" s="8">
        <v>3.4</v>
      </c>
      <c r="J109" s="8">
        <v>5.89</v>
      </c>
      <c r="K109" s="30" t="s">
        <v>736</v>
      </c>
      <c r="L109" s="105" t="str">
        <f t="shared" si="39"/>
        <v>Yes</v>
      </c>
    </row>
    <row r="110" spans="1:12" ht="25.5" x14ac:dyDescent="0.2">
      <c r="A110" s="137" t="s">
        <v>966</v>
      </c>
      <c r="B110" s="30" t="s">
        <v>213</v>
      </c>
      <c r="C110" s="9">
        <v>1.0384375297999999</v>
      </c>
      <c r="D110" s="7" t="str">
        <f t="shared" si="36"/>
        <v>N/A</v>
      </c>
      <c r="E110" s="9">
        <v>0.9491784714</v>
      </c>
      <c r="F110" s="7" t="str">
        <f t="shared" si="37"/>
        <v>N/A</v>
      </c>
      <c r="G110" s="9">
        <v>0.93449793690000005</v>
      </c>
      <c r="H110" s="7" t="str">
        <f t="shared" si="38"/>
        <v>N/A</v>
      </c>
      <c r="I110" s="8">
        <v>-8.6</v>
      </c>
      <c r="J110" s="8">
        <v>-1.55</v>
      </c>
      <c r="K110" s="30" t="s">
        <v>736</v>
      </c>
      <c r="L110" s="105" t="str">
        <f t="shared" si="39"/>
        <v>Yes</v>
      </c>
    </row>
    <row r="111" spans="1:12" x14ac:dyDescent="0.2">
      <c r="A111" s="128" t="s">
        <v>967</v>
      </c>
      <c r="B111" s="30" t="s">
        <v>286</v>
      </c>
      <c r="C111" s="9">
        <v>99.911475164999999</v>
      </c>
      <c r="D111" s="27" t="str">
        <f>IF($B111="N/A","N/A",IF(C111&gt;=99,"Yes","No"))</f>
        <v>Yes</v>
      </c>
      <c r="E111" s="9">
        <v>99.994923239000002</v>
      </c>
      <c r="F111" s="27" t="str">
        <f>IF($B111="N/A","N/A",IF(E111&gt;=99,"Yes","No"))</f>
        <v>Yes</v>
      </c>
      <c r="G111" s="9">
        <v>99.998747589000004</v>
      </c>
      <c r="H111" s="27" t="str">
        <f>IF($B111="N/A","N/A",IF(G111&gt;=99,"Yes","No"))</f>
        <v>Yes</v>
      </c>
      <c r="I111" s="8">
        <v>8.3500000000000005E-2</v>
      </c>
      <c r="J111" s="8">
        <v>3.8E-3</v>
      </c>
      <c r="K111" s="30" t="s">
        <v>735</v>
      </c>
      <c r="L111" s="105" t="str">
        <f t="shared" ref="L111:L145" si="40">IF(J111="Div by 0", "N/A", IF(K111="N/A","N/A", IF(J111&gt;VALUE(MID(K111,1,2)), "No", IF(J111&lt;-1*VALUE(MID(K111,1,2)), "No", "Yes"))))</f>
        <v>Yes</v>
      </c>
    </row>
    <row r="112" spans="1:12" x14ac:dyDescent="0.2">
      <c r="A112" s="128" t="s">
        <v>968</v>
      </c>
      <c r="B112" s="30" t="s">
        <v>213</v>
      </c>
      <c r="C112" s="9">
        <v>6.5451316600000004E-2</v>
      </c>
      <c r="D112" s="27" t="str">
        <f>IF($B112="N/A","N/A",IF(C112&gt;10,"No",IF(C112&lt;-10,"No","Yes")))</f>
        <v>N/A</v>
      </c>
      <c r="E112" s="9">
        <v>0.10553513589999999</v>
      </c>
      <c r="F112" s="27" t="str">
        <f>IF($B112="N/A","N/A",IF(E112&gt;10,"No",IF(E112&lt;-10,"No","Yes")))</f>
        <v>N/A</v>
      </c>
      <c r="G112" s="9">
        <v>4.4454216900000003E-2</v>
      </c>
      <c r="H112" s="27" t="str">
        <f>IF($B112="N/A","N/A",IF(G112&gt;10,"No",IF(G112&lt;-10,"No","Yes")))</f>
        <v>N/A</v>
      </c>
      <c r="I112" s="8">
        <v>61.24</v>
      </c>
      <c r="J112" s="8">
        <v>-57.9</v>
      </c>
      <c r="K112" s="30" t="s">
        <v>735</v>
      </c>
      <c r="L112" s="105" t="str">
        <f t="shared" si="40"/>
        <v>No</v>
      </c>
    </row>
    <row r="113" spans="1:12" x14ac:dyDescent="0.2">
      <c r="A113" s="104" t="s">
        <v>969</v>
      </c>
      <c r="B113" s="30" t="s">
        <v>280</v>
      </c>
      <c r="C113" s="4">
        <v>99.615999388999995</v>
      </c>
      <c r="D113" s="27" t="str">
        <f>IF($B113="N/A","N/A",IF(C113&gt;=98,"Yes","No"))</f>
        <v>Yes</v>
      </c>
      <c r="E113" s="4">
        <v>99.474714954999996</v>
      </c>
      <c r="F113" s="27" t="str">
        <f>IF($B113="N/A","N/A",IF(E113&gt;=98,"Yes","No"))</f>
        <v>Yes</v>
      </c>
      <c r="G113" s="4">
        <v>95.325307115000001</v>
      </c>
      <c r="H113" s="27" t="str">
        <f>IF($B113="N/A","N/A",IF(G113&gt;=98,"Yes","No"))</f>
        <v>No</v>
      </c>
      <c r="I113" s="8">
        <v>-0.14199999999999999</v>
      </c>
      <c r="J113" s="8">
        <v>-4.17</v>
      </c>
      <c r="K113" s="28" t="s">
        <v>735</v>
      </c>
      <c r="L113" s="105" t="str">
        <f t="shared" si="40"/>
        <v>Yes</v>
      </c>
    </row>
    <row r="114" spans="1:12" x14ac:dyDescent="0.2">
      <c r="A114" s="104" t="s">
        <v>970</v>
      </c>
      <c r="B114" s="30" t="s">
        <v>287</v>
      </c>
      <c r="C114" s="4">
        <v>90.545757257999995</v>
      </c>
      <c r="D114" s="27" t="str">
        <f>IF($B114="N/A","N/A",IF(C114&gt;=80,"Yes","No"))</f>
        <v>Yes</v>
      </c>
      <c r="E114" s="4">
        <v>92.689075985000002</v>
      </c>
      <c r="F114" s="27" t="str">
        <f>IF($B114="N/A","N/A",IF(E114&gt;=80,"Yes","No"))</f>
        <v>Yes</v>
      </c>
      <c r="G114" s="4">
        <v>95.813674548999998</v>
      </c>
      <c r="H114" s="27" t="str">
        <f>IF($B114="N/A","N/A",IF(G114&gt;=80,"Yes","No"))</f>
        <v>Yes</v>
      </c>
      <c r="I114" s="8">
        <v>2.367</v>
      </c>
      <c r="J114" s="8">
        <v>3.371</v>
      </c>
      <c r="K114" s="28" t="s">
        <v>735</v>
      </c>
      <c r="L114" s="105" t="str">
        <f t="shared" si="40"/>
        <v>Yes</v>
      </c>
    </row>
    <row r="115" spans="1:12" ht="25.5" x14ac:dyDescent="0.2">
      <c r="A115" s="128" t="s">
        <v>971</v>
      </c>
      <c r="B115" s="30" t="s">
        <v>288</v>
      </c>
      <c r="C115" s="9">
        <v>100</v>
      </c>
      <c r="D115" s="27" t="str">
        <f>IF($B115="N/A","N/A",IF(C115&gt;=100,"Yes","No"))</f>
        <v>Yes</v>
      </c>
      <c r="E115" s="9">
        <v>99.999008309999994</v>
      </c>
      <c r="F115" s="27" t="str">
        <f t="shared" ref="F115:F116" si="41">IF($B115="N/A","N/A",IF(E115&gt;=100,"Yes","No"))</f>
        <v>No</v>
      </c>
      <c r="G115" s="9">
        <v>99.959384186999998</v>
      </c>
      <c r="H115" s="27" t="str">
        <f t="shared" ref="H115:H116" si="42">IF($B115="N/A","N/A",IF(G115&gt;=100,"Yes","No"))</f>
        <v>No</v>
      </c>
      <c r="I115" s="8">
        <v>-1E-3</v>
      </c>
      <c r="J115" s="8">
        <v>-0.04</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99.998840109</v>
      </c>
      <c r="H116" s="27" t="str">
        <f t="shared" si="42"/>
        <v>No</v>
      </c>
      <c r="I116" s="8">
        <v>0</v>
      </c>
      <c r="J116" s="8">
        <v>-1E-3</v>
      </c>
      <c r="K116" s="28" t="s">
        <v>734</v>
      </c>
      <c r="L116" s="105" t="str">
        <f t="shared" si="40"/>
        <v>Yes</v>
      </c>
    </row>
    <row r="117" spans="1:12" ht="25.5" x14ac:dyDescent="0.2">
      <c r="A117" s="128" t="s">
        <v>973</v>
      </c>
      <c r="B117" s="30" t="s">
        <v>213</v>
      </c>
      <c r="C117" s="9">
        <v>86.185944019999994</v>
      </c>
      <c r="D117" s="23" t="s">
        <v>737</v>
      </c>
      <c r="E117" s="9">
        <v>88.697816794000005</v>
      </c>
      <c r="F117" s="23" t="s">
        <v>737</v>
      </c>
      <c r="G117" s="9">
        <v>76.180860080000002</v>
      </c>
      <c r="H117" s="27" t="str">
        <f>IF($B117="N/A","N/A",IF(G117&lt;100,"No",IF(G117=100,"No","Yes")))</f>
        <v>N/A</v>
      </c>
      <c r="I117" s="8">
        <v>2.9140000000000001</v>
      </c>
      <c r="J117" s="8">
        <v>-14.1</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99.964055887000001</v>
      </c>
      <c r="H118" s="27" t="str">
        <f>IF($B118="N/A","N/A",IF(G118&gt;10,"No",IF(G118&lt;-10,"No","Yes")))</f>
        <v>N/A</v>
      </c>
      <c r="I118" s="8">
        <v>0</v>
      </c>
      <c r="J118" s="8">
        <v>-3.5999999999999997E-2</v>
      </c>
      <c r="K118" s="28" t="s">
        <v>734</v>
      </c>
      <c r="L118" s="105" t="str">
        <f>IF(J118="Div by 0", "N/A", IF(OR(J118="N/A",K118="N/A"),"N/A", IF(J118&gt;VALUE(MID(K118,1,2)), "No", IF(J118&lt;-1*VALUE(MID(K118,1,2)), "No", "Yes"))))</f>
        <v>Yes</v>
      </c>
    </row>
    <row r="119" spans="1:12" x14ac:dyDescent="0.2">
      <c r="A119" s="152" t="s">
        <v>100</v>
      </c>
      <c r="B119" s="22" t="s">
        <v>213</v>
      </c>
      <c r="C119" s="23">
        <v>93759</v>
      </c>
      <c r="D119" s="27" t="str">
        <f t="shared" ref="D119:D145" si="43">IF($B119="N/A","N/A",IF(C119&gt;10,"No",IF(C119&lt;-10,"No","Yes")))</f>
        <v>N/A</v>
      </c>
      <c r="E119" s="23">
        <v>98488</v>
      </c>
      <c r="F119" s="27" t="str">
        <f t="shared" ref="F119:F145" si="44">IF($B119="N/A","N/A",IF(E119&gt;10,"No",IF(E119&lt;-10,"No","Yes")))</f>
        <v>N/A</v>
      </c>
      <c r="G119" s="23">
        <v>79846</v>
      </c>
      <c r="H119" s="27" t="str">
        <f t="shared" ref="H119:H145" si="45">IF($B119="N/A","N/A",IF(G119&gt;10,"No",IF(G119&lt;-10,"No","Yes")))</f>
        <v>N/A</v>
      </c>
      <c r="I119" s="8">
        <v>5.0439999999999996</v>
      </c>
      <c r="J119" s="8">
        <v>-18.899999999999999</v>
      </c>
      <c r="K119" s="28" t="s">
        <v>735</v>
      </c>
      <c r="L119" s="105" t="str">
        <f t="shared" si="40"/>
        <v>No</v>
      </c>
    </row>
    <row r="120" spans="1:12" x14ac:dyDescent="0.2">
      <c r="A120" s="128" t="s">
        <v>975</v>
      </c>
      <c r="B120" s="22" t="s">
        <v>213</v>
      </c>
      <c r="C120" s="23">
        <v>20076</v>
      </c>
      <c r="D120" s="27" t="str">
        <f t="shared" si="43"/>
        <v>N/A</v>
      </c>
      <c r="E120" s="23">
        <v>20177</v>
      </c>
      <c r="F120" s="27" t="str">
        <f t="shared" si="44"/>
        <v>N/A</v>
      </c>
      <c r="G120" s="23">
        <v>1192</v>
      </c>
      <c r="H120" s="27" t="str">
        <f t="shared" si="45"/>
        <v>N/A</v>
      </c>
      <c r="I120" s="8">
        <v>0.50309999999999999</v>
      </c>
      <c r="J120" s="8">
        <v>-94.1</v>
      </c>
      <c r="K120" s="28" t="s">
        <v>735</v>
      </c>
      <c r="L120" s="105" t="str">
        <f t="shared" si="40"/>
        <v>No</v>
      </c>
    </row>
    <row r="121" spans="1:12" x14ac:dyDescent="0.2">
      <c r="A121" s="128" t="s">
        <v>976</v>
      </c>
      <c r="B121" s="22" t="s">
        <v>213</v>
      </c>
      <c r="C121" s="23">
        <v>0</v>
      </c>
      <c r="D121" s="27" t="str">
        <f t="shared" si="43"/>
        <v>N/A</v>
      </c>
      <c r="E121" s="23">
        <v>0</v>
      </c>
      <c r="F121" s="27" t="str">
        <f t="shared" si="44"/>
        <v>N/A</v>
      </c>
      <c r="G121" s="23">
        <v>0</v>
      </c>
      <c r="H121" s="27" t="str">
        <f t="shared" si="45"/>
        <v>N/A</v>
      </c>
      <c r="I121" s="8" t="s">
        <v>1751</v>
      </c>
      <c r="J121" s="8" t="s">
        <v>1751</v>
      </c>
      <c r="K121" s="28" t="s">
        <v>735</v>
      </c>
      <c r="L121" s="105" t="str">
        <f t="shared" si="40"/>
        <v>N/A</v>
      </c>
    </row>
    <row r="122" spans="1:12" x14ac:dyDescent="0.2">
      <c r="A122" s="128" t="s">
        <v>977</v>
      </c>
      <c r="B122" s="22" t="s">
        <v>213</v>
      </c>
      <c r="C122" s="23">
        <v>14539</v>
      </c>
      <c r="D122" s="27" t="str">
        <f t="shared" si="43"/>
        <v>N/A</v>
      </c>
      <c r="E122" s="23">
        <v>21610</v>
      </c>
      <c r="F122" s="27" t="str">
        <f t="shared" si="44"/>
        <v>N/A</v>
      </c>
      <c r="G122" s="23">
        <v>30012</v>
      </c>
      <c r="H122" s="27" t="str">
        <f t="shared" si="45"/>
        <v>N/A</v>
      </c>
      <c r="I122" s="8">
        <v>48.63</v>
      </c>
      <c r="J122" s="8">
        <v>38.880000000000003</v>
      </c>
      <c r="K122" s="28" t="s">
        <v>735</v>
      </c>
      <c r="L122" s="105" t="str">
        <f t="shared" si="40"/>
        <v>No</v>
      </c>
    </row>
    <row r="123" spans="1:12" x14ac:dyDescent="0.2">
      <c r="A123" s="128" t="s">
        <v>978</v>
      </c>
      <c r="B123" s="22" t="s">
        <v>213</v>
      </c>
      <c r="C123" s="23">
        <v>59144</v>
      </c>
      <c r="D123" s="27" t="str">
        <f t="shared" si="43"/>
        <v>N/A</v>
      </c>
      <c r="E123" s="23">
        <v>56701</v>
      </c>
      <c r="F123" s="27" t="str">
        <f t="shared" si="44"/>
        <v>N/A</v>
      </c>
      <c r="G123" s="23">
        <v>48642</v>
      </c>
      <c r="H123" s="27" t="str">
        <f t="shared" si="45"/>
        <v>N/A</v>
      </c>
      <c r="I123" s="8">
        <v>-4.13</v>
      </c>
      <c r="J123" s="8">
        <v>-14.2</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218483</v>
      </c>
      <c r="D125" s="27" t="str">
        <f t="shared" si="43"/>
        <v>N/A</v>
      </c>
      <c r="E125" s="23">
        <v>219832</v>
      </c>
      <c r="F125" s="27" t="str">
        <f t="shared" si="44"/>
        <v>N/A</v>
      </c>
      <c r="G125" s="23">
        <v>209204</v>
      </c>
      <c r="H125" s="27" t="str">
        <f t="shared" si="45"/>
        <v>N/A</v>
      </c>
      <c r="I125" s="8">
        <v>0.61739999999999995</v>
      </c>
      <c r="J125" s="8">
        <v>-4.83</v>
      </c>
      <c r="K125" s="28" t="s">
        <v>735</v>
      </c>
      <c r="L125" s="105" t="str">
        <f t="shared" si="40"/>
        <v>Yes</v>
      </c>
    </row>
    <row r="126" spans="1:12" x14ac:dyDescent="0.2">
      <c r="A126" s="128" t="s">
        <v>980</v>
      </c>
      <c r="B126" s="22" t="s">
        <v>213</v>
      </c>
      <c r="C126" s="23">
        <v>93516</v>
      </c>
      <c r="D126" s="27" t="str">
        <f t="shared" si="43"/>
        <v>N/A</v>
      </c>
      <c r="E126" s="23">
        <v>92179</v>
      </c>
      <c r="F126" s="27" t="str">
        <f t="shared" si="44"/>
        <v>N/A</v>
      </c>
      <c r="G126" s="23">
        <v>3809</v>
      </c>
      <c r="H126" s="27" t="str">
        <f t="shared" si="45"/>
        <v>N/A</v>
      </c>
      <c r="I126" s="8">
        <v>-1.43</v>
      </c>
      <c r="J126" s="8">
        <v>-95.9</v>
      </c>
      <c r="K126" s="28" t="s">
        <v>735</v>
      </c>
      <c r="L126" s="105" t="str">
        <f t="shared" si="40"/>
        <v>No</v>
      </c>
    </row>
    <row r="127" spans="1:12" x14ac:dyDescent="0.2">
      <c r="A127" s="128" t="s">
        <v>981</v>
      </c>
      <c r="B127" s="22" t="s">
        <v>213</v>
      </c>
      <c r="C127" s="23">
        <v>0</v>
      </c>
      <c r="D127" s="27" t="str">
        <f t="shared" si="43"/>
        <v>N/A</v>
      </c>
      <c r="E127" s="23">
        <v>0</v>
      </c>
      <c r="F127" s="27" t="str">
        <f t="shared" si="44"/>
        <v>N/A</v>
      </c>
      <c r="G127" s="23">
        <v>0</v>
      </c>
      <c r="H127" s="27" t="str">
        <f t="shared" si="45"/>
        <v>N/A</v>
      </c>
      <c r="I127" s="8" t="s">
        <v>1751</v>
      </c>
      <c r="J127" s="8" t="s">
        <v>1751</v>
      </c>
      <c r="K127" s="28" t="s">
        <v>735</v>
      </c>
      <c r="L127" s="105" t="str">
        <f t="shared" si="40"/>
        <v>N/A</v>
      </c>
    </row>
    <row r="128" spans="1:12" x14ac:dyDescent="0.2">
      <c r="A128" s="128" t="s">
        <v>982</v>
      </c>
      <c r="B128" s="22" t="s">
        <v>213</v>
      </c>
      <c r="C128" s="23">
        <v>16654</v>
      </c>
      <c r="D128" s="27" t="str">
        <f t="shared" si="43"/>
        <v>N/A</v>
      </c>
      <c r="E128" s="23">
        <v>27664</v>
      </c>
      <c r="F128" s="27" t="str">
        <f t="shared" si="44"/>
        <v>N/A</v>
      </c>
      <c r="G128" s="23">
        <v>56798</v>
      </c>
      <c r="H128" s="27" t="str">
        <f t="shared" si="45"/>
        <v>N/A</v>
      </c>
      <c r="I128" s="8">
        <v>66.11</v>
      </c>
      <c r="J128" s="8">
        <v>105.3</v>
      </c>
      <c r="K128" s="28" t="s">
        <v>735</v>
      </c>
      <c r="L128" s="105" t="str">
        <f t="shared" si="40"/>
        <v>No</v>
      </c>
    </row>
    <row r="129" spans="1:12" x14ac:dyDescent="0.2">
      <c r="A129" s="128" t="s">
        <v>983</v>
      </c>
      <c r="B129" s="22" t="s">
        <v>213</v>
      </c>
      <c r="C129" s="23">
        <v>108313</v>
      </c>
      <c r="D129" s="27" t="str">
        <f t="shared" si="43"/>
        <v>N/A</v>
      </c>
      <c r="E129" s="23">
        <v>99989</v>
      </c>
      <c r="F129" s="27" t="str">
        <f t="shared" si="44"/>
        <v>N/A</v>
      </c>
      <c r="G129" s="23">
        <v>148597</v>
      </c>
      <c r="H129" s="27" t="str">
        <f t="shared" si="45"/>
        <v>N/A</v>
      </c>
      <c r="I129" s="8">
        <v>-7.69</v>
      </c>
      <c r="J129" s="8">
        <v>48.61</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1751</v>
      </c>
      <c r="J130" s="8" t="s">
        <v>1751</v>
      </c>
      <c r="K130" s="28" t="s">
        <v>735</v>
      </c>
      <c r="L130" s="105" t="str">
        <f t="shared" si="40"/>
        <v>N/A</v>
      </c>
    </row>
    <row r="131" spans="1:12" x14ac:dyDescent="0.2">
      <c r="A131" s="152" t="s">
        <v>104</v>
      </c>
      <c r="B131" s="22" t="s">
        <v>213</v>
      </c>
      <c r="C131" s="23">
        <v>628124</v>
      </c>
      <c r="D131" s="27" t="str">
        <f t="shared" si="43"/>
        <v>N/A</v>
      </c>
      <c r="E131" s="23">
        <v>613762</v>
      </c>
      <c r="F131" s="27" t="str">
        <f t="shared" si="44"/>
        <v>N/A</v>
      </c>
      <c r="G131" s="23">
        <v>684922</v>
      </c>
      <c r="H131" s="27" t="str">
        <f t="shared" si="45"/>
        <v>N/A</v>
      </c>
      <c r="I131" s="8">
        <v>-2.29</v>
      </c>
      <c r="J131" s="8">
        <v>11.59</v>
      </c>
      <c r="K131" s="28" t="s">
        <v>735</v>
      </c>
      <c r="L131" s="105" t="str">
        <f t="shared" si="40"/>
        <v>No</v>
      </c>
    </row>
    <row r="132" spans="1:12" x14ac:dyDescent="0.2">
      <c r="A132" s="128" t="s">
        <v>985</v>
      </c>
      <c r="B132" s="22" t="s">
        <v>213</v>
      </c>
      <c r="C132" s="23">
        <v>244085</v>
      </c>
      <c r="D132" s="27" t="str">
        <f t="shared" si="43"/>
        <v>N/A</v>
      </c>
      <c r="E132" s="23">
        <v>203082</v>
      </c>
      <c r="F132" s="27" t="str">
        <f t="shared" si="44"/>
        <v>N/A</v>
      </c>
      <c r="G132" s="23">
        <v>201473</v>
      </c>
      <c r="H132" s="27" t="str">
        <f t="shared" si="45"/>
        <v>N/A</v>
      </c>
      <c r="I132" s="8">
        <v>-16.8</v>
      </c>
      <c r="J132" s="8">
        <v>-0.79200000000000004</v>
      </c>
      <c r="K132" s="28" t="s">
        <v>735</v>
      </c>
      <c r="L132" s="105" t="str">
        <f t="shared" si="40"/>
        <v>Yes</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1751</v>
      </c>
      <c r="J134" s="8" t="s">
        <v>1751</v>
      </c>
      <c r="K134" s="28" t="s">
        <v>735</v>
      </c>
      <c r="L134" s="105" t="str">
        <f t="shared" si="40"/>
        <v>N/A</v>
      </c>
    </row>
    <row r="135" spans="1:12" x14ac:dyDescent="0.2">
      <c r="A135" s="128" t="s">
        <v>988</v>
      </c>
      <c r="B135" s="22" t="s">
        <v>213</v>
      </c>
      <c r="C135" s="23">
        <v>319058</v>
      </c>
      <c r="D135" s="27" t="str">
        <f t="shared" si="43"/>
        <v>N/A</v>
      </c>
      <c r="E135" s="23">
        <v>321226</v>
      </c>
      <c r="F135" s="27" t="str">
        <f t="shared" si="44"/>
        <v>N/A</v>
      </c>
      <c r="G135" s="23">
        <v>374970</v>
      </c>
      <c r="H135" s="27" t="str">
        <f t="shared" si="45"/>
        <v>N/A</v>
      </c>
      <c r="I135" s="8">
        <v>0.67949999999999999</v>
      </c>
      <c r="J135" s="8">
        <v>16.73</v>
      </c>
      <c r="K135" s="28" t="s">
        <v>735</v>
      </c>
      <c r="L135" s="105" t="str">
        <f t="shared" si="40"/>
        <v>No</v>
      </c>
    </row>
    <row r="136" spans="1:12" x14ac:dyDescent="0.2">
      <c r="A136" s="128" t="s">
        <v>989</v>
      </c>
      <c r="B136" s="22" t="s">
        <v>213</v>
      </c>
      <c r="C136" s="23">
        <v>29434</v>
      </c>
      <c r="D136" s="27" t="str">
        <f t="shared" si="43"/>
        <v>N/A</v>
      </c>
      <c r="E136" s="23">
        <v>52661</v>
      </c>
      <c r="F136" s="27" t="str">
        <f t="shared" si="44"/>
        <v>N/A</v>
      </c>
      <c r="G136" s="23">
        <v>70190</v>
      </c>
      <c r="H136" s="27" t="str">
        <f t="shared" si="45"/>
        <v>N/A</v>
      </c>
      <c r="I136" s="8">
        <v>78.91</v>
      </c>
      <c r="J136" s="8">
        <v>33.29</v>
      </c>
      <c r="K136" s="28" t="s">
        <v>735</v>
      </c>
      <c r="L136" s="105" t="str">
        <f t="shared" si="40"/>
        <v>No</v>
      </c>
    </row>
    <row r="137" spans="1:12" x14ac:dyDescent="0.2">
      <c r="A137" s="128" t="s">
        <v>990</v>
      </c>
      <c r="B137" s="22" t="s">
        <v>213</v>
      </c>
      <c r="C137" s="23">
        <v>35547</v>
      </c>
      <c r="D137" s="27" t="str">
        <f t="shared" si="43"/>
        <v>N/A</v>
      </c>
      <c r="E137" s="23">
        <v>36793</v>
      </c>
      <c r="F137" s="27" t="str">
        <f t="shared" si="44"/>
        <v>N/A</v>
      </c>
      <c r="G137" s="23">
        <v>38289</v>
      </c>
      <c r="H137" s="27" t="str">
        <f t="shared" si="45"/>
        <v>N/A</v>
      </c>
      <c r="I137" s="8">
        <v>3.5049999999999999</v>
      </c>
      <c r="J137" s="8">
        <v>4.0659999999999998</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1751</v>
      </c>
      <c r="J138" s="8" t="s">
        <v>1751</v>
      </c>
      <c r="K138" s="28" t="s">
        <v>735</v>
      </c>
      <c r="L138" s="105" t="str">
        <f t="shared" si="40"/>
        <v>N/A</v>
      </c>
    </row>
    <row r="139" spans="1:12" x14ac:dyDescent="0.2">
      <c r="A139" s="152" t="s">
        <v>105</v>
      </c>
      <c r="B139" s="22" t="s">
        <v>213</v>
      </c>
      <c r="C139" s="23">
        <v>231843</v>
      </c>
      <c r="D139" s="27" t="str">
        <f t="shared" si="43"/>
        <v>N/A</v>
      </c>
      <c r="E139" s="23">
        <v>237193</v>
      </c>
      <c r="F139" s="27" t="str">
        <f t="shared" si="44"/>
        <v>N/A</v>
      </c>
      <c r="G139" s="23">
        <v>213433</v>
      </c>
      <c r="H139" s="27" t="str">
        <f t="shared" si="45"/>
        <v>N/A</v>
      </c>
      <c r="I139" s="8">
        <v>2.3079999999999998</v>
      </c>
      <c r="J139" s="8">
        <v>-10</v>
      </c>
      <c r="K139" s="28" t="s">
        <v>735</v>
      </c>
      <c r="L139" s="105" t="str">
        <f t="shared" si="40"/>
        <v>Yes</v>
      </c>
    </row>
    <row r="140" spans="1:12" x14ac:dyDescent="0.2">
      <c r="A140" s="128" t="s">
        <v>992</v>
      </c>
      <c r="B140" s="22" t="s">
        <v>213</v>
      </c>
      <c r="C140" s="23">
        <v>105106</v>
      </c>
      <c r="D140" s="27" t="str">
        <f t="shared" si="43"/>
        <v>N/A</v>
      </c>
      <c r="E140" s="23">
        <v>100419</v>
      </c>
      <c r="F140" s="27" t="str">
        <f t="shared" si="44"/>
        <v>N/A</v>
      </c>
      <c r="G140" s="23">
        <v>104724</v>
      </c>
      <c r="H140" s="27" t="str">
        <f t="shared" si="45"/>
        <v>N/A</v>
      </c>
      <c r="I140" s="8">
        <v>-4.46</v>
      </c>
      <c r="J140" s="8">
        <v>4.2869999999999999</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1751</v>
      </c>
      <c r="J142" s="8" t="s">
        <v>1751</v>
      </c>
      <c r="K142" s="28" t="s">
        <v>735</v>
      </c>
      <c r="L142" s="105" t="str">
        <f t="shared" si="40"/>
        <v>N/A</v>
      </c>
    </row>
    <row r="143" spans="1:12" x14ac:dyDescent="0.2">
      <c r="A143" s="128" t="s">
        <v>995</v>
      </c>
      <c r="B143" s="22" t="s">
        <v>213</v>
      </c>
      <c r="C143" s="23">
        <v>31025</v>
      </c>
      <c r="D143" s="27" t="str">
        <f t="shared" si="43"/>
        <v>N/A</v>
      </c>
      <c r="E143" s="23">
        <v>31112</v>
      </c>
      <c r="F143" s="27" t="str">
        <f t="shared" si="44"/>
        <v>N/A</v>
      </c>
      <c r="G143" s="23">
        <v>5195</v>
      </c>
      <c r="H143" s="27" t="str">
        <f t="shared" si="45"/>
        <v>N/A</v>
      </c>
      <c r="I143" s="8">
        <v>0.28039999999999998</v>
      </c>
      <c r="J143" s="8">
        <v>-83.3</v>
      </c>
      <c r="K143" s="28" t="s">
        <v>735</v>
      </c>
      <c r="L143" s="105" t="str">
        <f t="shared" si="40"/>
        <v>No</v>
      </c>
    </row>
    <row r="144" spans="1:12" x14ac:dyDescent="0.2">
      <c r="A144" s="128" t="s">
        <v>996</v>
      </c>
      <c r="B144" s="22" t="s">
        <v>213</v>
      </c>
      <c r="C144" s="23">
        <v>3799</v>
      </c>
      <c r="D144" s="27" t="str">
        <f t="shared" si="43"/>
        <v>N/A</v>
      </c>
      <c r="E144" s="23">
        <v>4824</v>
      </c>
      <c r="F144" s="27" t="str">
        <f t="shared" si="44"/>
        <v>N/A</v>
      </c>
      <c r="G144" s="23">
        <v>106</v>
      </c>
      <c r="H144" s="27" t="str">
        <f t="shared" si="45"/>
        <v>N/A</v>
      </c>
      <c r="I144" s="8">
        <v>26.98</v>
      </c>
      <c r="J144" s="8">
        <v>-97.8</v>
      </c>
      <c r="K144" s="28" t="s">
        <v>735</v>
      </c>
      <c r="L144" s="105" t="str">
        <f t="shared" si="40"/>
        <v>No</v>
      </c>
    </row>
    <row r="145" spans="1:12" x14ac:dyDescent="0.2">
      <c r="A145" s="128" t="s">
        <v>997</v>
      </c>
      <c r="B145" s="22" t="s">
        <v>213</v>
      </c>
      <c r="C145" s="23">
        <v>91913</v>
      </c>
      <c r="D145" s="27" t="str">
        <f t="shared" si="43"/>
        <v>N/A</v>
      </c>
      <c r="E145" s="23">
        <v>100838</v>
      </c>
      <c r="F145" s="27" t="str">
        <f t="shared" si="44"/>
        <v>N/A</v>
      </c>
      <c r="G145" s="23">
        <v>103408</v>
      </c>
      <c r="H145" s="27" t="str">
        <f t="shared" si="45"/>
        <v>N/A</v>
      </c>
      <c r="I145" s="8">
        <v>9.7100000000000009</v>
      </c>
      <c r="J145" s="8">
        <v>2.5489999999999999</v>
      </c>
      <c r="K145" s="28" t="s">
        <v>735</v>
      </c>
      <c r="L145" s="105" t="str">
        <f t="shared" si="40"/>
        <v>Yes</v>
      </c>
    </row>
    <row r="146" spans="1:12" ht="25.5" x14ac:dyDescent="0.2">
      <c r="A146" s="138" t="s">
        <v>998</v>
      </c>
      <c r="B146" s="1" t="s">
        <v>213</v>
      </c>
      <c r="C146" s="1">
        <v>35146</v>
      </c>
      <c r="D146" s="7" t="str">
        <f t="shared" ref="D146:D151" si="46">IF($B146="N/A","N/A",IF(C146&gt;10,"No",IF(C146&lt;-10,"No","Yes")))</f>
        <v>N/A</v>
      </c>
      <c r="E146" s="1">
        <v>35375</v>
      </c>
      <c r="F146" s="7" t="str">
        <f t="shared" ref="F146:F151" si="47">IF($B146="N/A","N/A",IF(E146&gt;10,"No",IF(E146&lt;-10,"No","Yes")))</f>
        <v>N/A</v>
      </c>
      <c r="G146" s="1">
        <v>31827</v>
      </c>
      <c r="H146" s="7" t="str">
        <f t="shared" ref="H146:H151" si="48">IF($B146="N/A","N/A",IF(G146&gt;10,"No",IF(G146&lt;-10,"No","Yes")))</f>
        <v>N/A</v>
      </c>
      <c r="I146" s="36">
        <v>0.65159999999999996</v>
      </c>
      <c r="J146" s="36">
        <v>-10</v>
      </c>
      <c r="K146" s="28" t="s">
        <v>734</v>
      </c>
      <c r="L146" s="105" t="str">
        <f t="shared" ref="L146:L151" si="49">IF(J146="Div by 0", "N/A", IF(K146="N/A","N/A", IF(J146&gt;VALUE(MID(K146,1,2)), "No", IF(J146&lt;-1*VALUE(MID(K146,1,2)), "No", "Yes"))))</f>
        <v>Yes</v>
      </c>
    </row>
    <row r="147" spans="1:12" x14ac:dyDescent="0.2">
      <c r="A147" s="151" t="s">
        <v>326</v>
      </c>
      <c r="B147" s="30" t="s">
        <v>213</v>
      </c>
      <c r="C147" s="9">
        <v>2.9982707862</v>
      </c>
      <c r="D147" s="7" t="str">
        <f t="shared" si="46"/>
        <v>N/A</v>
      </c>
      <c r="E147" s="9">
        <v>3.0253789742000001</v>
      </c>
      <c r="F147" s="7" t="str">
        <f t="shared" si="47"/>
        <v>N/A</v>
      </c>
      <c r="G147" s="9">
        <v>2.5778030479999998</v>
      </c>
      <c r="H147" s="7" t="str">
        <f t="shared" si="48"/>
        <v>N/A</v>
      </c>
      <c r="I147" s="36">
        <v>0.90410000000000001</v>
      </c>
      <c r="J147" s="36">
        <v>-14.8</v>
      </c>
      <c r="K147" s="28" t="s">
        <v>734</v>
      </c>
      <c r="L147" s="105" t="str">
        <f t="shared" si="49"/>
        <v>Yes</v>
      </c>
    </row>
    <row r="148" spans="1:12" x14ac:dyDescent="0.2">
      <c r="A148" s="128" t="s">
        <v>327</v>
      </c>
      <c r="B148" s="30" t="s">
        <v>213</v>
      </c>
      <c r="C148" s="9">
        <v>27.537623055000001</v>
      </c>
      <c r="D148" s="7" t="str">
        <f t="shared" si="46"/>
        <v>N/A</v>
      </c>
      <c r="E148" s="9">
        <v>26.352449028999999</v>
      </c>
      <c r="F148" s="7" t="str">
        <f t="shared" si="47"/>
        <v>N/A</v>
      </c>
      <c r="G148" s="9">
        <v>15.339528593000001</v>
      </c>
      <c r="H148" s="7" t="str">
        <f t="shared" si="48"/>
        <v>N/A</v>
      </c>
      <c r="I148" s="36">
        <v>-4.3</v>
      </c>
      <c r="J148" s="36">
        <v>-41.8</v>
      </c>
      <c r="K148" s="28" t="s">
        <v>734</v>
      </c>
      <c r="L148" s="105" t="str">
        <f t="shared" si="49"/>
        <v>No</v>
      </c>
    </row>
    <row r="149" spans="1:12" x14ac:dyDescent="0.2">
      <c r="A149" s="128" t="s">
        <v>328</v>
      </c>
      <c r="B149" s="30" t="s">
        <v>213</v>
      </c>
      <c r="C149" s="9">
        <v>4.2213810685000004</v>
      </c>
      <c r="D149" s="7" t="str">
        <f t="shared" si="46"/>
        <v>N/A</v>
      </c>
      <c r="E149" s="9">
        <v>4.2368717929999997</v>
      </c>
      <c r="F149" s="7" t="str">
        <f t="shared" si="47"/>
        <v>N/A</v>
      </c>
      <c r="G149" s="9">
        <v>3.3445823215999999</v>
      </c>
      <c r="H149" s="7" t="str">
        <f t="shared" si="48"/>
        <v>N/A</v>
      </c>
      <c r="I149" s="36">
        <v>0.36699999999999999</v>
      </c>
      <c r="J149" s="36">
        <v>-21.1</v>
      </c>
      <c r="K149" s="28" t="s">
        <v>734</v>
      </c>
      <c r="L149" s="105" t="str">
        <f t="shared" si="49"/>
        <v>Yes</v>
      </c>
    </row>
    <row r="150" spans="1:12" x14ac:dyDescent="0.2">
      <c r="A150" s="128" t="s">
        <v>329</v>
      </c>
      <c r="B150" s="30" t="s">
        <v>213</v>
      </c>
      <c r="C150" s="9">
        <v>1.5761219100000001E-2</v>
      </c>
      <c r="D150" s="7" t="str">
        <f t="shared" si="46"/>
        <v>N/A</v>
      </c>
      <c r="E150" s="9">
        <v>1.6455890099999999E-2</v>
      </c>
      <c r="F150" s="7" t="str">
        <f t="shared" si="47"/>
        <v>N/A</v>
      </c>
      <c r="G150" s="9">
        <v>1.00741398E-2</v>
      </c>
      <c r="H150" s="7" t="str">
        <f t="shared" si="48"/>
        <v>N/A</v>
      </c>
      <c r="I150" s="36">
        <v>4.407</v>
      </c>
      <c r="J150" s="36">
        <v>-38.799999999999997</v>
      </c>
      <c r="K150" s="28" t="s">
        <v>734</v>
      </c>
      <c r="L150" s="105" t="str">
        <f t="shared" si="49"/>
        <v>No</v>
      </c>
    </row>
    <row r="151" spans="1:12" x14ac:dyDescent="0.2">
      <c r="A151" s="128" t="s">
        <v>330</v>
      </c>
      <c r="B151" s="30" t="s">
        <v>213</v>
      </c>
      <c r="C151" s="9">
        <v>2.1566318999999999E-3</v>
      </c>
      <c r="D151" s="7" t="str">
        <f t="shared" si="46"/>
        <v>N/A</v>
      </c>
      <c r="E151" s="9">
        <v>2.5295856000000002E-3</v>
      </c>
      <c r="F151" s="7" t="str">
        <f t="shared" si="47"/>
        <v>N/A</v>
      </c>
      <c r="G151" s="9">
        <v>9.3706219999999997E-4</v>
      </c>
      <c r="H151" s="7" t="str">
        <f t="shared" si="48"/>
        <v>N/A</v>
      </c>
      <c r="I151" s="36">
        <v>17.29</v>
      </c>
      <c r="J151" s="36">
        <v>-63</v>
      </c>
      <c r="K151" s="28" t="s">
        <v>734</v>
      </c>
      <c r="L151" s="105" t="str">
        <f t="shared" si="49"/>
        <v>No</v>
      </c>
    </row>
    <row r="152" spans="1:12" x14ac:dyDescent="0.2">
      <c r="A152" s="138" t="s">
        <v>999</v>
      </c>
      <c r="B152" s="22" t="s">
        <v>213</v>
      </c>
      <c r="C152" s="23">
        <v>78942</v>
      </c>
      <c r="D152" s="27" t="str">
        <f t="shared" ref="D152:D158" si="50">IF($B152="N/A","N/A",IF(C152&gt;10,"No",IF(C152&lt;-10,"No","Yes")))</f>
        <v>N/A</v>
      </c>
      <c r="E152" s="23">
        <v>80573</v>
      </c>
      <c r="F152" s="27" t="str">
        <f t="shared" ref="F152:F158" si="51">IF($B152="N/A","N/A",IF(E152&gt;10,"No",IF(E152&lt;-10,"No","Yes")))</f>
        <v>N/A</v>
      </c>
      <c r="G152" s="23">
        <v>76298</v>
      </c>
      <c r="H152" s="27" t="str">
        <f t="shared" ref="H152:H158" si="52">IF($B152="N/A","N/A",IF(G152&gt;10,"No",IF(G152&lt;-10,"No","Yes")))</f>
        <v>N/A</v>
      </c>
      <c r="I152" s="8">
        <v>2.0659999999999998</v>
      </c>
      <c r="J152" s="8">
        <v>-5.31</v>
      </c>
      <c r="K152" s="28" t="s">
        <v>734</v>
      </c>
      <c r="L152" s="105" t="str">
        <f t="shared" ref="L152:L159" si="53">IF(J152="Div by 0", "N/A", IF(K152="N/A","N/A", IF(J152&gt;VALUE(MID(K152,1,2)), "No", IF(J152&lt;-1*VALUE(MID(K152,1,2)), "No", "Yes"))))</f>
        <v>Yes</v>
      </c>
    </row>
    <row r="153" spans="1:12" x14ac:dyDescent="0.2">
      <c r="A153" s="151" t="s">
        <v>1000</v>
      </c>
      <c r="B153" s="22" t="s">
        <v>213</v>
      </c>
      <c r="C153" s="4">
        <v>6.7344645877999998</v>
      </c>
      <c r="D153" s="27" t="str">
        <f t="shared" si="50"/>
        <v>N/A</v>
      </c>
      <c r="E153" s="4">
        <v>6.8908511685000002</v>
      </c>
      <c r="F153" s="27" t="str">
        <f t="shared" si="51"/>
        <v>N/A</v>
      </c>
      <c r="G153" s="4">
        <v>6.1796970167999996</v>
      </c>
      <c r="H153" s="27" t="str">
        <f t="shared" si="52"/>
        <v>N/A</v>
      </c>
      <c r="I153" s="8">
        <v>2.3220000000000001</v>
      </c>
      <c r="J153" s="8">
        <v>-10.3</v>
      </c>
      <c r="K153" s="28" t="s">
        <v>734</v>
      </c>
      <c r="L153" s="105" t="str">
        <f t="shared" si="53"/>
        <v>Yes</v>
      </c>
    </row>
    <row r="154" spans="1:12" x14ac:dyDescent="0.2">
      <c r="A154" s="138" t="s">
        <v>1001</v>
      </c>
      <c r="B154" s="22" t="s">
        <v>213</v>
      </c>
      <c r="C154" s="4">
        <v>30.994357874999999</v>
      </c>
      <c r="D154" s="27" t="str">
        <f t="shared" si="50"/>
        <v>N/A</v>
      </c>
      <c r="E154" s="4">
        <v>29.540654699000001</v>
      </c>
      <c r="F154" s="27" t="str">
        <f t="shared" si="51"/>
        <v>N/A</v>
      </c>
      <c r="G154" s="4">
        <v>25.102071488</v>
      </c>
      <c r="H154" s="27" t="str">
        <f t="shared" si="52"/>
        <v>N/A</v>
      </c>
      <c r="I154" s="8">
        <v>-4.6900000000000004</v>
      </c>
      <c r="J154" s="8">
        <v>-15</v>
      </c>
      <c r="K154" s="28" t="s">
        <v>734</v>
      </c>
      <c r="L154" s="105" t="str">
        <f t="shared" si="53"/>
        <v>Yes</v>
      </c>
    </row>
    <row r="155" spans="1:12" x14ac:dyDescent="0.2">
      <c r="A155" s="138" t="s">
        <v>1002</v>
      </c>
      <c r="B155" s="22" t="s">
        <v>213</v>
      </c>
      <c r="C155" s="4">
        <v>21.660724174999999</v>
      </c>
      <c r="D155" s="27" t="str">
        <f t="shared" si="50"/>
        <v>N/A</v>
      </c>
      <c r="E155" s="4">
        <v>22.261545179999999</v>
      </c>
      <c r="F155" s="27" t="str">
        <f t="shared" si="51"/>
        <v>N/A</v>
      </c>
      <c r="G155" s="4">
        <v>20.500564043000001</v>
      </c>
      <c r="H155" s="27" t="str">
        <f t="shared" si="52"/>
        <v>N/A</v>
      </c>
      <c r="I155" s="8">
        <v>2.774</v>
      </c>
      <c r="J155" s="8">
        <v>-7.91</v>
      </c>
      <c r="K155" s="28" t="s">
        <v>734</v>
      </c>
      <c r="L155" s="105" t="str">
        <f t="shared" si="53"/>
        <v>Yes</v>
      </c>
    </row>
    <row r="156" spans="1:12" x14ac:dyDescent="0.2">
      <c r="A156" s="138" t="s">
        <v>1003</v>
      </c>
      <c r="B156" s="22" t="s">
        <v>213</v>
      </c>
      <c r="C156" s="4">
        <v>0.3540702154</v>
      </c>
      <c r="D156" s="27" t="str">
        <f t="shared" si="50"/>
        <v>N/A</v>
      </c>
      <c r="E156" s="4">
        <v>0.34964693149999998</v>
      </c>
      <c r="F156" s="27" t="str">
        <f t="shared" si="51"/>
        <v>N/A</v>
      </c>
      <c r="G156" s="4">
        <v>0.25389752409999999</v>
      </c>
      <c r="H156" s="27" t="str">
        <f t="shared" si="52"/>
        <v>N/A</v>
      </c>
      <c r="I156" s="8">
        <v>-1.25</v>
      </c>
      <c r="J156" s="8">
        <v>-27.4</v>
      </c>
      <c r="K156" s="28" t="s">
        <v>734</v>
      </c>
      <c r="L156" s="105" t="str">
        <f t="shared" si="53"/>
        <v>Yes</v>
      </c>
    </row>
    <row r="157" spans="1:12" x14ac:dyDescent="0.2">
      <c r="A157" s="138" t="s">
        <v>1004</v>
      </c>
      <c r="B157" s="22" t="s">
        <v>213</v>
      </c>
      <c r="C157" s="4">
        <v>0.14363168179999999</v>
      </c>
      <c r="D157" s="27" t="str">
        <f t="shared" si="50"/>
        <v>N/A</v>
      </c>
      <c r="E157" s="4">
        <v>0.1665310528</v>
      </c>
      <c r="F157" s="27" t="str">
        <f t="shared" si="51"/>
        <v>N/A</v>
      </c>
      <c r="G157" s="4">
        <v>0.16867119890000001</v>
      </c>
      <c r="H157" s="27" t="str">
        <f t="shared" si="52"/>
        <v>N/A</v>
      </c>
      <c r="I157" s="8">
        <v>15.94</v>
      </c>
      <c r="J157" s="8">
        <v>1.2849999999999999</v>
      </c>
      <c r="K157" s="28" t="s">
        <v>734</v>
      </c>
      <c r="L157" s="105" t="str">
        <f t="shared" si="53"/>
        <v>Yes</v>
      </c>
    </row>
    <row r="158" spans="1:12" x14ac:dyDescent="0.2">
      <c r="A158" s="128" t="s">
        <v>1005</v>
      </c>
      <c r="B158" s="22" t="s">
        <v>213</v>
      </c>
      <c r="C158" s="23">
        <v>7395</v>
      </c>
      <c r="D158" s="27" t="str">
        <f t="shared" si="50"/>
        <v>N/A</v>
      </c>
      <c r="E158" s="23">
        <v>6954</v>
      </c>
      <c r="F158" s="27" t="str">
        <f t="shared" si="51"/>
        <v>N/A</v>
      </c>
      <c r="G158" s="23">
        <v>4574</v>
      </c>
      <c r="H158" s="27" t="str">
        <f t="shared" si="52"/>
        <v>N/A</v>
      </c>
      <c r="I158" s="8">
        <v>-5.96</v>
      </c>
      <c r="J158" s="8">
        <v>-34.200000000000003</v>
      </c>
      <c r="K158" s="28" t="s">
        <v>734</v>
      </c>
      <c r="L158" s="105" t="str">
        <f t="shared" si="53"/>
        <v>No</v>
      </c>
    </row>
    <row r="159" spans="1:12" ht="25.5" x14ac:dyDescent="0.2">
      <c r="A159" s="138" t="s">
        <v>1006</v>
      </c>
      <c r="B159" s="22" t="s">
        <v>213</v>
      </c>
      <c r="C159" s="23">
        <v>82296</v>
      </c>
      <c r="D159" s="27" t="str">
        <f>IF($B159="N/A","N/A",IF(C159&gt;10,"No",IF(C159&lt;-10,"No","Yes")))</f>
        <v>N/A</v>
      </c>
      <c r="E159" s="23">
        <v>83350</v>
      </c>
      <c r="F159" s="27" t="str">
        <f>IF($B159="N/A","N/A",IF(E159&gt;10,"No",IF(E159&lt;-10,"No","Yes")))</f>
        <v>N/A</v>
      </c>
      <c r="G159" s="23">
        <v>79673</v>
      </c>
      <c r="H159" s="27" t="str">
        <f>IF($B159="N/A","N/A",IF(G159&gt;10,"No",IF(G159&lt;-10,"No","Yes")))</f>
        <v>N/A</v>
      </c>
      <c r="I159" s="8">
        <v>1.2809999999999999</v>
      </c>
      <c r="J159" s="8">
        <v>-4.41</v>
      </c>
      <c r="K159" s="28" t="s">
        <v>734</v>
      </c>
      <c r="L159" s="105" t="str">
        <f t="shared" si="53"/>
        <v>Yes</v>
      </c>
    </row>
    <row r="160" spans="1:12" x14ac:dyDescent="0.2">
      <c r="A160" s="137" t="s">
        <v>1007</v>
      </c>
      <c r="B160" s="22" t="s">
        <v>213</v>
      </c>
      <c r="C160" s="23">
        <v>31933</v>
      </c>
      <c r="D160" s="27" t="str">
        <f t="shared" ref="D160:D234" si="54">IF($B160="N/A","N/A",IF(C160&gt;10,"No",IF(C160&lt;-10,"No","Yes")))</f>
        <v>N/A</v>
      </c>
      <c r="E160" s="23">
        <v>31059</v>
      </c>
      <c r="F160" s="27" t="str">
        <f t="shared" ref="F160:F234" si="55">IF($B160="N/A","N/A",IF(E160&gt;10,"No",IF(E160&lt;-10,"No","Yes")))</f>
        <v>N/A</v>
      </c>
      <c r="G160" s="23">
        <v>29951</v>
      </c>
      <c r="H160" s="27" t="str">
        <f t="shared" ref="H160:H223" si="56">IF($B160="N/A","N/A",IF(G160&gt;10,"No",IF(G160&lt;-10,"No","Yes")))</f>
        <v>N/A</v>
      </c>
      <c r="I160" s="8">
        <v>-2.74</v>
      </c>
      <c r="J160" s="8">
        <v>-3.57</v>
      </c>
      <c r="K160" s="28" t="s">
        <v>734</v>
      </c>
      <c r="L160" s="105" t="str">
        <f t="shared" ref="L160:L223" si="57">IF(J160="Div by 0", "N/A", IF(K160="N/A","N/A", IF(J160&gt;VALUE(MID(K160,1,2)), "No", IF(J160&lt;-1*VALUE(MID(K160,1,2)), "No", "Yes"))))</f>
        <v>Yes</v>
      </c>
    </row>
    <row r="161" spans="1:12" x14ac:dyDescent="0.2">
      <c r="A161" s="153" t="s">
        <v>71</v>
      </c>
      <c r="B161" s="22" t="s">
        <v>213</v>
      </c>
      <c r="C161" s="4">
        <v>2.7241729076999999</v>
      </c>
      <c r="D161" s="27" t="str">
        <f t="shared" si="54"/>
        <v>N/A</v>
      </c>
      <c r="E161" s="4">
        <v>2.6562613585000001</v>
      </c>
      <c r="F161" s="27" t="str">
        <f t="shared" si="55"/>
        <v>N/A</v>
      </c>
      <c r="G161" s="4">
        <v>2.4258578908000001</v>
      </c>
      <c r="H161" s="27" t="str">
        <f t="shared" si="56"/>
        <v>N/A</v>
      </c>
      <c r="I161" s="8">
        <v>-2.4900000000000002</v>
      </c>
      <c r="J161" s="8">
        <v>-8.67</v>
      </c>
      <c r="K161" s="28" t="s">
        <v>734</v>
      </c>
      <c r="L161" s="105" t="str">
        <f t="shared" si="57"/>
        <v>Yes</v>
      </c>
    </row>
    <row r="162" spans="1:12" x14ac:dyDescent="0.2">
      <c r="A162" s="137" t="s">
        <v>111</v>
      </c>
      <c r="B162" s="22" t="s">
        <v>213</v>
      </c>
      <c r="C162" s="4">
        <v>19.527725338</v>
      </c>
      <c r="D162" s="27" t="str">
        <f t="shared" si="54"/>
        <v>N/A</v>
      </c>
      <c r="E162" s="4">
        <v>17.653927381999999</v>
      </c>
      <c r="F162" s="27" t="str">
        <f t="shared" si="55"/>
        <v>N/A</v>
      </c>
      <c r="G162" s="4">
        <v>14.753400296000001</v>
      </c>
      <c r="H162" s="27" t="str">
        <f t="shared" si="56"/>
        <v>N/A</v>
      </c>
      <c r="I162" s="8">
        <v>-9.6</v>
      </c>
      <c r="J162" s="8">
        <v>-16.399999999999999</v>
      </c>
      <c r="K162" s="28" t="s">
        <v>734</v>
      </c>
      <c r="L162" s="105" t="str">
        <f t="shared" si="57"/>
        <v>Yes</v>
      </c>
    </row>
    <row r="163" spans="1:12" x14ac:dyDescent="0.2">
      <c r="A163" s="137" t="s">
        <v>112</v>
      </c>
      <c r="B163" s="22" t="s">
        <v>213</v>
      </c>
      <c r="C163" s="4">
        <v>5.7684121877000001</v>
      </c>
      <c r="D163" s="27" t="str">
        <f t="shared" si="54"/>
        <v>N/A</v>
      </c>
      <c r="E163" s="4">
        <v>5.7075403035000001</v>
      </c>
      <c r="F163" s="27" t="str">
        <f t="shared" si="55"/>
        <v>N/A</v>
      </c>
      <c r="G163" s="4">
        <v>5.8273264374</v>
      </c>
      <c r="H163" s="27" t="str">
        <f t="shared" si="56"/>
        <v>N/A</v>
      </c>
      <c r="I163" s="8">
        <v>-1.06</v>
      </c>
      <c r="J163" s="8">
        <v>2.0990000000000002</v>
      </c>
      <c r="K163" s="28" t="s">
        <v>734</v>
      </c>
      <c r="L163" s="105" t="str">
        <f t="shared" si="57"/>
        <v>Yes</v>
      </c>
    </row>
    <row r="164" spans="1:12" x14ac:dyDescent="0.2">
      <c r="A164" s="137" t="s">
        <v>113</v>
      </c>
      <c r="B164" s="22" t="s">
        <v>213</v>
      </c>
      <c r="C164" s="4">
        <v>0.16063707169999999</v>
      </c>
      <c r="D164" s="27" t="str">
        <f t="shared" si="54"/>
        <v>N/A</v>
      </c>
      <c r="E164" s="4">
        <v>0.18166650919999999</v>
      </c>
      <c r="F164" s="27" t="str">
        <f t="shared" si="55"/>
        <v>N/A</v>
      </c>
      <c r="G164" s="4">
        <v>0.1905326446</v>
      </c>
      <c r="H164" s="27" t="str">
        <f t="shared" si="56"/>
        <v>N/A</v>
      </c>
      <c r="I164" s="8">
        <v>13.09</v>
      </c>
      <c r="J164" s="8">
        <v>4.88</v>
      </c>
      <c r="K164" s="28" t="s">
        <v>734</v>
      </c>
      <c r="L164" s="105" t="str">
        <f t="shared" si="57"/>
        <v>Yes</v>
      </c>
    </row>
    <row r="165" spans="1:12" x14ac:dyDescent="0.2">
      <c r="A165" s="137" t="s">
        <v>114</v>
      </c>
      <c r="B165" s="22" t="s">
        <v>213</v>
      </c>
      <c r="C165" s="4">
        <v>5.1759164999999998E-3</v>
      </c>
      <c r="D165" s="27" t="str">
        <f t="shared" si="54"/>
        <v>N/A</v>
      </c>
      <c r="E165" s="4">
        <v>4.2159759999999998E-3</v>
      </c>
      <c r="F165" s="27" t="str">
        <f t="shared" si="55"/>
        <v>N/A</v>
      </c>
      <c r="G165" s="4">
        <v>5.1538421999999997E-3</v>
      </c>
      <c r="H165" s="27" t="str">
        <f t="shared" si="56"/>
        <v>N/A</v>
      </c>
      <c r="I165" s="8">
        <v>-18.5</v>
      </c>
      <c r="J165" s="8">
        <v>22.25</v>
      </c>
      <c r="K165" s="28" t="s">
        <v>734</v>
      </c>
      <c r="L165" s="105" t="str">
        <f t="shared" si="57"/>
        <v>Yes</v>
      </c>
    </row>
    <row r="166" spans="1:12" x14ac:dyDescent="0.2">
      <c r="A166" s="137" t="s">
        <v>426</v>
      </c>
      <c r="B166" s="22" t="s">
        <v>213</v>
      </c>
      <c r="C166" s="23">
        <v>17525</v>
      </c>
      <c r="D166" s="27" t="str">
        <f>IF($B166="N/A","N/A",IF(C166&gt;10,"No",IF(C166&lt;-10,"No","Yes")))</f>
        <v>N/A</v>
      </c>
      <c r="E166" s="23">
        <v>16612</v>
      </c>
      <c r="F166" s="27" t="str">
        <f>IF($B166="N/A","N/A",IF(E166&gt;10,"No",IF(E166&lt;-10,"No","Yes")))</f>
        <v>N/A</v>
      </c>
      <c r="G166" s="23">
        <v>11199</v>
      </c>
      <c r="H166" s="27" t="str">
        <f>IF($B166="N/A","N/A",IF(G166&gt;10,"No",IF(G166&lt;-10,"No","Yes")))</f>
        <v>N/A</v>
      </c>
      <c r="I166" s="8">
        <v>-5.21</v>
      </c>
      <c r="J166" s="8">
        <v>-32.6</v>
      </c>
      <c r="K166" s="28" t="s">
        <v>734</v>
      </c>
      <c r="L166" s="105" t="str">
        <f t="shared" si="57"/>
        <v>No</v>
      </c>
    </row>
    <row r="167" spans="1:12" x14ac:dyDescent="0.2">
      <c r="A167" s="137" t="s">
        <v>427</v>
      </c>
      <c r="B167" s="22" t="s">
        <v>213</v>
      </c>
      <c r="C167" s="23">
        <v>784</v>
      </c>
      <c r="D167" s="27" t="str">
        <f>IF($B167="N/A","N/A",IF(C167&gt;10,"No",IF(C167&lt;-10,"No","Yes")))</f>
        <v>N/A</v>
      </c>
      <c r="E167" s="23">
        <v>775</v>
      </c>
      <c r="F167" s="27" t="str">
        <f>IF($B167="N/A","N/A",IF(E167&gt;10,"No",IF(E167&lt;-10,"No","Yes")))</f>
        <v>N/A</v>
      </c>
      <c r="G167" s="23">
        <v>581</v>
      </c>
      <c r="H167" s="27" t="str">
        <f>IF($B167="N/A","N/A",IF(G167&gt;10,"No",IF(G167&lt;-10,"No","Yes")))</f>
        <v>N/A</v>
      </c>
      <c r="I167" s="8">
        <v>-1.1499999999999999</v>
      </c>
      <c r="J167" s="8">
        <v>-25</v>
      </c>
      <c r="K167" s="28" t="s">
        <v>734</v>
      </c>
      <c r="L167" s="105" t="str">
        <f t="shared" si="57"/>
        <v>Yes</v>
      </c>
    </row>
    <row r="168" spans="1:12" x14ac:dyDescent="0.2">
      <c r="A168" s="137" t="s">
        <v>428</v>
      </c>
      <c r="B168" s="22" t="s">
        <v>213</v>
      </c>
      <c r="C168" s="23">
        <v>7794</v>
      </c>
      <c r="D168" s="27" t="str">
        <f>IF($B168="N/A","N/A",IF(C168&gt;10,"No",IF(C168&lt;-10,"No","Yes")))</f>
        <v>N/A</v>
      </c>
      <c r="E168" s="23">
        <v>7812</v>
      </c>
      <c r="F168" s="27" t="str">
        <f>IF($B168="N/A","N/A",IF(E168&gt;10,"No",IF(E168&lt;-10,"No","Yes")))</f>
        <v>N/A</v>
      </c>
      <c r="G168" s="23">
        <v>7543</v>
      </c>
      <c r="H168" s="27" t="str">
        <f>IF($B168="N/A","N/A",IF(G168&gt;10,"No",IF(G168&lt;-10,"No","Yes")))</f>
        <v>N/A</v>
      </c>
      <c r="I168" s="8">
        <v>0.23089999999999999</v>
      </c>
      <c r="J168" s="8">
        <v>-3.44</v>
      </c>
      <c r="K168" s="28" t="s">
        <v>734</v>
      </c>
      <c r="L168" s="105" t="str">
        <f t="shared" si="57"/>
        <v>Yes</v>
      </c>
    </row>
    <row r="169" spans="1:12" x14ac:dyDescent="0.2">
      <c r="A169" s="137" t="s">
        <v>429</v>
      </c>
      <c r="B169" s="22" t="s">
        <v>213</v>
      </c>
      <c r="C169" s="23">
        <v>4809</v>
      </c>
      <c r="D169" s="27" t="str">
        <f>IF($B169="N/A","N/A",IF(C169&gt;10,"No",IF(C169&lt;-10,"No","Yes")))</f>
        <v>N/A</v>
      </c>
      <c r="E169" s="23">
        <v>4735</v>
      </c>
      <c r="F169" s="27" t="str">
        <f>IF($B169="N/A","N/A",IF(E169&gt;10,"No",IF(E169&lt;-10,"No","Yes")))</f>
        <v>N/A</v>
      </c>
      <c r="G169" s="23">
        <v>4648</v>
      </c>
      <c r="H169" s="27" t="str">
        <f>IF($B169="N/A","N/A",IF(G169&gt;10,"No",IF(G169&lt;-10,"No","Yes")))</f>
        <v>N/A</v>
      </c>
      <c r="I169" s="8">
        <v>-1.54</v>
      </c>
      <c r="J169" s="8">
        <v>-1.84</v>
      </c>
      <c r="K169" s="28" t="s">
        <v>734</v>
      </c>
      <c r="L169" s="105" t="str">
        <f t="shared" si="57"/>
        <v>Yes</v>
      </c>
    </row>
    <row r="170" spans="1:12" x14ac:dyDescent="0.2">
      <c r="A170" s="137" t="s">
        <v>1725</v>
      </c>
      <c r="B170" s="22" t="s">
        <v>213</v>
      </c>
      <c r="C170" s="23">
        <v>1021</v>
      </c>
      <c r="D170" s="27" t="str">
        <f>IF($B170="N/A","N/A",IF(C170&gt;10,"No",IF(C170&lt;-10,"No","Yes")))</f>
        <v>N/A</v>
      </c>
      <c r="E170" s="23">
        <v>1125</v>
      </c>
      <c r="F170" s="27" t="str">
        <f>IF($B170="N/A","N/A",IF(E170&gt;10,"No",IF(E170&lt;-10,"No","Yes")))</f>
        <v>N/A</v>
      </c>
      <c r="G170" s="23">
        <v>5980</v>
      </c>
      <c r="H170" s="27" t="str">
        <f>IF($B170="N/A","N/A",IF(G170&gt;10,"No",IF(G170&lt;-10,"No","Yes")))</f>
        <v>N/A</v>
      </c>
      <c r="I170" s="8">
        <v>10.19</v>
      </c>
      <c r="J170" s="8">
        <v>431.6</v>
      </c>
      <c r="K170" s="28" t="s">
        <v>734</v>
      </c>
      <c r="L170" s="105" t="str">
        <f t="shared" si="57"/>
        <v>No</v>
      </c>
    </row>
    <row r="171" spans="1:12" x14ac:dyDescent="0.2">
      <c r="A171" s="151" t="s">
        <v>1008</v>
      </c>
      <c r="B171" s="22" t="s">
        <v>213</v>
      </c>
      <c r="C171" s="23">
        <v>18358</v>
      </c>
      <c r="D171" s="27" t="str">
        <f t="shared" si="54"/>
        <v>N/A</v>
      </c>
      <c r="E171" s="23">
        <v>17335</v>
      </c>
      <c r="F171" s="27" t="str">
        <f t="shared" si="55"/>
        <v>N/A</v>
      </c>
      <c r="G171" s="23">
        <v>6307</v>
      </c>
      <c r="H171" s="27" t="str">
        <f t="shared" si="56"/>
        <v>N/A</v>
      </c>
      <c r="I171" s="8">
        <v>-5.57</v>
      </c>
      <c r="J171" s="8">
        <v>-63.6</v>
      </c>
      <c r="K171" s="28" t="s">
        <v>734</v>
      </c>
      <c r="L171" s="105" t="str">
        <f t="shared" si="57"/>
        <v>No</v>
      </c>
    </row>
    <row r="172" spans="1:12" x14ac:dyDescent="0.2">
      <c r="A172" s="137" t="s">
        <v>1009</v>
      </c>
      <c r="B172" s="22" t="s">
        <v>213</v>
      </c>
      <c r="C172" s="23">
        <v>16789</v>
      </c>
      <c r="D172" s="27" t="str">
        <f>IF($B172="N/A","N/A",IF(C172&gt;10,"No",IF(C172&lt;-10,"No","Yes")))</f>
        <v>N/A</v>
      </c>
      <c r="E172" s="23">
        <v>15848</v>
      </c>
      <c r="F172" s="27" t="str">
        <f>IF($B172="N/A","N/A",IF(E172&gt;10,"No",IF(E172&lt;-10,"No","Yes")))</f>
        <v>N/A</v>
      </c>
      <c r="G172" s="23">
        <v>2135</v>
      </c>
      <c r="H172" s="27" t="str">
        <f>IF($B172="N/A","N/A",IF(G172&gt;10,"No",IF(G172&lt;-10,"No","Yes")))</f>
        <v>N/A</v>
      </c>
      <c r="I172" s="8">
        <v>-5.6</v>
      </c>
      <c r="J172" s="8">
        <v>-86.5</v>
      </c>
      <c r="K172" s="28" t="s">
        <v>734</v>
      </c>
      <c r="L172" s="105" t="str">
        <f t="shared" si="57"/>
        <v>No</v>
      </c>
    </row>
    <row r="173" spans="1:12" x14ac:dyDescent="0.2">
      <c r="A173" s="137" t="s">
        <v>1010</v>
      </c>
      <c r="B173" s="22" t="s">
        <v>213</v>
      </c>
      <c r="C173" s="23">
        <v>742</v>
      </c>
      <c r="D173" s="27" t="str">
        <f>IF($B173="N/A","N/A",IF(C173&gt;10,"No",IF(C173&lt;-10,"No","Yes")))</f>
        <v>N/A</v>
      </c>
      <c r="E173" s="23">
        <v>732</v>
      </c>
      <c r="F173" s="27" t="str">
        <f>IF($B173="N/A","N/A",IF(E173&gt;10,"No",IF(E173&lt;-10,"No","Yes")))</f>
        <v>N/A</v>
      </c>
      <c r="G173" s="23">
        <v>131</v>
      </c>
      <c r="H173" s="27" t="str">
        <f>IF($B173="N/A","N/A",IF(G173&gt;10,"No",IF(G173&lt;-10,"No","Yes")))</f>
        <v>N/A</v>
      </c>
      <c r="I173" s="8">
        <v>-1.35</v>
      </c>
      <c r="J173" s="8">
        <v>-82.1</v>
      </c>
      <c r="K173" s="28" t="s">
        <v>734</v>
      </c>
      <c r="L173" s="105" t="str">
        <f t="shared" si="57"/>
        <v>No</v>
      </c>
    </row>
    <row r="174" spans="1:12" ht="25.5" x14ac:dyDescent="0.2">
      <c r="A174" s="137" t="s">
        <v>1011</v>
      </c>
      <c r="B174" s="22" t="s">
        <v>213</v>
      </c>
      <c r="C174" s="23">
        <v>529</v>
      </c>
      <c r="D174" s="27" t="str">
        <f>IF($B174="N/A","N/A",IF(C174&gt;10,"No",IF(C174&lt;-10,"No","Yes")))</f>
        <v>N/A</v>
      </c>
      <c r="E174" s="23">
        <v>516</v>
      </c>
      <c r="F174" s="27" t="str">
        <f>IF($B174="N/A","N/A",IF(E174&gt;10,"No",IF(E174&lt;-10,"No","Yes")))</f>
        <v>N/A</v>
      </c>
      <c r="G174" s="23">
        <v>42</v>
      </c>
      <c r="H174" s="27" t="str">
        <f>IF($B174="N/A","N/A",IF(G174&gt;10,"No",IF(G174&lt;-10,"No","Yes")))</f>
        <v>N/A</v>
      </c>
      <c r="I174" s="8">
        <v>-2.46</v>
      </c>
      <c r="J174" s="8">
        <v>-91.9</v>
      </c>
      <c r="K174" s="28" t="s">
        <v>734</v>
      </c>
      <c r="L174" s="105" t="str">
        <f t="shared" si="57"/>
        <v>No</v>
      </c>
    </row>
    <row r="175" spans="1:12" ht="25.5" x14ac:dyDescent="0.2">
      <c r="A175" s="137" t="s">
        <v>1012</v>
      </c>
      <c r="B175" s="22" t="s">
        <v>213</v>
      </c>
      <c r="C175" s="23">
        <v>298</v>
      </c>
      <c r="D175" s="27" t="str">
        <f>IF($B175="N/A","N/A",IF(C175&gt;10,"No",IF(C175&lt;-10,"No","Yes")))</f>
        <v>N/A</v>
      </c>
      <c r="E175" s="23">
        <v>239</v>
      </c>
      <c r="F175" s="27" t="str">
        <f>IF($B175="N/A","N/A",IF(E175&gt;10,"No",IF(E175&lt;-10,"No","Yes")))</f>
        <v>N/A</v>
      </c>
      <c r="G175" s="23">
        <v>27</v>
      </c>
      <c r="H175" s="27" t="str">
        <f>IF($B175="N/A","N/A",IF(G175&gt;10,"No",IF(G175&lt;-10,"No","Yes")))</f>
        <v>N/A</v>
      </c>
      <c r="I175" s="8">
        <v>-19.8</v>
      </c>
      <c r="J175" s="8">
        <v>-88.7</v>
      </c>
      <c r="K175" s="28" t="s">
        <v>734</v>
      </c>
      <c r="L175" s="105" t="str">
        <f t="shared" si="57"/>
        <v>No</v>
      </c>
    </row>
    <row r="176" spans="1:12" ht="25.5" x14ac:dyDescent="0.2">
      <c r="A176" s="137" t="s">
        <v>1726</v>
      </c>
      <c r="B176" s="22" t="s">
        <v>213</v>
      </c>
      <c r="C176" s="23">
        <v>0</v>
      </c>
      <c r="D176" s="27" t="str">
        <f>IF($B176="N/A","N/A",IF(C176&gt;10,"No",IF(C176&lt;-10,"No","Yes")))</f>
        <v>N/A</v>
      </c>
      <c r="E176" s="23">
        <v>0</v>
      </c>
      <c r="F176" s="27" t="str">
        <f>IF($B176="N/A","N/A",IF(E176&gt;10,"No",IF(E176&lt;-10,"No","Yes")))</f>
        <v>N/A</v>
      </c>
      <c r="G176" s="23">
        <v>3972</v>
      </c>
      <c r="H176" s="27" t="str">
        <f>IF($B176="N/A","N/A",IF(G176&gt;10,"No",IF(G176&lt;-10,"No","Yes")))</f>
        <v>N/A</v>
      </c>
      <c r="I176" s="8" t="s">
        <v>1751</v>
      </c>
      <c r="J176" s="8" t="s">
        <v>1751</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375</v>
      </c>
      <c r="D183" s="7" t="str">
        <f t="shared" si="54"/>
        <v>N/A</v>
      </c>
      <c r="E183" s="1">
        <v>327</v>
      </c>
      <c r="F183" s="7" t="str">
        <f t="shared" si="55"/>
        <v>N/A</v>
      </c>
      <c r="G183" s="1">
        <v>191</v>
      </c>
      <c r="H183" s="7" t="str">
        <f t="shared" si="56"/>
        <v>N/A</v>
      </c>
      <c r="I183" s="36">
        <v>-12.8</v>
      </c>
      <c r="J183" s="36">
        <v>-41.6</v>
      </c>
      <c r="K183" s="30" t="s">
        <v>734</v>
      </c>
      <c r="L183" s="158" t="str">
        <f t="shared" si="57"/>
        <v>No</v>
      </c>
    </row>
    <row r="184" spans="1:12" x14ac:dyDescent="0.2">
      <c r="A184" s="137" t="s">
        <v>1019</v>
      </c>
      <c r="B184" s="22" t="s">
        <v>213</v>
      </c>
      <c r="C184" s="23">
        <v>15</v>
      </c>
      <c r="D184" s="27" t="str">
        <f t="shared" si="54"/>
        <v>N/A</v>
      </c>
      <c r="E184" s="23">
        <v>11</v>
      </c>
      <c r="F184" s="27" t="str">
        <f t="shared" si="55"/>
        <v>N/A</v>
      </c>
      <c r="G184" s="23">
        <v>11</v>
      </c>
      <c r="H184" s="27" t="str">
        <f t="shared" si="56"/>
        <v>N/A</v>
      </c>
      <c r="I184" s="8">
        <v>-40</v>
      </c>
      <c r="J184" s="8">
        <v>-44.4</v>
      </c>
      <c r="K184" s="28" t="s">
        <v>734</v>
      </c>
      <c r="L184" s="105" t="str">
        <f t="shared" si="57"/>
        <v>No</v>
      </c>
    </row>
    <row r="185" spans="1:12" x14ac:dyDescent="0.2">
      <c r="A185" s="137" t="s">
        <v>1020</v>
      </c>
      <c r="B185" s="22" t="s">
        <v>213</v>
      </c>
      <c r="C185" s="23">
        <v>11</v>
      </c>
      <c r="D185" s="27" t="str">
        <f t="shared" si="54"/>
        <v>N/A</v>
      </c>
      <c r="E185" s="23">
        <v>11</v>
      </c>
      <c r="F185" s="27" t="str">
        <f t="shared" si="55"/>
        <v>N/A</v>
      </c>
      <c r="G185" s="23">
        <v>11</v>
      </c>
      <c r="H185" s="27" t="str">
        <f t="shared" si="56"/>
        <v>N/A</v>
      </c>
      <c r="I185" s="8">
        <v>-33.299999999999997</v>
      </c>
      <c r="J185" s="8">
        <v>-50</v>
      </c>
      <c r="K185" s="28" t="s">
        <v>734</v>
      </c>
      <c r="L185" s="105" t="str">
        <f t="shared" si="57"/>
        <v>No</v>
      </c>
    </row>
    <row r="186" spans="1:12" ht="25.5" x14ac:dyDescent="0.2">
      <c r="A186" s="137" t="s">
        <v>1021</v>
      </c>
      <c r="B186" s="22" t="s">
        <v>213</v>
      </c>
      <c r="C186" s="23">
        <v>208</v>
      </c>
      <c r="D186" s="27" t="str">
        <f t="shared" si="54"/>
        <v>N/A</v>
      </c>
      <c r="E186" s="23">
        <v>188</v>
      </c>
      <c r="F186" s="27" t="str">
        <f t="shared" si="55"/>
        <v>N/A</v>
      </c>
      <c r="G186" s="23">
        <v>107</v>
      </c>
      <c r="H186" s="27" t="str">
        <f t="shared" si="56"/>
        <v>N/A</v>
      </c>
      <c r="I186" s="8">
        <v>-9.6199999999999992</v>
      </c>
      <c r="J186" s="8">
        <v>-43.1</v>
      </c>
      <c r="K186" s="28" t="s">
        <v>734</v>
      </c>
      <c r="L186" s="105" t="str">
        <f t="shared" si="57"/>
        <v>No</v>
      </c>
    </row>
    <row r="187" spans="1:12" ht="25.5" x14ac:dyDescent="0.2">
      <c r="A187" s="137" t="s">
        <v>1022</v>
      </c>
      <c r="B187" s="22" t="s">
        <v>213</v>
      </c>
      <c r="C187" s="23">
        <v>149</v>
      </c>
      <c r="D187" s="27" t="str">
        <f t="shared" si="54"/>
        <v>N/A</v>
      </c>
      <c r="E187" s="23">
        <v>128</v>
      </c>
      <c r="F187" s="27" t="str">
        <f t="shared" si="55"/>
        <v>N/A</v>
      </c>
      <c r="G187" s="23">
        <v>42</v>
      </c>
      <c r="H187" s="27" t="str">
        <f t="shared" si="56"/>
        <v>N/A</v>
      </c>
      <c r="I187" s="8">
        <v>-14.1</v>
      </c>
      <c r="J187" s="8">
        <v>-67.2</v>
      </c>
      <c r="K187" s="28" t="s">
        <v>734</v>
      </c>
      <c r="L187" s="105" t="str">
        <f t="shared" si="57"/>
        <v>No</v>
      </c>
    </row>
    <row r="188" spans="1:12" ht="25.5" x14ac:dyDescent="0.2">
      <c r="A188" s="137" t="s">
        <v>1728</v>
      </c>
      <c r="B188" s="22" t="s">
        <v>213</v>
      </c>
      <c r="C188" s="23">
        <v>0</v>
      </c>
      <c r="D188" s="27" t="str">
        <f t="shared" si="54"/>
        <v>N/A</v>
      </c>
      <c r="E188" s="23">
        <v>0</v>
      </c>
      <c r="F188" s="27" t="str">
        <f t="shared" si="55"/>
        <v>N/A</v>
      </c>
      <c r="G188" s="23">
        <v>36</v>
      </c>
      <c r="H188" s="27" t="str">
        <f t="shared" si="56"/>
        <v>N/A</v>
      </c>
      <c r="I188" s="8" t="s">
        <v>1751</v>
      </c>
      <c r="J188" s="8" t="s">
        <v>1751</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1751</v>
      </c>
      <c r="J189" s="36" t="s">
        <v>1751</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1751</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1751</v>
      </c>
      <c r="J192" s="8" t="s">
        <v>1751</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1751</v>
      </c>
      <c r="J193" s="8" t="s">
        <v>1751</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1751</v>
      </c>
      <c r="J194" s="8" t="s">
        <v>1751</v>
      </c>
      <c r="K194" s="28" t="s">
        <v>734</v>
      </c>
      <c r="L194" s="105" t="str">
        <f t="shared" si="57"/>
        <v>N/A</v>
      </c>
    </row>
    <row r="195" spans="1:12" x14ac:dyDescent="0.2">
      <c r="A195" s="151" t="s">
        <v>1028</v>
      </c>
      <c r="B195" s="30" t="s">
        <v>213</v>
      </c>
      <c r="C195" s="1">
        <v>76</v>
      </c>
      <c r="D195" s="7" t="str">
        <f t="shared" si="54"/>
        <v>N/A</v>
      </c>
      <c r="E195" s="1">
        <v>80</v>
      </c>
      <c r="F195" s="7" t="str">
        <f t="shared" si="55"/>
        <v>N/A</v>
      </c>
      <c r="G195" s="1">
        <v>35</v>
      </c>
      <c r="H195" s="7" t="str">
        <f t="shared" si="56"/>
        <v>N/A</v>
      </c>
      <c r="I195" s="36">
        <v>5.2629999999999999</v>
      </c>
      <c r="J195" s="36">
        <v>-56.3</v>
      </c>
      <c r="K195" s="30" t="s">
        <v>734</v>
      </c>
      <c r="L195" s="158" t="str">
        <f t="shared" si="57"/>
        <v>No</v>
      </c>
    </row>
    <row r="196" spans="1:12" ht="25.5" x14ac:dyDescent="0.2">
      <c r="A196" s="137" t="s">
        <v>1029</v>
      </c>
      <c r="B196" s="22" t="s">
        <v>213</v>
      </c>
      <c r="C196" s="23">
        <v>11</v>
      </c>
      <c r="D196" s="27" t="str">
        <f t="shared" si="54"/>
        <v>N/A</v>
      </c>
      <c r="E196" s="23">
        <v>11</v>
      </c>
      <c r="F196" s="27" t="str">
        <f t="shared" si="55"/>
        <v>N/A</v>
      </c>
      <c r="G196" s="23">
        <v>0</v>
      </c>
      <c r="H196" s="27" t="str">
        <f t="shared" si="56"/>
        <v>N/A</v>
      </c>
      <c r="I196" s="8">
        <v>50</v>
      </c>
      <c r="J196" s="8">
        <v>-100</v>
      </c>
      <c r="K196" s="28" t="s">
        <v>734</v>
      </c>
      <c r="L196" s="105" t="str">
        <f t="shared" si="57"/>
        <v>No</v>
      </c>
    </row>
    <row r="197" spans="1:12" ht="25.5" x14ac:dyDescent="0.2">
      <c r="A197" s="137" t="s">
        <v>1030</v>
      </c>
      <c r="B197" s="22" t="s">
        <v>213</v>
      </c>
      <c r="C197" s="23">
        <v>11</v>
      </c>
      <c r="D197" s="27" t="str">
        <f t="shared" si="54"/>
        <v>N/A</v>
      </c>
      <c r="E197" s="23">
        <v>11</v>
      </c>
      <c r="F197" s="27" t="str">
        <f t="shared" si="55"/>
        <v>N/A</v>
      </c>
      <c r="G197" s="23">
        <v>0</v>
      </c>
      <c r="H197" s="27" t="str">
        <f t="shared" si="56"/>
        <v>N/A</v>
      </c>
      <c r="I197" s="8">
        <v>-50</v>
      </c>
      <c r="J197" s="8">
        <v>-100</v>
      </c>
      <c r="K197" s="28" t="s">
        <v>734</v>
      </c>
      <c r="L197" s="105" t="str">
        <f t="shared" si="57"/>
        <v>No</v>
      </c>
    </row>
    <row r="198" spans="1:12" ht="25.5" x14ac:dyDescent="0.2">
      <c r="A198" s="137" t="s">
        <v>1031</v>
      </c>
      <c r="B198" s="22" t="s">
        <v>213</v>
      </c>
      <c r="C198" s="23">
        <v>50</v>
      </c>
      <c r="D198" s="27" t="str">
        <f t="shared" si="54"/>
        <v>N/A</v>
      </c>
      <c r="E198" s="23">
        <v>50</v>
      </c>
      <c r="F198" s="27" t="str">
        <f t="shared" si="55"/>
        <v>N/A</v>
      </c>
      <c r="G198" s="23">
        <v>14</v>
      </c>
      <c r="H198" s="27" t="str">
        <f t="shared" si="56"/>
        <v>N/A</v>
      </c>
      <c r="I198" s="8">
        <v>0</v>
      </c>
      <c r="J198" s="8">
        <v>-72</v>
      </c>
      <c r="K198" s="28" t="s">
        <v>734</v>
      </c>
      <c r="L198" s="105" t="str">
        <f t="shared" si="57"/>
        <v>No</v>
      </c>
    </row>
    <row r="199" spans="1:12" ht="25.5" x14ac:dyDescent="0.2">
      <c r="A199" s="137" t="s">
        <v>1032</v>
      </c>
      <c r="B199" s="22" t="s">
        <v>213</v>
      </c>
      <c r="C199" s="23">
        <v>22</v>
      </c>
      <c r="D199" s="27" t="str">
        <f t="shared" si="54"/>
        <v>N/A</v>
      </c>
      <c r="E199" s="23">
        <v>26</v>
      </c>
      <c r="F199" s="27" t="str">
        <f t="shared" si="55"/>
        <v>N/A</v>
      </c>
      <c r="G199" s="23">
        <v>11</v>
      </c>
      <c r="H199" s="27" t="str">
        <f t="shared" si="56"/>
        <v>N/A</v>
      </c>
      <c r="I199" s="8">
        <v>18.18</v>
      </c>
      <c r="J199" s="8">
        <v>-80.8</v>
      </c>
      <c r="K199" s="28" t="s">
        <v>734</v>
      </c>
      <c r="L199" s="105" t="str">
        <f t="shared" si="57"/>
        <v>No</v>
      </c>
    </row>
    <row r="200" spans="1:12" ht="25.5" x14ac:dyDescent="0.2">
      <c r="A200" s="137" t="s">
        <v>1730</v>
      </c>
      <c r="B200" s="22" t="s">
        <v>213</v>
      </c>
      <c r="C200" s="23">
        <v>0</v>
      </c>
      <c r="D200" s="27" t="str">
        <f t="shared" si="54"/>
        <v>N/A</v>
      </c>
      <c r="E200" s="23">
        <v>0</v>
      </c>
      <c r="F200" s="27" t="str">
        <f t="shared" si="55"/>
        <v>N/A</v>
      </c>
      <c r="G200" s="23">
        <v>16</v>
      </c>
      <c r="H200" s="27" t="str">
        <f t="shared" si="56"/>
        <v>N/A</v>
      </c>
      <c r="I200" s="8" t="s">
        <v>1751</v>
      </c>
      <c r="J200" s="8" t="s">
        <v>1751</v>
      </c>
      <c r="K200" s="28" t="s">
        <v>734</v>
      </c>
      <c r="L200" s="105" t="str">
        <f t="shared" si="57"/>
        <v>N/A</v>
      </c>
    </row>
    <row r="201" spans="1:12" x14ac:dyDescent="0.2">
      <c r="A201" s="151" t="s">
        <v>1033</v>
      </c>
      <c r="B201" s="30" t="s">
        <v>213</v>
      </c>
      <c r="C201" s="1">
        <v>10666</v>
      </c>
      <c r="D201" s="7" t="str">
        <f t="shared" si="54"/>
        <v>N/A</v>
      </c>
      <c r="E201" s="1">
        <v>10560</v>
      </c>
      <c r="F201" s="7" t="str">
        <f t="shared" si="55"/>
        <v>N/A</v>
      </c>
      <c r="G201" s="1">
        <v>903</v>
      </c>
      <c r="H201" s="7" t="str">
        <f t="shared" si="56"/>
        <v>N/A</v>
      </c>
      <c r="I201" s="36">
        <v>-0.99399999999999999</v>
      </c>
      <c r="J201" s="36">
        <v>-91.4</v>
      </c>
      <c r="K201" s="30" t="s">
        <v>734</v>
      </c>
      <c r="L201" s="158" t="str">
        <f t="shared" si="57"/>
        <v>No</v>
      </c>
    </row>
    <row r="202" spans="1:12" x14ac:dyDescent="0.2">
      <c r="A202" s="137" t="s">
        <v>1034</v>
      </c>
      <c r="B202" s="22" t="s">
        <v>213</v>
      </c>
      <c r="C202" s="23">
        <v>698</v>
      </c>
      <c r="D202" s="27" t="str">
        <f t="shared" si="54"/>
        <v>N/A</v>
      </c>
      <c r="E202" s="23">
        <v>726</v>
      </c>
      <c r="F202" s="27" t="str">
        <f t="shared" si="55"/>
        <v>N/A</v>
      </c>
      <c r="G202" s="23">
        <v>37</v>
      </c>
      <c r="H202" s="27" t="str">
        <f t="shared" si="56"/>
        <v>N/A</v>
      </c>
      <c r="I202" s="8">
        <v>4.0110000000000001</v>
      </c>
      <c r="J202" s="8">
        <v>-94.9</v>
      </c>
      <c r="K202" s="28" t="s">
        <v>734</v>
      </c>
      <c r="L202" s="105" t="str">
        <f t="shared" si="57"/>
        <v>No</v>
      </c>
    </row>
    <row r="203" spans="1:12" x14ac:dyDescent="0.2">
      <c r="A203" s="137" t="s">
        <v>1035</v>
      </c>
      <c r="B203" s="22" t="s">
        <v>213</v>
      </c>
      <c r="C203" s="23">
        <v>35</v>
      </c>
      <c r="D203" s="27" t="str">
        <f t="shared" si="54"/>
        <v>N/A</v>
      </c>
      <c r="E203" s="23">
        <v>38</v>
      </c>
      <c r="F203" s="27" t="str">
        <f t="shared" si="55"/>
        <v>N/A</v>
      </c>
      <c r="G203" s="23">
        <v>11</v>
      </c>
      <c r="H203" s="27" t="str">
        <f t="shared" si="56"/>
        <v>N/A</v>
      </c>
      <c r="I203" s="8">
        <v>8.5709999999999997</v>
      </c>
      <c r="J203" s="8">
        <v>-94.7</v>
      </c>
      <c r="K203" s="28" t="s">
        <v>734</v>
      </c>
      <c r="L203" s="105" t="str">
        <f t="shared" si="57"/>
        <v>No</v>
      </c>
    </row>
    <row r="204" spans="1:12" ht="25.5" x14ac:dyDescent="0.2">
      <c r="A204" s="137" t="s">
        <v>1036</v>
      </c>
      <c r="B204" s="22" t="s">
        <v>213</v>
      </c>
      <c r="C204" s="23">
        <v>6179</v>
      </c>
      <c r="D204" s="27" t="str">
        <f t="shared" si="54"/>
        <v>N/A</v>
      </c>
      <c r="E204" s="23">
        <v>6119</v>
      </c>
      <c r="F204" s="27" t="str">
        <f t="shared" si="55"/>
        <v>N/A</v>
      </c>
      <c r="G204" s="23">
        <v>157</v>
      </c>
      <c r="H204" s="27" t="str">
        <f t="shared" si="56"/>
        <v>N/A</v>
      </c>
      <c r="I204" s="8">
        <v>-0.97099999999999997</v>
      </c>
      <c r="J204" s="8">
        <v>-97.4</v>
      </c>
      <c r="K204" s="28" t="s">
        <v>734</v>
      </c>
      <c r="L204" s="105" t="str">
        <f t="shared" si="57"/>
        <v>No</v>
      </c>
    </row>
    <row r="205" spans="1:12" ht="25.5" x14ac:dyDescent="0.2">
      <c r="A205" s="137" t="s">
        <v>1037</v>
      </c>
      <c r="B205" s="22" t="s">
        <v>213</v>
      </c>
      <c r="C205" s="23">
        <v>3228</v>
      </c>
      <c r="D205" s="27" t="str">
        <f t="shared" si="54"/>
        <v>N/A</v>
      </c>
      <c r="E205" s="23">
        <v>3132</v>
      </c>
      <c r="F205" s="27" t="str">
        <f t="shared" si="55"/>
        <v>N/A</v>
      </c>
      <c r="G205" s="23">
        <v>102</v>
      </c>
      <c r="H205" s="27" t="str">
        <f t="shared" si="56"/>
        <v>N/A</v>
      </c>
      <c r="I205" s="8">
        <v>-2.97</v>
      </c>
      <c r="J205" s="8">
        <v>-96.7</v>
      </c>
      <c r="K205" s="28" t="s">
        <v>734</v>
      </c>
      <c r="L205" s="105" t="str">
        <f t="shared" si="57"/>
        <v>No</v>
      </c>
    </row>
    <row r="206" spans="1:12" ht="25.5" x14ac:dyDescent="0.2">
      <c r="A206" s="137" t="s">
        <v>1731</v>
      </c>
      <c r="B206" s="22" t="s">
        <v>213</v>
      </c>
      <c r="C206" s="23">
        <v>526</v>
      </c>
      <c r="D206" s="27" t="str">
        <f t="shared" si="54"/>
        <v>N/A</v>
      </c>
      <c r="E206" s="23">
        <v>545</v>
      </c>
      <c r="F206" s="27" t="str">
        <f t="shared" si="55"/>
        <v>N/A</v>
      </c>
      <c r="G206" s="23">
        <v>605</v>
      </c>
      <c r="H206" s="27" t="str">
        <f t="shared" si="56"/>
        <v>N/A</v>
      </c>
      <c r="I206" s="8">
        <v>3.6120000000000001</v>
      </c>
      <c r="J206" s="8">
        <v>11.01</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2458</v>
      </c>
      <c r="D219" s="27" t="str">
        <f t="shared" si="54"/>
        <v>N/A</v>
      </c>
      <c r="E219" s="23">
        <v>2757</v>
      </c>
      <c r="F219" s="27" t="str">
        <f t="shared" si="55"/>
        <v>N/A</v>
      </c>
      <c r="G219" s="23">
        <v>317</v>
      </c>
      <c r="H219" s="27" t="str">
        <f t="shared" si="56"/>
        <v>N/A</v>
      </c>
      <c r="I219" s="8">
        <v>12.16</v>
      </c>
      <c r="J219" s="8">
        <v>-88.5</v>
      </c>
      <c r="K219" s="28" t="s">
        <v>734</v>
      </c>
      <c r="L219" s="105" t="str">
        <f t="shared" si="57"/>
        <v>No</v>
      </c>
    </row>
    <row r="220" spans="1:12" ht="25.5" x14ac:dyDescent="0.2">
      <c r="A220" s="138" t="s">
        <v>1049</v>
      </c>
      <c r="B220" s="22" t="s">
        <v>213</v>
      </c>
      <c r="C220" s="23">
        <v>21</v>
      </c>
      <c r="D220" s="27" t="str">
        <f t="shared" si="54"/>
        <v>N/A</v>
      </c>
      <c r="E220" s="23">
        <v>26</v>
      </c>
      <c r="F220" s="27" t="str">
        <f t="shared" si="55"/>
        <v>N/A</v>
      </c>
      <c r="G220" s="23">
        <v>11</v>
      </c>
      <c r="H220" s="27" t="str">
        <f t="shared" si="56"/>
        <v>N/A</v>
      </c>
      <c r="I220" s="8">
        <v>23.81</v>
      </c>
      <c r="J220" s="8">
        <v>-96.2</v>
      </c>
      <c r="K220" s="28" t="s">
        <v>734</v>
      </c>
      <c r="L220" s="105" t="str">
        <f t="shared" si="57"/>
        <v>No</v>
      </c>
    </row>
    <row r="221" spans="1:12" ht="25.5" x14ac:dyDescent="0.2">
      <c r="A221" s="138" t="s">
        <v>1050</v>
      </c>
      <c r="B221" s="22" t="s">
        <v>213</v>
      </c>
      <c r="C221" s="23">
        <v>11</v>
      </c>
      <c r="D221" s="27" t="str">
        <f t="shared" si="54"/>
        <v>N/A</v>
      </c>
      <c r="E221" s="23">
        <v>11</v>
      </c>
      <c r="F221" s="27" t="str">
        <f t="shared" si="55"/>
        <v>N/A</v>
      </c>
      <c r="G221" s="23">
        <v>0</v>
      </c>
      <c r="H221" s="27" t="str">
        <f t="shared" si="56"/>
        <v>N/A</v>
      </c>
      <c r="I221" s="8">
        <v>0</v>
      </c>
      <c r="J221" s="8">
        <v>-100</v>
      </c>
      <c r="K221" s="28" t="s">
        <v>734</v>
      </c>
      <c r="L221" s="105" t="str">
        <f t="shared" si="57"/>
        <v>No</v>
      </c>
    </row>
    <row r="222" spans="1:12" ht="25.5" x14ac:dyDescent="0.2">
      <c r="A222" s="138" t="s">
        <v>1051</v>
      </c>
      <c r="B222" s="22" t="s">
        <v>213</v>
      </c>
      <c r="C222" s="23">
        <v>828</v>
      </c>
      <c r="D222" s="27" t="str">
        <f t="shared" si="54"/>
        <v>N/A</v>
      </c>
      <c r="E222" s="23">
        <v>939</v>
      </c>
      <c r="F222" s="27" t="str">
        <f t="shared" si="55"/>
        <v>N/A</v>
      </c>
      <c r="G222" s="23">
        <v>84</v>
      </c>
      <c r="H222" s="27" t="str">
        <f t="shared" si="56"/>
        <v>N/A</v>
      </c>
      <c r="I222" s="8">
        <v>13.41</v>
      </c>
      <c r="J222" s="8">
        <v>-91.1</v>
      </c>
      <c r="K222" s="28" t="s">
        <v>734</v>
      </c>
      <c r="L222" s="105" t="str">
        <f t="shared" si="57"/>
        <v>No</v>
      </c>
    </row>
    <row r="223" spans="1:12" ht="25.5" x14ac:dyDescent="0.2">
      <c r="A223" s="138" t="s">
        <v>1052</v>
      </c>
      <c r="B223" s="22" t="s">
        <v>213</v>
      </c>
      <c r="C223" s="23">
        <v>1112</v>
      </c>
      <c r="D223" s="27" t="str">
        <f t="shared" si="54"/>
        <v>N/A</v>
      </c>
      <c r="E223" s="23">
        <v>1210</v>
      </c>
      <c r="F223" s="27" t="str">
        <f t="shared" si="55"/>
        <v>N/A</v>
      </c>
      <c r="G223" s="23">
        <v>108</v>
      </c>
      <c r="H223" s="27" t="str">
        <f t="shared" si="56"/>
        <v>N/A</v>
      </c>
      <c r="I223" s="8">
        <v>8.8130000000000006</v>
      </c>
      <c r="J223" s="8">
        <v>-91.1</v>
      </c>
      <c r="K223" s="28" t="s">
        <v>734</v>
      </c>
      <c r="L223" s="105" t="str">
        <f t="shared" si="57"/>
        <v>No</v>
      </c>
    </row>
    <row r="224" spans="1:12" ht="25.5" x14ac:dyDescent="0.2">
      <c r="A224" s="138" t="s">
        <v>1734</v>
      </c>
      <c r="B224" s="22" t="s">
        <v>213</v>
      </c>
      <c r="C224" s="23">
        <v>495</v>
      </c>
      <c r="D224" s="27" t="str">
        <f t="shared" si="54"/>
        <v>N/A</v>
      </c>
      <c r="E224" s="23">
        <v>580</v>
      </c>
      <c r="F224" s="27" t="str">
        <f t="shared" si="55"/>
        <v>N/A</v>
      </c>
      <c r="G224" s="23">
        <v>124</v>
      </c>
      <c r="H224" s="27" t="str">
        <f t="shared" ref="H224:H230" si="58">IF($B224="N/A","N/A",IF(G224&gt;10,"No",IF(G224&lt;-10,"No","Yes")))</f>
        <v>N/A</v>
      </c>
      <c r="I224" s="8">
        <v>17.170000000000002</v>
      </c>
      <c r="J224" s="8">
        <v>-78.599999999999994</v>
      </c>
      <c r="K224" s="28" t="s">
        <v>734</v>
      </c>
      <c r="L224" s="105" t="str">
        <f t="shared" ref="L224:L235" si="59">IF(J224="Div by 0", "N/A", IF(K224="N/A","N/A", IF(J224&gt;VALUE(MID(K224,1,2)), "No", IF(J224&lt;-1*VALUE(MID(K224,1,2)), "No", "Yes"))))</f>
        <v>No</v>
      </c>
    </row>
    <row r="225" spans="1:12" x14ac:dyDescent="0.2">
      <c r="A225" s="151" t="s">
        <v>1053</v>
      </c>
      <c r="B225" s="22" t="s">
        <v>213</v>
      </c>
      <c r="C225" s="23">
        <v>0</v>
      </c>
      <c r="D225" s="27" t="str">
        <f t="shared" si="54"/>
        <v>N/A</v>
      </c>
      <c r="E225" s="23">
        <v>0</v>
      </c>
      <c r="F225" s="27" t="str">
        <f t="shared" si="55"/>
        <v>N/A</v>
      </c>
      <c r="G225" s="23">
        <v>22198</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9021</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447</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7139</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4364</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1227</v>
      </c>
      <c r="H230" s="27" t="str">
        <f t="shared" si="58"/>
        <v>N/A</v>
      </c>
      <c r="I230" s="8" t="s">
        <v>1751</v>
      </c>
      <c r="J230" s="8" t="s">
        <v>1751</v>
      </c>
      <c r="K230" s="28" t="s">
        <v>734</v>
      </c>
      <c r="L230" s="105" t="str">
        <f t="shared" si="59"/>
        <v>N/A</v>
      </c>
    </row>
    <row r="231" spans="1:12" x14ac:dyDescent="0.2">
      <c r="A231" s="138" t="s">
        <v>1058</v>
      </c>
      <c r="B231" s="22" t="s">
        <v>289</v>
      </c>
      <c r="C231" s="4">
        <v>65.462061191000004</v>
      </c>
      <c r="D231" s="27" t="str">
        <f>IF($B231="N/A","N/A",IF(C231&lt;15,"Yes","No"))</f>
        <v>No</v>
      </c>
      <c r="E231" s="4">
        <v>63.672365497999998</v>
      </c>
      <c r="F231" s="27" t="str">
        <f>IF($B231="N/A","N/A",IF(E231&lt;15,"Yes","No"))</f>
        <v>No</v>
      </c>
      <c r="G231" s="4">
        <v>64.121398283999994</v>
      </c>
      <c r="H231" s="27" t="str">
        <f>IF($B231="N/A","N/A",IF(G231&lt;15,"Yes","No"))</f>
        <v>No</v>
      </c>
      <c r="I231" s="8">
        <v>-2.73</v>
      </c>
      <c r="J231" s="8">
        <v>0.70520000000000005</v>
      </c>
      <c r="K231" s="28" t="s">
        <v>734</v>
      </c>
      <c r="L231" s="105" t="str">
        <f t="shared" si="59"/>
        <v>Yes</v>
      </c>
    </row>
    <row r="232" spans="1:12" x14ac:dyDescent="0.2">
      <c r="A232" s="138" t="s">
        <v>1059</v>
      </c>
      <c r="B232" s="22" t="s">
        <v>213</v>
      </c>
      <c r="C232" s="23">
        <v>11</v>
      </c>
      <c r="D232" s="27" t="str">
        <f t="shared" ref="D232" si="60">IF($B232="N/A","N/A",IF(C232&gt;10,"No",IF(C232&lt;-10,"No","Yes")))</f>
        <v>N/A</v>
      </c>
      <c r="E232" s="23">
        <v>11</v>
      </c>
      <c r="F232" s="27" t="str">
        <f t="shared" ref="F232" si="61">IF($B232="N/A","N/A",IF(E232&gt;10,"No",IF(E232&lt;-10,"No","Yes")))</f>
        <v>N/A</v>
      </c>
      <c r="G232" s="23">
        <v>11</v>
      </c>
      <c r="H232" s="27" t="str">
        <f t="shared" ref="H232" si="62">IF($B232="N/A","N/A",IF(G232&gt;10,"No",IF(G232&lt;-10,"No","Yes")))</f>
        <v>N/A</v>
      </c>
      <c r="I232" s="8">
        <v>-25</v>
      </c>
      <c r="J232" s="8">
        <v>-50</v>
      </c>
      <c r="K232" s="28" t="s">
        <v>734</v>
      </c>
      <c r="L232" s="105" t="str">
        <f t="shared" si="59"/>
        <v>No</v>
      </c>
    </row>
    <row r="233" spans="1:12" ht="25.5" x14ac:dyDescent="0.2">
      <c r="A233" s="138" t="s">
        <v>1060</v>
      </c>
      <c r="B233" s="22" t="s">
        <v>279</v>
      </c>
      <c r="C233" s="4">
        <v>7.24834647E-2</v>
      </c>
      <c r="D233" s="27" t="str">
        <f>IF($B233="N/A","N/A",IF(C233&lt;10,"Yes","No"))</f>
        <v>Yes</v>
      </c>
      <c r="E233" s="4">
        <v>5.3149083200000002E-2</v>
      </c>
      <c r="F233" s="27" t="str">
        <f>IF($B233="N/A","N/A",IF(E233&lt;10,"Yes","No"))</f>
        <v>Yes</v>
      </c>
      <c r="G233" s="4">
        <v>2.7909573E-2</v>
      </c>
      <c r="H233" s="27" t="str">
        <f>IF($B233="N/A","N/A",IF(G233&lt;10,"Yes","No"))</f>
        <v>Yes</v>
      </c>
      <c r="I233" s="8">
        <v>-26.7</v>
      </c>
      <c r="J233" s="8">
        <v>-47.5</v>
      </c>
      <c r="K233" s="28" t="s">
        <v>734</v>
      </c>
      <c r="L233" s="105" t="str">
        <f t="shared" si="59"/>
        <v>No</v>
      </c>
    </row>
    <row r="234" spans="1:12" x14ac:dyDescent="0.2">
      <c r="A234" s="128" t="s">
        <v>72</v>
      </c>
      <c r="B234" s="22" t="s">
        <v>213</v>
      </c>
      <c r="C234" s="4">
        <v>2.7589014499000002</v>
      </c>
      <c r="D234" s="27" t="str">
        <f t="shared" si="54"/>
        <v>N/A</v>
      </c>
      <c r="E234" s="4">
        <v>2.9653240607</v>
      </c>
      <c r="F234" s="27" t="str">
        <f t="shared" si="55"/>
        <v>N/A</v>
      </c>
      <c r="G234" s="4">
        <v>3.3421254716000002</v>
      </c>
      <c r="H234" s="27" t="str">
        <f>IF($B234="N/A","N/A",IF(G234&gt;10,"No",IF(G234&lt;-10,"No","Yes")))</f>
        <v>N/A</v>
      </c>
      <c r="I234" s="8">
        <v>7.4820000000000002</v>
      </c>
      <c r="J234" s="8">
        <v>12.71</v>
      </c>
      <c r="K234" s="28" t="s">
        <v>734</v>
      </c>
      <c r="L234" s="105" t="str">
        <f t="shared" si="59"/>
        <v>Yes</v>
      </c>
    </row>
    <row r="235" spans="1:12" ht="25.5" x14ac:dyDescent="0.2">
      <c r="A235" s="138" t="s">
        <v>1061</v>
      </c>
      <c r="B235" s="22" t="s">
        <v>289</v>
      </c>
      <c r="C235" s="5">
        <v>64.832618295000003</v>
      </c>
      <c r="D235" s="27" t="str">
        <f>IF($B235="N/A","N/A",IF(C235&lt;15,"Yes","No"))</f>
        <v>No</v>
      </c>
      <c r="E235" s="5">
        <v>62.993013296999997</v>
      </c>
      <c r="F235" s="27" t="str">
        <f>IF($B235="N/A","N/A",IF(E235&lt;15,"Yes","No"))</f>
        <v>No</v>
      </c>
      <c r="G235" s="5">
        <v>62.725785449999997</v>
      </c>
      <c r="H235" s="27" t="str">
        <f>IF($B235="N/A","N/A",IF(G235&lt;15,"Yes","No"))</f>
        <v>No</v>
      </c>
      <c r="I235" s="8">
        <v>-2.84</v>
      </c>
      <c r="J235" s="8">
        <v>-0.42399999999999999</v>
      </c>
      <c r="K235" s="28" t="s">
        <v>734</v>
      </c>
      <c r="L235" s="105" t="str">
        <f t="shared" si="59"/>
        <v>Yes</v>
      </c>
    </row>
    <row r="236" spans="1:12" ht="25.5" x14ac:dyDescent="0.2">
      <c r="A236" s="138" t="s">
        <v>152</v>
      </c>
      <c r="B236" s="22" t="s">
        <v>213</v>
      </c>
      <c r="C236" s="23">
        <v>403</v>
      </c>
      <c r="D236" s="27" t="str">
        <f>IF($B236="N/A","N/A",IF(C236&gt;10,"No",IF(C236&lt;-10,"No","Yes")))</f>
        <v>N/A</v>
      </c>
      <c r="E236" s="23">
        <v>197</v>
      </c>
      <c r="F236" s="27" t="str">
        <f>IF($B236="N/A","N/A",IF(E236&gt;10,"No",IF(E236&lt;-10,"No","Yes")))</f>
        <v>N/A</v>
      </c>
      <c r="G236" s="23">
        <v>21710</v>
      </c>
      <c r="H236" s="27" t="str">
        <f>IF($B236="N/A","N/A",IF(G236&gt;10,"No",IF(G236&lt;-10,"No","Yes")))</f>
        <v>N/A</v>
      </c>
      <c r="I236" s="8">
        <v>-51.1</v>
      </c>
      <c r="J236" s="8">
        <v>10920</v>
      </c>
      <c r="K236" s="28" t="s">
        <v>734</v>
      </c>
      <c r="L236" s="105" t="str">
        <f>IF(J236="Div by 0", "N/A", IF(K236="N/A","N/A", IF(J236&gt;VALUE(MID(K236,1,2)), "No", IF(J236&lt;-1*VALUE(MID(K236,1,2)), "No", "Yes"))))</f>
        <v>No</v>
      </c>
    </row>
    <row r="237" spans="1:12" x14ac:dyDescent="0.2">
      <c r="A237" s="138" t="s">
        <v>1062</v>
      </c>
      <c r="B237" s="22" t="s">
        <v>213</v>
      </c>
      <c r="C237" s="23">
        <v>11037</v>
      </c>
      <c r="D237" s="27" t="str">
        <f t="shared" ref="D237:D242" si="63">IF($B237="N/A","N/A",IF(C237&gt;10,"No",IF(C237&lt;-10,"No","Yes")))</f>
        <v>N/A</v>
      </c>
      <c r="E237" s="23">
        <v>11289</v>
      </c>
      <c r="F237" s="27" t="str">
        <f t="shared" ref="F237:F242" si="64">IF($B237="N/A","N/A",IF(E237&gt;10,"No",IF(E237&lt;-10,"No","Yes")))</f>
        <v>N/A</v>
      </c>
      <c r="G237" s="23">
        <v>10749</v>
      </c>
      <c r="H237" s="27" t="str">
        <f>IF($B237="N/A","N/A",IF(G237&gt;10,"No",IF(G237&lt;-10,"No","Yes")))</f>
        <v>N/A</v>
      </c>
      <c r="I237" s="8">
        <v>2.2829999999999999</v>
      </c>
      <c r="J237" s="8">
        <v>-4.78</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65.462061191000004</v>
      </c>
      <c r="D242" s="27" t="str">
        <f t="shared" si="63"/>
        <v>N/A</v>
      </c>
      <c r="E242" s="4">
        <v>63.672365497999998</v>
      </c>
      <c r="F242" s="27" t="str">
        <f t="shared" si="64"/>
        <v>N/A</v>
      </c>
      <c r="G242" s="4">
        <v>64.121398283999994</v>
      </c>
      <c r="H242" s="27" t="str">
        <f t="shared" si="65"/>
        <v>N/A</v>
      </c>
      <c r="I242" s="8">
        <v>-2.73</v>
      </c>
      <c r="J242" s="8">
        <v>0.70520000000000005</v>
      </c>
      <c r="K242" s="28" t="s">
        <v>213</v>
      </c>
      <c r="L242" s="105" t="str">
        <f t="shared" si="66"/>
        <v>N/A</v>
      </c>
    </row>
    <row r="243" spans="1:12" x14ac:dyDescent="0.2">
      <c r="A243" s="151" t="s">
        <v>1068</v>
      </c>
      <c r="B243" s="22" t="s">
        <v>213</v>
      </c>
      <c r="C243" s="23">
        <v>106645</v>
      </c>
      <c r="D243" s="27" t="str">
        <f>IF($B243="N/A","N/A",IF(C243&gt;10,"No",IF(C243&lt;-10,"No","Yes")))</f>
        <v>N/A</v>
      </c>
      <c r="E243" s="23">
        <v>113686</v>
      </c>
      <c r="F243" s="27" t="str">
        <f>IF($B243="N/A","N/A",IF(E243&gt;10,"No",IF(E243&lt;-10,"No","Yes")))</f>
        <v>N/A</v>
      </c>
      <c r="G243" s="23">
        <v>135685</v>
      </c>
      <c r="H243" s="27" t="str">
        <f>IF($B243="N/A","N/A",IF(G243&gt;10,"No",IF(G243&lt;-10,"No","Yes")))</f>
        <v>N/A</v>
      </c>
      <c r="I243" s="8">
        <v>6.6020000000000003</v>
      </c>
      <c r="J243" s="8">
        <v>19.350000000000001</v>
      </c>
      <c r="K243" s="28" t="s">
        <v>734</v>
      </c>
      <c r="L243" s="105" t="str">
        <f t="shared" ref="L243:L276" si="67">IF(J243="Div by 0", "N/A", IF(K243="N/A","N/A", IF(J243&gt;VALUE(MID(K243,1,2)), "No", IF(J243&lt;-1*VALUE(MID(K243,1,2)), "No", "Yes"))))</f>
        <v>Yes</v>
      </c>
    </row>
    <row r="244" spans="1:12" x14ac:dyDescent="0.2">
      <c r="A244" s="128" t="s">
        <v>1069</v>
      </c>
      <c r="B244" s="22" t="s">
        <v>213</v>
      </c>
      <c r="C244" s="4">
        <v>0</v>
      </c>
      <c r="D244" s="27" t="str">
        <f>IF($B244="N/A","N/A",IF(C244&gt;10,"No",IF(C244&lt;-10,"No","Yes")))</f>
        <v>N/A</v>
      </c>
      <c r="E244" s="4">
        <v>6.2951831700000002E-2</v>
      </c>
      <c r="F244" s="27" t="str">
        <f>IF($B244="N/A","N/A",IF(E244&gt;10,"No",IF(E244&lt;-10,"No","Yes")))</f>
        <v>N/A</v>
      </c>
      <c r="G244" s="4">
        <v>0.1665706485</v>
      </c>
      <c r="H244" s="27" t="str">
        <f>IF($B244="N/A","N/A",IF(G244&gt;10,"No",IF(G244&lt;-10,"No","Yes")))</f>
        <v>N/A</v>
      </c>
      <c r="I244" s="8" t="s">
        <v>1751</v>
      </c>
      <c r="J244" s="8">
        <v>164.6</v>
      </c>
      <c r="K244" s="28" t="s">
        <v>734</v>
      </c>
      <c r="L244" s="105" t="str">
        <f t="shared" si="67"/>
        <v>No</v>
      </c>
    </row>
    <row r="245" spans="1:12" x14ac:dyDescent="0.2">
      <c r="A245" s="128" t="s">
        <v>1070</v>
      </c>
      <c r="B245" s="22" t="s">
        <v>213</v>
      </c>
      <c r="C245" s="4">
        <v>0.54420710080000001</v>
      </c>
      <c r="D245" s="27" t="str">
        <f>IF($B245="N/A","N/A",IF(C245&gt;10,"No",IF(C245&lt;-10,"No","Yes")))</f>
        <v>N/A</v>
      </c>
      <c r="E245" s="4">
        <v>0.81926198189999999</v>
      </c>
      <c r="F245" s="27" t="str">
        <f>IF($B245="N/A","N/A",IF(E245&gt;10,"No",IF(E245&lt;-10,"No","Yes")))</f>
        <v>N/A</v>
      </c>
      <c r="G245" s="4">
        <v>1.0998833673999999</v>
      </c>
      <c r="H245" s="27" t="str">
        <f>IF($B245="N/A","N/A",IF(G245&gt;10,"No",IF(G245&lt;-10,"No","Yes")))</f>
        <v>N/A</v>
      </c>
      <c r="I245" s="8">
        <v>50.54</v>
      </c>
      <c r="J245" s="8">
        <v>34.25</v>
      </c>
      <c r="K245" s="28" t="s">
        <v>734</v>
      </c>
      <c r="L245" s="105" t="str">
        <f t="shared" si="67"/>
        <v>No</v>
      </c>
    </row>
    <row r="246" spans="1:12" x14ac:dyDescent="0.2">
      <c r="A246" s="128" t="s">
        <v>1071</v>
      </c>
      <c r="B246" s="22" t="s">
        <v>213</v>
      </c>
      <c r="C246" s="4">
        <v>4.52140023E-2</v>
      </c>
      <c r="D246" s="27" t="str">
        <f t="shared" ref="D246:D274" si="68">IF($B246="N/A","N/A",IF(C246&gt;10,"No",IF(C246&lt;-10,"No","Yes")))</f>
        <v>N/A</v>
      </c>
      <c r="E246" s="4">
        <v>1.35231572E-2</v>
      </c>
      <c r="F246" s="27" t="str">
        <f t="shared" ref="F246:F274" si="69">IF($B246="N/A","N/A",IF(E246&gt;10,"No",IF(E246&lt;-10,"No","Yes")))</f>
        <v>N/A</v>
      </c>
      <c r="G246" s="4">
        <v>3.0286660378999999</v>
      </c>
      <c r="H246" s="27" t="str">
        <f t="shared" ref="H246:H274" si="70">IF($B246="N/A","N/A",IF(G246&gt;10,"No",IF(G246&lt;-10,"No","Yes")))</f>
        <v>N/A</v>
      </c>
      <c r="I246" s="8">
        <v>-70.099999999999994</v>
      </c>
      <c r="J246" s="8">
        <v>22296</v>
      </c>
      <c r="K246" s="28" t="s">
        <v>734</v>
      </c>
      <c r="L246" s="105" t="str">
        <f t="shared" si="67"/>
        <v>No</v>
      </c>
    </row>
    <row r="247" spans="1:12" x14ac:dyDescent="0.2">
      <c r="A247" s="128" t="s">
        <v>1072</v>
      </c>
      <c r="B247" s="22" t="s">
        <v>213</v>
      </c>
      <c r="C247" s="4">
        <v>45.363457167</v>
      </c>
      <c r="D247" s="27" t="str">
        <f t="shared" si="68"/>
        <v>N/A</v>
      </c>
      <c r="E247" s="4">
        <v>47.109316042000003</v>
      </c>
      <c r="F247" s="27" t="str">
        <f t="shared" si="69"/>
        <v>N/A</v>
      </c>
      <c r="G247" s="4">
        <v>52.520931627000003</v>
      </c>
      <c r="H247" s="27" t="str">
        <f t="shared" si="70"/>
        <v>N/A</v>
      </c>
      <c r="I247" s="8">
        <v>3.8490000000000002</v>
      </c>
      <c r="J247" s="8">
        <v>11.49</v>
      </c>
      <c r="K247" s="28" t="s">
        <v>734</v>
      </c>
      <c r="L247" s="105" t="str">
        <f t="shared" si="67"/>
        <v>Yes</v>
      </c>
    </row>
    <row r="248" spans="1:12" x14ac:dyDescent="0.2">
      <c r="A248" s="128" t="s">
        <v>1073</v>
      </c>
      <c r="B248" s="22" t="s">
        <v>213</v>
      </c>
      <c r="C248" s="4">
        <v>35.381874443000001</v>
      </c>
      <c r="D248" s="27" t="str">
        <f t="shared" si="68"/>
        <v>N/A</v>
      </c>
      <c r="E248" s="4">
        <v>43.734496772</v>
      </c>
      <c r="F248" s="27" t="str">
        <f t="shared" si="69"/>
        <v>N/A</v>
      </c>
      <c r="G248" s="4">
        <v>44.284187639999999</v>
      </c>
      <c r="H248" s="27" t="str">
        <f t="shared" si="70"/>
        <v>N/A</v>
      </c>
      <c r="I248" s="8">
        <v>23.61</v>
      </c>
      <c r="J248" s="8">
        <v>1.2569999999999999</v>
      </c>
      <c r="K248" s="28" t="s">
        <v>734</v>
      </c>
      <c r="L248" s="105" t="str">
        <f t="shared" si="67"/>
        <v>Yes</v>
      </c>
    </row>
    <row r="249" spans="1:12" x14ac:dyDescent="0.2">
      <c r="A249" s="151" t="s">
        <v>1074</v>
      </c>
      <c r="B249" s="22" t="s">
        <v>213</v>
      </c>
      <c r="C249" s="23">
        <v>547087</v>
      </c>
      <c r="D249" s="27" t="str">
        <f t="shared" si="68"/>
        <v>N/A</v>
      </c>
      <c r="E249" s="23">
        <v>535664</v>
      </c>
      <c r="F249" s="27" t="str">
        <f t="shared" si="69"/>
        <v>N/A</v>
      </c>
      <c r="G249" s="23">
        <v>740169</v>
      </c>
      <c r="H249" s="27" t="str">
        <f t="shared" si="70"/>
        <v>N/A</v>
      </c>
      <c r="I249" s="8">
        <v>-2.09</v>
      </c>
      <c r="J249" s="8">
        <v>38.18</v>
      </c>
      <c r="K249" s="28" t="s">
        <v>734</v>
      </c>
      <c r="L249" s="105" t="str">
        <f t="shared" si="67"/>
        <v>No</v>
      </c>
    </row>
    <row r="250" spans="1:12" x14ac:dyDescent="0.2">
      <c r="A250" s="128" t="s">
        <v>1075</v>
      </c>
      <c r="B250" s="22" t="s">
        <v>213</v>
      </c>
      <c r="C250" s="4">
        <v>0.2037137768</v>
      </c>
      <c r="D250" s="27" t="str">
        <f t="shared" si="68"/>
        <v>N/A</v>
      </c>
      <c r="E250" s="4">
        <v>0.24977662249999999</v>
      </c>
      <c r="F250" s="27" t="str">
        <f t="shared" si="69"/>
        <v>N/A</v>
      </c>
      <c r="G250" s="4">
        <v>0.3143551336</v>
      </c>
      <c r="H250" s="27" t="str">
        <f t="shared" si="70"/>
        <v>N/A</v>
      </c>
      <c r="I250" s="8">
        <v>22.61</v>
      </c>
      <c r="J250" s="8">
        <v>25.85</v>
      </c>
      <c r="K250" s="28" t="s">
        <v>734</v>
      </c>
      <c r="L250" s="105" t="str">
        <f t="shared" si="67"/>
        <v>Yes</v>
      </c>
    </row>
    <row r="251" spans="1:12" x14ac:dyDescent="0.2">
      <c r="A251" s="128" t="s">
        <v>1076</v>
      </c>
      <c r="B251" s="22" t="s">
        <v>213</v>
      </c>
      <c r="C251" s="4">
        <v>2.2303794802999999</v>
      </c>
      <c r="D251" s="27" t="str">
        <f t="shared" si="68"/>
        <v>N/A</v>
      </c>
      <c r="E251" s="4">
        <v>2.2917500636999999</v>
      </c>
      <c r="F251" s="27" t="str">
        <f t="shared" si="69"/>
        <v>N/A</v>
      </c>
      <c r="G251" s="4">
        <v>2.0845681727000001</v>
      </c>
      <c r="H251" s="27" t="str">
        <f t="shared" si="70"/>
        <v>N/A</v>
      </c>
      <c r="I251" s="8">
        <v>2.7519999999999998</v>
      </c>
      <c r="J251" s="8">
        <v>-9.0399999999999991</v>
      </c>
      <c r="K251" s="28" t="s">
        <v>734</v>
      </c>
      <c r="L251" s="105" t="str">
        <f t="shared" si="67"/>
        <v>Yes</v>
      </c>
    </row>
    <row r="252" spans="1:12" x14ac:dyDescent="0.2">
      <c r="A252" s="128" t="s">
        <v>1077</v>
      </c>
      <c r="B252" s="22" t="s">
        <v>213</v>
      </c>
      <c r="C252" s="4">
        <v>67.527749298000003</v>
      </c>
      <c r="D252" s="27" t="str">
        <f t="shared" si="68"/>
        <v>N/A</v>
      </c>
      <c r="E252" s="4">
        <v>65.941195446999998</v>
      </c>
      <c r="F252" s="27" t="str">
        <f t="shared" si="69"/>
        <v>N/A</v>
      </c>
      <c r="G252" s="4">
        <v>88.421455289999997</v>
      </c>
      <c r="H252" s="27" t="str">
        <f t="shared" si="70"/>
        <v>N/A</v>
      </c>
      <c r="I252" s="8">
        <v>-2.35</v>
      </c>
      <c r="J252" s="8">
        <v>34.090000000000003</v>
      </c>
      <c r="K252" s="28" t="s">
        <v>734</v>
      </c>
      <c r="L252" s="105" t="str">
        <f t="shared" si="67"/>
        <v>No</v>
      </c>
    </row>
    <row r="253" spans="1:12" x14ac:dyDescent="0.2">
      <c r="A253" s="128" t="s">
        <v>1078</v>
      </c>
      <c r="B253" s="22" t="s">
        <v>213</v>
      </c>
      <c r="C253" s="4">
        <v>50.838282802999998</v>
      </c>
      <c r="D253" s="27" t="str">
        <f t="shared" si="68"/>
        <v>N/A</v>
      </c>
      <c r="E253" s="4">
        <v>52.977111465999997</v>
      </c>
      <c r="F253" s="27" t="str">
        <f t="shared" si="69"/>
        <v>N/A</v>
      </c>
      <c r="G253" s="4">
        <v>59.979009806000001</v>
      </c>
      <c r="H253" s="27" t="str">
        <f t="shared" si="70"/>
        <v>N/A</v>
      </c>
      <c r="I253" s="8">
        <v>4.2069999999999999</v>
      </c>
      <c r="J253" s="8">
        <v>13.22</v>
      </c>
      <c r="K253" s="28" t="s">
        <v>734</v>
      </c>
      <c r="L253" s="105" t="str">
        <f t="shared" si="67"/>
        <v>Yes</v>
      </c>
    </row>
    <row r="254" spans="1:12" x14ac:dyDescent="0.2">
      <c r="A254" s="128" t="s">
        <v>1079</v>
      </c>
      <c r="B254" s="22" t="s">
        <v>213</v>
      </c>
      <c r="C254" s="4">
        <v>99.607009488000003</v>
      </c>
      <c r="D254" s="27" t="str">
        <f t="shared" si="68"/>
        <v>N/A</v>
      </c>
      <c r="E254" s="4">
        <v>99.570999731000001</v>
      </c>
      <c r="F254" s="27" t="str">
        <f t="shared" si="69"/>
        <v>N/A</v>
      </c>
      <c r="G254" s="4">
        <v>74.814265391000006</v>
      </c>
      <c r="H254" s="27" t="str">
        <f t="shared" si="70"/>
        <v>N/A</v>
      </c>
      <c r="I254" s="8">
        <v>-3.5999999999999997E-2</v>
      </c>
      <c r="J254" s="8">
        <v>-24.9</v>
      </c>
      <c r="K254" s="28" t="s">
        <v>734</v>
      </c>
      <c r="L254" s="105" t="str">
        <f t="shared" si="67"/>
        <v>Yes</v>
      </c>
    </row>
    <row r="255" spans="1:12" x14ac:dyDescent="0.2">
      <c r="A255" s="128" t="s">
        <v>1080</v>
      </c>
      <c r="B255" s="22" t="s">
        <v>213</v>
      </c>
      <c r="C255" s="4">
        <v>99.607009488000003</v>
      </c>
      <c r="D255" s="27" t="str">
        <f t="shared" si="68"/>
        <v>N/A</v>
      </c>
      <c r="E255" s="4">
        <v>99.570999731000001</v>
      </c>
      <c r="F255" s="27" t="str">
        <f t="shared" si="69"/>
        <v>N/A</v>
      </c>
      <c r="G255" s="4">
        <v>74.814265391000006</v>
      </c>
      <c r="H255" s="27" t="str">
        <f t="shared" si="70"/>
        <v>N/A</v>
      </c>
      <c r="I255" s="8">
        <v>-3.5999999999999997E-2</v>
      </c>
      <c r="J255" s="8">
        <v>-24.9</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1527</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106645</v>
      </c>
      <c r="D273" s="27" t="str">
        <f t="shared" si="68"/>
        <v>N/A</v>
      </c>
      <c r="E273" s="23">
        <v>90364</v>
      </c>
      <c r="F273" s="27" t="str">
        <f t="shared" si="69"/>
        <v>N/A</v>
      </c>
      <c r="G273" s="23">
        <v>96299</v>
      </c>
      <c r="H273" s="27" t="str">
        <f t="shared" si="70"/>
        <v>N/A</v>
      </c>
      <c r="I273" s="8">
        <v>-15.3</v>
      </c>
      <c r="J273" s="8">
        <v>6.5679999999999996</v>
      </c>
      <c r="K273" s="28" t="s">
        <v>734</v>
      </c>
      <c r="L273" s="105" t="str">
        <f t="shared" si="67"/>
        <v>Yes</v>
      </c>
    </row>
    <row r="274" spans="1:12" x14ac:dyDescent="0.2">
      <c r="A274" s="155" t="s">
        <v>153</v>
      </c>
      <c r="B274" s="22" t="s">
        <v>213</v>
      </c>
      <c r="C274" s="23">
        <v>0</v>
      </c>
      <c r="D274" s="27" t="str">
        <f t="shared" si="68"/>
        <v>N/A</v>
      </c>
      <c r="E274" s="23">
        <v>0</v>
      </c>
      <c r="F274" s="27" t="str">
        <f t="shared" si="69"/>
        <v>N/A</v>
      </c>
      <c r="G274" s="23">
        <v>1</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9</v>
      </c>
      <c r="H275" s="27" t="str">
        <f t="shared" ref="H275:H276" si="73">IF($B275="N/A","N/A",IF(G275&gt;0,"No",IF(G275&lt;0,"No","Yes")))</f>
        <v>No</v>
      </c>
      <c r="I275" s="8" t="s">
        <v>1751</v>
      </c>
      <c r="J275" s="8" t="s">
        <v>1751</v>
      </c>
      <c r="K275" s="28" t="s">
        <v>734</v>
      </c>
      <c r="L275" s="105" t="str">
        <f t="shared" si="67"/>
        <v>N/A</v>
      </c>
    </row>
    <row r="276" spans="1:12" x14ac:dyDescent="0.2">
      <c r="A276" s="128" t="s">
        <v>155</v>
      </c>
      <c r="B276" s="30" t="s">
        <v>217</v>
      </c>
      <c r="C276" s="1">
        <v>0</v>
      </c>
      <c r="D276" s="27" t="str">
        <f t="shared" si="71"/>
        <v>Yes</v>
      </c>
      <c r="E276" s="1">
        <v>1</v>
      </c>
      <c r="F276" s="27" t="str">
        <f t="shared" si="72"/>
        <v>No</v>
      </c>
      <c r="G276" s="1">
        <v>1</v>
      </c>
      <c r="H276" s="27" t="str">
        <f t="shared" si="73"/>
        <v>No</v>
      </c>
      <c r="I276" s="8" t="s">
        <v>1751</v>
      </c>
      <c r="J276" s="8">
        <v>0</v>
      </c>
      <c r="K276" s="28" t="s">
        <v>734</v>
      </c>
      <c r="L276" s="105" t="str">
        <f t="shared" si="67"/>
        <v>Yes</v>
      </c>
    </row>
    <row r="277" spans="1:12" x14ac:dyDescent="0.2">
      <c r="A277" s="138" t="s">
        <v>688</v>
      </c>
      <c r="B277" s="1" t="s">
        <v>213</v>
      </c>
      <c r="C277" s="1">
        <v>1084962</v>
      </c>
      <c r="D277" s="7" t="str">
        <f t="shared" ref="D277:D284" si="74">IF($B277="N/A","N/A",IF(C277&gt;10,"No",IF(C277&lt;-10,"No","Yes")))</f>
        <v>N/A</v>
      </c>
      <c r="E277" s="1">
        <v>1060375</v>
      </c>
      <c r="F277" s="7" t="str">
        <f t="shared" ref="F277:F278" si="75">IF($B277="N/A","N/A",IF(E277&gt;10,"No",IF(E277&lt;-10,"No","Yes")))</f>
        <v>N/A</v>
      </c>
      <c r="G277" s="1">
        <v>1123042</v>
      </c>
      <c r="H277" s="7" t="str">
        <f t="shared" ref="H277:H278" si="76">IF($B277="N/A","N/A",IF(G277&gt;10,"No",IF(G277&lt;-10,"No","Yes")))</f>
        <v>N/A</v>
      </c>
      <c r="I277" s="8">
        <v>-2.27</v>
      </c>
      <c r="J277" s="8">
        <v>5.91</v>
      </c>
      <c r="K277" s="1" t="s">
        <v>213</v>
      </c>
      <c r="L277" s="105" t="str">
        <f t="shared" ref="L277:L278" si="77">IF(J277="Div by 0", "N/A", IF(K277="N/A","N/A", IF(J277&gt;VALUE(MID(K277,1,2)), "No", IF(J277&lt;-1*VALUE(MID(K277,1,2)), "No", "Yes"))))</f>
        <v>N/A</v>
      </c>
    </row>
    <row r="278" spans="1:12" x14ac:dyDescent="0.2">
      <c r="A278" s="138" t="s">
        <v>689</v>
      </c>
      <c r="B278" s="1" t="s">
        <v>213</v>
      </c>
      <c r="C278" s="1">
        <v>875661.08333000005</v>
      </c>
      <c r="D278" s="7" t="str">
        <f t="shared" si="74"/>
        <v>N/A</v>
      </c>
      <c r="E278" s="1">
        <v>865774.5</v>
      </c>
      <c r="F278" s="7" t="str">
        <f t="shared" si="75"/>
        <v>N/A</v>
      </c>
      <c r="G278" s="1">
        <v>934753</v>
      </c>
      <c r="H278" s="7" t="str">
        <f t="shared" si="76"/>
        <v>N/A</v>
      </c>
      <c r="I278" s="8">
        <v>-1.1299999999999999</v>
      </c>
      <c r="J278" s="8">
        <v>7.9669999999999996</v>
      </c>
      <c r="K278" s="1" t="s">
        <v>213</v>
      </c>
      <c r="L278" s="105" t="str">
        <f t="shared" si="77"/>
        <v>N/A</v>
      </c>
    </row>
    <row r="279" spans="1:12" x14ac:dyDescent="0.2">
      <c r="A279" s="138"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1751</v>
      </c>
      <c r="J279" s="8" t="s">
        <v>1751</v>
      </c>
      <c r="K279" s="1" t="s">
        <v>213</v>
      </c>
      <c r="L279" s="105" t="str">
        <f t="shared" ref="L279:L285" si="80">IF(J279="Div by 0", "N/A", IF(K279="N/A","N/A", IF(J279&gt;VALUE(MID(K279,1,2)), "No", IF(J279&lt;-1*VALUE(MID(K279,1,2)), "No", "Yes"))))</f>
        <v>N/A</v>
      </c>
    </row>
    <row r="280" spans="1:12" x14ac:dyDescent="0.2">
      <c r="A280" s="138" t="s">
        <v>691</v>
      </c>
      <c r="B280" s="1" t="s">
        <v>213</v>
      </c>
      <c r="C280" s="1">
        <v>0</v>
      </c>
      <c r="D280" s="7" t="str">
        <f t="shared" si="74"/>
        <v>N/A</v>
      </c>
      <c r="E280" s="1">
        <v>0</v>
      </c>
      <c r="F280" s="7" t="str">
        <f t="shared" si="78"/>
        <v>N/A</v>
      </c>
      <c r="G280" s="1">
        <v>0</v>
      </c>
      <c r="H280" s="7" t="str">
        <f t="shared" si="79"/>
        <v>N/A</v>
      </c>
      <c r="I280" s="8" t="s">
        <v>1751</v>
      </c>
      <c r="J280" s="8" t="s">
        <v>1751</v>
      </c>
      <c r="K280" s="1" t="s">
        <v>213</v>
      </c>
      <c r="L280" s="105" t="str">
        <f t="shared" si="80"/>
        <v>N/A</v>
      </c>
    </row>
    <row r="281" spans="1:12" x14ac:dyDescent="0.2">
      <c r="A281" s="138" t="s">
        <v>692</v>
      </c>
      <c r="B281" s="1" t="s">
        <v>213</v>
      </c>
      <c r="C281" s="1">
        <v>0</v>
      </c>
      <c r="D281" s="7" t="str">
        <f t="shared" si="74"/>
        <v>N/A</v>
      </c>
      <c r="E281" s="1">
        <v>0</v>
      </c>
      <c r="F281" s="7" t="str">
        <f t="shared" si="78"/>
        <v>N/A</v>
      </c>
      <c r="G281" s="1">
        <v>0</v>
      </c>
      <c r="H281" s="7" t="str">
        <f t="shared" si="79"/>
        <v>N/A</v>
      </c>
      <c r="I281" s="8" t="s">
        <v>1751</v>
      </c>
      <c r="J281" s="8" t="s">
        <v>1751</v>
      </c>
      <c r="K281" s="1" t="s">
        <v>213</v>
      </c>
      <c r="L281" s="105" t="str">
        <f t="shared" si="80"/>
        <v>N/A</v>
      </c>
    </row>
    <row r="282" spans="1:12" x14ac:dyDescent="0.2">
      <c r="A282" s="138" t="s">
        <v>693</v>
      </c>
      <c r="B282" s="1" t="s">
        <v>213</v>
      </c>
      <c r="C282" s="1">
        <v>20994</v>
      </c>
      <c r="D282" s="7" t="str">
        <f t="shared" si="74"/>
        <v>N/A</v>
      </c>
      <c r="E282" s="1">
        <v>23447</v>
      </c>
      <c r="F282" s="7" t="str">
        <f t="shared" si="78"/>
        <v>N/A</v>
      </c>
      <c r="G282" s="1">
        <v>18443</v>
      </c>
      <c r="H282" s="7" t="str">
        <f t="shared" si="79"/>
        <v>N/A</v>
      </c>
      <c r="I282" s="8">
        <v>11.68</v>
      </c>
      <c r="J282" s="8">
        <v>-21.3</v>
      </c>
      <c r="K282" s="1" t="s">
        <v>213</v>
      </c>
      <c r="L282" s="105" t="str">
        <f t="shared" si="80"/>
        <v>N/A</v>
      </c>
    </row>
    <row r="283" spans="1:12" x14ac:dyDescent="0.2">
      <c r="A283" s="138" t="s">
        <v>694</v>
      </c>
      <c r="B283" s="1" t="s">
        <v>213</v>
      </c>
      <c r="C283" s="1">
        <v>31177</v>
      </c>
      <c r="D283" s="7" t="str">
        <f t="shared" si="74"/>
        <v>N/A</v>
      </c>
      <c r="E283" s="1">
        <v>54365</v>
      </c>
      <c r="F283" s="7" t="str">
        <f t="shared" si="78"/>
        <v>N/A</v>
      </c>
      <c r="G283" s="1">
        <v>47691</v>
      </c>
      <c r="H283" s="7" t="str">
        <f t="shared" si="79"/>
        <v>N/A</v>
      </c>
      <c r="I283" s="8">
        <v>74.38</v>
      </c>
      <c r="J283" s="8">
        <v>-12.3</v>
      </c>
      <c r="K283" s="1" t="s">
        <v>213</v>
      </c>
      <c r="L283" s="105" t="str">
        <f t="shared" si="80"/>
        <v>N/A</v>
      </c>
    </row>
    <row r="284" spans="1:12" ht="25.5" x14ac:dyDescent="0.2">
      <c r="A284" s="138" t="s">
        <v>695</v>
      </c>
      <c r="B284" s="1" t="s">
        <v>213</v>
      </c>
      <c r="C284" s="1">
        <v>17855.416667000001</v>
      </c>
      <c r="D284" s="7" t="str">
        <f t="shared" si="74"/>
        <v>N/A</v>
      </c>
      <c r="E284" s="1">
        <v>25549.833332999999</v>
      </c>
      <c r="F284" s="7" t="str">
        <f t="shared" si="78"/>
        <v>N/A</v>
      </c>
      <c r="G284" s="1">
        <v>27227.916667000001</v>
      </c>
      <c r="H284" s="7" t="str">
        <f t="shared" si="79"/>
        <v>N/A</v>
      </c>
      <c r="I284" s="8">
        <v>43.09</v>
      </c>
      <c r="J284" s="8">
        <v>6.5679999999999996</v>
      </c>
      <c r="K284" s="1" t="s">
        <v>213</v>
      </c>
      <c r="L284" s="105" t="str">
        <f t="shared" si="80"/>
        <v>N/A</v>
      </c>
    </row>
    <row r="285" spans="1:12" x14ac:dyDescent="0.2">
      <c r="A285" s="138" t="s">
        <v>402</v>
      </c>
      <c r="B285" s="22" t="s">
        <v>290</v>
      </c>
      <c r="C285" s="4">
        <v>11.105938613999999</v>
      </c>
      <c r="D285" s="27" t="str">
        <f>IF($B285="N/A","N/A",IF(C285&lt;=40,"Yes","No"))</f>
        <v>Yes</v>
      </c>
      <c r="E285" s="4">
        <v>11.645938053</v>
      </c>
      <c r="F285" s="27" t="str">
        <f>IF($B285="N/A","N/A",IF(E285&lt;=40,"Yes","No"))</f>
        <v>Yes</v>
      </c>
      <c r="G285" s="4">
        <v>8.4651009083000002</v>
      </c>
      <c r="H285" s="27" t="str">
        <f>IF($B285="N/A","N/A",IF(G285&lt;=40,"Yes","No"))</f>
        <v>Yes</v>
      </c>
      <c r="I285" s="8">
        <v>4.8620000000000001</v>
      </c>
      <c r="J285" s="8">
        <v>-27.3</v>
      </c>
      <c r="K285" s="28" t="s">
        <v>736</v>
      </c>
      <c r="L285" s="105" t="str">
        <f t="shared" si="80"/>
        <v>No</v>
      </c>
    </row>
    <row r="286" spans="1:12" x14ac:dyDescent="0.2">
      <c r="A286" s="138" t="s">
        <v>696</v>
      </c>
      <c r="B286" s="1" t="s">
        <v>213</v>
      </c>
      <c r="C286" s="1">
        <v>5364</v>
      </c>
      <c r="D286" s="7" t="str">
        <f t="shared" ref="D286:D304" si="81">IF($B286="N/A","N/A",IF(C286&gt;10,"No",IF(C286&lt;-10,"No","Yes")))</f>
        <v>N/A</v>
      </c>
      <c r="E286" s="1">
        <v>4034</v>
      </c>
      <c r="F286" s="7" t="str">
        <f t="shared" ref="F286:F287" si="82">IF($B286="N/A","N/A",IF(E286&gt;10,"No",IF(E286&lt;-10,"No","Yes")))</f>
        <v>N/A</v>
      </c>
      <c r="G286" s="1">
        <v>6044</v>
      </c>
      <c r="H286" s="7" t="str">
        <f t="shared" ref="H286:H287" si="83">IF($B286="N/A","N/A",IF(G286&gt;10,"No",IF(G286&lt;-10,"No","Yes")))</f>
        <v>N/A</v>
      </c>
      <c r="I286" s="8">
        <v>-24.8</v>
      </c>
      <c r="J286" s="8">
        <v>49.83</v>
      </c>
      <c r="K286" s="1" t="s">
        <v>213</v>
      </c>
      <c r="L286" s="105" t="str">
        <f t="shared" ref="L286:L287" si="84">IF(J286="Div by 0", "N/A", IF(K286="N/A","N/A", IF(J286&gt;VALUE(MID(K286,1,2)), "No", IF(J286&lt;-1*VALUE(MID(K286,1,2)), "No", "Yes"))))</f>
        <v>N/A</v>
      </c>
    </row>
    <row r="287" spans="1:12" x14ac:dyDescent="0.2">
      <c r="A287" s="138" t="s">
        <v>697</v>
      </c>
      <c r="B287" s="1" t="s">
        <v>213</v>
      </c>
      <c r="C287" s="1">
        <v>1276.3333333</v>
      </c>
      <c r="D287" s="7" t="str">
        <f t="shared" si="81"/>
        <v>N/A</v>
      </c>
      <c r="E287" s="1">
        <v>644.33333332999996</v>
      </c>
      <c r="F287" s="7" t="str">
        <f t="shared" si="82"/>
        <v>N/A</v>
      </c>
      <c r="G287" s="1">
        <v>828</v>
      </c>
      <c r="H287" s="7" t="str">
        <f t="shared" si="83"/>
        <v>N/A</v>
      </c>
      <c r="I287" s="8">
        <v>-49.5</v>
      </c>
      <c r="J287" s="8">
        <v>28.5</v>
      </c>
      <c r="K287" s="1" t="s">
        <v>213</v>
      </c>
      <c r="L287" s="105" t="str">
        <f t="shared" si="84"/>
        <v>N/A</v>
      </c>
    </row>
    <row r="288" spans="1:12" x14ac:dyDescent="0.2">
      <c r="A288" s="138" t="s">
        <v>698</v>
      </c>
      <c r="B288" s="1" t="s">
        <v>213</v>
      </c>
      <c r="C288" s="1">
        <v>0</v>
      </c>
      <c r="D288" s="7" t="str">
        <f t="shared" si="81"/>
        <v>N/A</v>
      </c>
      <c r="E288" s="1">
        <v>25937</v>
      </c>
      <c r="F288" s="7" t="str">
        <f t="shared" ref="F288:F289" si="85">IF($B288="N/A","N/A",IF(E288&gt;10,"No",IF(E288&lt;-10,"No","Yes")))</f>
        <v>N/A</v>
      </c>
      <c r="G288" s="1">
        <v>27667</v>
      </c>
      <c r="H288" s="7" t="str">
        <f t="shared" ref="H288:H289" si="86">IF($B288="N/A","N/A",IF(G288&gt;10,"No",IF(G288&lt;-10,"No","Yes")))</f>
        <v>N/A</v>
      </c>
      <c r="I288" s="8" t="s">
        <v>1751</v>
      </c>
      <c r="J288" s="8">
        <v>6.67</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15345.166667</v>
      </c>
      <c r="F289" s="7" t="str">
        <f t="shared" si="85"/>
        <v>N/A</v>
      </c>
      <c r="G289" s="1">
        <v>19927.333332999999</v>
      </c>
      <c r="H289" s="7" t="str">
        <f t="shared" si="86"/>
        <v>N/A</v>
      </c>
      <c r="I289" s="8" t="s">
        <v>1751</v>
      </c>
      <c r="J289" s="8">
        <v>29.86</v>
      </c>
      <c r="K289" s="1" t="s">
        <v>213</v>
      </c>
      <c r="L289" s="105" t="str">
        <f t="shared" si="87"/>
        <v>N/A</v>
      </c>
    </row>
    <row r="290" spans="1:12" x14ac:dyDescent="0.2">
      <c r="A290" s="138" t="s">
        <v>699</v>
      </c>
      <c r="B290" s="1" t="s">
        <v>213</v>
      </c>
      <c r="C290" s="1">
        <v>61781</v>
      </c>
      <c r="D290" s="7" t="str">
        <f t="shared" si="81"/>
        <v>N/A</v>
      </c>
      <c r="E290" s="1">
        <v>58894</v>
      </c>
      <c r="F290" s="7" t="str">
        <f t="shared" ref="F290:F304" si="88">IF($B290="N/A","N/A",IF(E290&gt;10,"No",IF(E290&lt;-10,"No","Yes")))</f>
        <v>N/A</v>
      </c>
      <c r="G290" s="1">
        <v>58056</v>
      </c>
      <c r="H290" s="7" t="str">
        <f t="shared" ref="H290:H304" si="89">IF($B290="N/A","N/A",IF(G290&gt;10,"No",IF(G290&lt;-10,"No","Yes")))</f>
        <v>N/A</v>
      </c>
      <c r="I290" s="8">
        <v>-4.67</v>
      </c>
      <c r="J290" s="8">
        <v>-1.42</v>
      </c>
      <c r="K290" s="1" t="s">
        <v>213</v>
      </c>
      <c r="L290" s="105" t="str">
        <f t="shared" ref="L290:L301" si="90">IF(J290="Div by 0", "N/A", IF(K290="N/A","N/A", IF(J290&gt;VALUE(MID(K290,1,2)), "No", IF(J290&lt;-1*VALUE(MID(K290,1,2)), "No", "Yes"))))</f>
        <v>N/A</v>
      </c>
    </row>
    <row r="291" spans="1:12" x14ac:dyDescent="0.2">
      <c r="A291" s="138" t="s">
        <v>700</v>
      </c>
      <c r="B291" s="1" t="s">
        <v>213</v>
      </c>
      <c r="C291" s="1">
        <v>106645</v>
      </c>
      <c r="D291" s="7" t="str">
        <f t="shared" si="81"/>
        <v>N/A</v>
      </c>
      <c r="E291" s="1">
        <v>90365</v>
      </c>
      <c r="F291" s="7" t="str">
        <f t="shared" si="88"/>
        <v>N/A</v>
      </c>
      <c r="G291" s="1">
        <v>94934</v>
      </c>
      <c r="H291" s="7" t="str">
        <f t="shared" si="89"/>
        <v>N/A</v>
      </c>
      <c r="I291" s="8">
        <v>-15.3</v>
      </c>
      <c r="J291" s="8">
        <v>5.056</v>
      </c>
      <c r="K291" s="1" t="s">
        <v>213</v>
      </c>
      <c r="L291" s="105" t="str">
        <f t="shared" si="90"/>
        <v>N/A</v>
      </c>
    </row>
    <row r="292" spans="1:12" x14ac:dyDescent="0.2">
      <c r="A292" s="138" t="s">
        <v>718</v>
      </c>
      <c r="B292" s="22" t="s">
        <v>213</v>
      </c>
      <c r="C292" s="9">
        <v>0</v>
      </c>
      <c r="D292" s="7" t="str">
        <f t="shared" si="81"/>
        <v>N/A</v>
      </c>
      <c r="E292" s="9">
        <v>6.6397388000000003E-3</v>
      </c>
      <c r="F292" s="7" t="str">
        <f t="shared" si="88"/>
        <v>N/A</v>
      </c>
      <c r="G292" s="9">
        <v>1.36937241E-2</v>
      </c>
      <c r="H292" s="7" t="str">
        <f t="shared" si="89"/>
        <v>N/A</v>
      </c>
      <c r="I292" s="8" t="s">
        <v>1751</v>
      </c>
      <c r="J292" s="8">
        <v>106.2</v>
      </c>
      <c r="K292" s="22" t="s">
        <v>213</v>
      </c>
      <c r="L292" s="105" t="str">
        <f t="shared" si="90"/>
        <v>N/A</v>
      </c>
    </row>
    <row r="293" spans="1:12" x14ac:dyDescent="0.2">
      <c r="A293" s="138" t="s">
        <v>711</v>
      </c>
      <c r="B293" s="1" t="s">
        <v>213</v>
      </c>
      <c r="C293" s="1">
        <v>63841.25</v>
      </c>
      <c r="D293" s="7" t="str">
        <f t="shared" si="81"/>
        <v>N/A</v>
      </c>
      <c r="E293" s="1">
        <v>66776.166666999998</v>
      </c>
      <c r="F293" s="7" t="str">
        <f t="shared" si="88"/>
        <v>N/A</v>
      </c>
      <c r="G293" s="1">
        <v>64472.416666999998</v>
      </c>
      <c r="H293" s="7" t="str">
        <f t="shared" si="89"/>
        <v>N/A</v>
      </c>
      <c r="I293" s="8">
        <v>4.5970000000000004</v>
      </c>
      <c r="J293" s="8">
        <v>-3.45</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171</v>
      </c>
      <c r="D296" s="7" t="str">
        <f t="shared" si="81"/>
        <v>N/A</v>
      </c>
      <c r="E296" s="1">
        <v>193</v>
      </c>
      <c r="F296" s="7" t="str">
        <f t="shared" si="88"/>
        <v>N/A</v>
      </c>
      <c r="G296" s="1">
        <v>325</v>
      </c>
      <c r="H296" s="7" t="str">
        <f t="shared" si="89"/>
        <v>N/A</v>
      </c>
      <c r="I296" s="8">
        <v>12.87</v>
      </c>
      <c r="J296" s="8">
        <v>68.39</v>
      </c>
      <c r="K296" s="1" t="s">
        <v>213</v>
      </c>
      <c r="L296" s="105" t="str">
        <f t="shared" si="90"/>
        <v>N/A</v>
      </c>
    </row>
    <row r="297" spans="1:12" x14ac:dyDescent="0.2">
      <c r="A297" s="138" t="s">
        <v>713</v>
      </c>
      <c r="B297" s="1" t="s">
        <v>213</v>
      </c>
      <c r="C297" s="1">
        <v>72.75</v>
      </c>
      <c r="D297" s="7" t="str">
        <f t="shared" si="81"/>
        <v>N/A</v>
      </c>
      <c r="E297" s="1">
        <v>78.833333332999999</v>
      </c>
      <c r="F297" s="7" t="str">
        <f t="shared" si="88"/>
        <v>N/A</v>
      </c>
      <c r="G297" s="1">
        <v>121.25</v>
      </c>
      <c r="H297" s="7" t="str">
        <f t="shared" si="89"/>
        <v>N/A</v>
      </c>
      <c r="I297" s="8">
        <v>8.3620000000000001</v>
      </c>
      <c r="J297" s="8">
        <v>53.81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82886</v>
      </c>
      <c r="D309" s="1" t="s">
        <v>213</v>
      </c>
      <c r="E309" s="1">
        <v>82418</v>
      </c>
      <c r="F309" s="1" t="s">
        <v>213</v>
      </c>
      <c r="G309" s="1">
        <v>77048</v>
      </c>
      <c r="H309" s="1" t="s">
        <v>213</v>
      </c>
      <c r="I309" s="8">
        <v>-0.56499999999999995</v>
      </c>
      <c r="J309" s="8">
        <v>-6.52</v>
      </c>
      <c r="K309" s="1" t="s">
        <v>213</v>
      </c>
      <c r="L309" s="105" t="str">
        <f>IF(J309="Div by 0", "N/A", IF(K309="N/A","N/A", IF(J309&gt;VALUE(MID(K309,1,2)), "No", IF(J309&lt;-1*VALUE(MID(K309,1,2)), "No", "Yes"))))</f>
        <v>N/A</v>
      </c>
    </row>
    <row r="310" spans="1:12" x14ac:dyDescent="0.2">
      <c r="A310" s="157" t="s">
        <v>73</v>
      </c>
      <c r="B310" s="22" t="s">
        <v>213</v>
      </c>
      <c r="C310" s="23">
        <v>961400</v>
      </c>
      <c r="D310" s="27" t="str">
        <f>IF($B310="N/A","N/A",IF(C310&gt;10,"No",IF(C310&lt;-10,"No","Yes")))</f>
        <v>N/A</v>
      </c>
      <c r="E310" s="23">
        <v>974787</v>
      </c>
      <c r="F310" s="27" t="str">
        <f>IF($B310="N/A","N/A",IF(E310&gt;10,"No",IF(E310&lt;-10,"No","Yes")))</f>
        <v>N/A</v>
      </c>
      <c r="G310" s="23">
        <v>1052463</v>
      </c>
      <c r="H310" s="27" t="str">
        <f>IF($B310="N/A","N/A",IF(G310&gt;10,"No",IF(G310&lt;-10,"No","Yes")))</f>
        <v>N/A</v>
      </c>
      <c r="I310" s="8">
        <v>1.3919999999999999</v>
      </c>
      <c r="J310" s="8">
        <v>7.9690000000000003</v>
      </c>
      <c r="K310" s="28" t="s">
        <v>736</v>
      </c>
      <c r="L310" s="105" t="str">
        <f t="shared" ref="L310:L339" si="92">IF(J310="Div by 0", "N/A", IF(K310="N/A","N/A", IF(J310&gt;VALUE(MID(K310,1,2)), "No", IF(J310&lt;-1*VALUE(MID(K310,1,2)), "No", "Yes"))))</f>
        <v>Yes</v>
      </c>
    </row>
    <row r="311" spans="1:12" x14ac:dyDescent="0.2">
      <c r="A311" s="156" t="s">
        <v>182</v>
      </c>
      <c r="B311" s="22" t="s">
        <v>213</v>
      </c>
      <c r="C311" s="23">
        <v>75989</v>
      </c>
      <c r="D311" s="7" t="str">
        <f t="shared" ref="D311:D314" si="93">IF($B311="N/A","N/A",IF(C311&gt;10,"No",IF(C311&lt;-10,"No","Yes")))</f>
        <v>N/A</v>
      </c>
      <c r="E311" s="23">
        <v>83412</v>
      </c>
      <c r="F311" s="7" t="str">
        <f t="shared" ref="F311:F314" si="94">IF($B311="N/A","N/A",IF(E311&gt;10,"No",IF(E311&lt;-10,"No","Yes")))</f>
        <v>N/A</v>
      </c>
      <c r="G311" s="23">
        <v>85856</v>
      </c>
      <c r="H311" s="7" t="str">
        <f t="shared" ref="H311:H314" si="95">IF($B311="N/A","N/A",IF(G311&gt;10,"No",IF(G311&lt;-10,"No","Yes")))</f>
        <v>N/A</v>
      </c>
      <c r="I311" s="8">
        <v>9.7690000000000001</v>
      </c>
      <c r="J311" s="8">
        <v>2.93</v>
      </c>
      <c r="K311" s="28" t="s">
        <v>736</v>
      </c>
      <c r="L311" s="105" t="str">
        <f>IF(J311="Div by 0", "N/A", IF(OR(J311="N/A",K311="N/A"),"N/A", IF(J311&gt;VALUE(MID(K311,1,2)), "No", IF(J311&lt;-1*VALUE(MID(K311,1,2)), "No", "Yes"))))</f>
        <v>Yes</v>
      </c>
    </row>
    <row r="312" spans="1:12" x14ac:dyDescent="0.2">
      <c r="A312" s="156" t="s">
        <v>183</v>
      </c>
      <c r="B312" s="22" t="s">
        <v>213</v>
      </c>
      <c r="C312" s="23">
        <v>182555</v>
      </c>
      <c r="D312" s="7" t="str">
        <f t="shared" si="93"/>
        <v>N/A</v>
      </c>
      <c r="E312" s="23">
        <v>188360</v>
      </c>
      <c r="F312" s="7" t="str">
        <f t="shared" si="94"/>
        <v>N/A</v>
      </c>
      <c r="G312" s="23">
        <v>187630</v>
      </c>
      <c r="H312" s="7" t="str">
        <f t="shared" si="95"/>
        <v>N/A</v>
      </c>
      <c r="I312" s="8">
        <v>3.18</v>
      </c>
      <c r="J312" s="8">
        <v>-0.38800000000000001</v>
      </c>
      <c r="K312" s="28" t="s">
        <v>736</v>
      </c>
      <c r="L312" s="105" t="str">
        <f t="shared" ref="L312:L314" si="96">IF(J312="Div by 0", "N/A", IF(OR(J312="N/A",K312="N/A"),"N/A", IF(J312&gt;VALUE(MID(K312,1,2)), "No", IF(J312&lt;-1*VALUE(MID(K312,1,2)), "No", "Yes"))))</f>
        <v>Yes</v>
      </c>
    </row>
    <row r="313" spans="1:12" x14ac:dyDescent="0.2">
      <c r="A313" s="156" t="s">
        <v>184</v>
      </c>
      <c r="B313" s="22" t="s">
        <v>213</v>
      </c>
      <c r="C313" s="23">
        <v>530919</v>
      </c>
      <c r="D313" s="7" t="str">
        <f t="shared" si="93"/>
        <v>N/A</v>
      </c>
      <c r="E313" s="23">
        <v>519810</v>
      </c>
      <c r="F313" s="7" t="str">
        <f t="shared" si="94"/>
        <v>N/A</v>
      </c>
      <c r="G313" s="23">
        <v>575337</v>
      </c>
      <c r="H313" s="7" t="str">
        <f t="shared" si="95"/>
        <v>N/A</v>
      </c>
      <c r="I313" s="8">
        <v>-2.09</v>
      </c>
      <c r="J313" s="8">
        <v>10.68</v>
      </c>
      <c r="K313" s="28" t="s">
        <v>736</v>
      </c>
      <c r="L313" s="105" t="str">
        <f t="shared" si="96"/>
        <v>Yes</v>
      </c>
    </row>
    <row r="314" spans="1:12" x14ac:dyDescent="0.2">
      <c r="A314" s="152" t="s">
        <v>185</v>
      </c>
      <c r="B314" s="22" t="s">
        <v>213</v>
      </c>
      <c r="C314" s="23">
        <v>171937</v>
      </c>
      <c r="D314" s="7" t="str">
        <f t="shared" si="93"/>
        <v>N/A</v>
      </c>
      <c r="E314" s="23">
        <v>183205</v>
      </c>
      <c r="F314" s="7" t="str">
        <f t="shared" si="94"/>
        <v>N/A</v>
      </c>
      <c r="G314" s="23">
        <v>203640</v>
      </c>
      <c r="H314" s="7" t="str">
        <f t="shared" si="95"/>
        <v>N/A</v>
      </c>
      <c r="I314" s="8">
        <v>6.5540000000000003</v>
      </c>
      <c r="J314" s="8">
        <v>11.15</v>
      </c>
      <c r="K314" s="28" t="s">
        <v>736</v>
      </c>
      <c r="L314" s="105" t="str">
        <f t="shared" si="96"/>
        <v>Yes</v>
      </c>
    </row>
    <row r="315" spans="1:12" x14ac:dyDescent="0.2">
      <c r="A315" s="156" t="s">
        <v>1099</v>
      </c>
      <c r="B315" s="9" t="s">
        <v>213</v>
      </c>
      <c r="C315" s="23">
        <v>526216</v>
      </c>
      <c r="D315" s="5" t="str">
        <f t="shared" ref="D315:F318" si="97">IF($B315="N/A","N/A",IF(C315&lt;0,"No","Yes"))</f>
        <v>N/A</v>
      </c>
      <c r="E315" s="23">
        <v>512491</v>
      </c>
      <c r="F315" s="5" t="str">
        <f t="shared" si="97"/>
        <v>N/A</v>
      </c>
      <c r="G315" s="23">
        <v>562332</v>
      </c>
      <c r="H315" s="5" t="str">
        <f t="shared" ref="H315:H318" si="98">IF($B315="N/A","N/A",IF(G315&lt;0,"No","Yes"))</f>
        <v>N/A</v>
      </c>
      <c r="I315" s="8">
        <v>-2.61</v>
      </c>
      <c r="J315" s="8">
        <v>9.7249999999999996</v>
      </c>
      <c r="K315" s="1" t="s">
        <v>735</v>
      </c>
      <c r="L315" s="105" t="str">
        <f>IF(J315="Div by 0", "N/A", IF(OR(J315="N/A",K315="N/A"),"N/A", IF(J315&gt;VALUE(MID(K315,1,2)), "No", IF(J315&lt;-1*VALUE(MID(K315,1,2)), "No", "Yes"))))</f>
        <v>Yes</v>
      </c>
    </row>
    <row r="316" spans="1:12" x14ac:dyDescent="0.2">
      <c r="A316" s="156" t="s">
        <v>430</v>
      </c>
      <c r="B316" s="9" t="s">
        <v>213</v>
      </c>
      <c r="C316" s="23">
        <v>25603</v>
      </c>
      <c r="D316" s="5" t="str">
        <f t="shared" si="97"/>
        <v>N/A</v>
      </c>
      <c r="E316" s="23">
        <v>22970</v>
      </c>
      <c r="F316" s="5" t="str">
        <f t="shared" si="97"/>
        <v>N/A</v>
      </c>
      <c r="G316" s="23">
        <v>25622</v>
      </c>
      <c r="H316" s="5" t="str">
        <f t="shared" si="98"/>
        <v>N/A</v>
      </c>
      <c r="I316" s="8">
        <v>-10.3</v>
      </c>
      <c r="J316" s="8">
        <v>11.55</v>
      </c>
      <c r="K316" s="1" t="s">
        <v>735</v>
      </c>
      <c r="L316" s="105" t="str">
        <f t="shared" ref="L316:L318" si="99">IF(J316="Div by 0", "N/A", IF(OR(J316="N/A",K316="N/A"),"N/A", IF(J316&gt;VALUE(MID(K316,1,2)), "No", IF(J316&lt;-1*VALUE(MID(K316,1,2)), "No", "Yes"))))</f>
        <v>No</v>
      </c>
    </row>
    <row r="317" spans="1:12" x14ac:dyDescent="0.2">
      <c r="A317" s="156" t="s">
        <v>431</v>
      </c>
      <c r="B317" s="9" t="s">
        <v>213</v>
      </c>
      <c r="C317" s="23">
        <v>324809</v>
      </c>
      <c r="D317" s="5" t="str">
        <f t="shared" si="97"/>
        <v>N/A</v>
      </c>
      <c r="E317" s="23">
        <v>346510</v>
      </c>
      <c r="F317" s="5" t="str">
        <f t="shared" si="97"/>
        <v>N/A</v>
      </c>
      <c r="G317" s="23">
        <v>370249</v>
      </c>
      <c r="H317" s="5" t="str">
        <f t="shared" si="98"/>
        <v>N/A</v>
      </c>
      <c r="I317" s="8">
        <v>6.681</v>
      </c>
      <c r="J317" s="8">
        <v>6.851</v>
      </c>
      <c r="K317" s="1" t="s">
        <v>735</v>
      </c>
      <c r="L317" s="105" t="str">
        <f t="shared" si="99"/>
        <v>Yes</v>
      </c>
    </row>
    <row r="318" spans="1:12" x14ac:dyDescent="0.2">
      <c r="A318" s="156" t="s">
        <v>1100</v>
      </c>
      <c r="B318" s="9" t="s">
        <v>213</v>
      </c>
      <c r="C318" s="23">
        <v>54625</v>
      </c>
      <c r="D318" s="5" t="str">
        <f t="shared" si="97"/>
        <v>N/A</v>
      </c>
      <c r="E318" s="23">
        <v>62073</v>
      </c>
      <c r="F318" s="5" t="str">
        <f t="shared" si="97"/>
        <v>N/A</v>
      </c>
      <c r="G318" s="23">
        <v>65501</v>
      </c>
      <c r="H318" s="5" t="str">
        <f t="shared" si="98"/>
        <v>N/A</v>
      </c>
      <c r="I318" s="8">
        <v>13.63</v>
      </c>
      <c r="J318" s="8">
        <v>5.5229999999999997</v>
      </c>
      <c r="K318" s="1" t="s">
        <v>735</v>
      </c>
      <c r="L318" s="105" t="str">
        <f t="shared" si="99"/>
        <v>Yes</v>
      </c>
    </row>
    <row r="319" spans="1:12" x14ac:dyDescent="0.2">
      <c r="A319" s="156" t="s">
        <v>98</v>
      </c>
      <c r="B319" s="22" t="s">
        <v>291</v>
      </c>
      <c r="C319" s="4">
        <v>91.388079884000007</v>
      </c>
      <c r="D319" s="27" t="str">
        <f>IF($B319="N/A","N/A",IF(C319&gt;80,"Yes","No"))</f>
        <v>Yes</v>
      </c>
      <c r="E319" s="4">
        <v>88.219169930999996</v>
      </c>
      <c r="F319" s="27" t="str">
        <f>IF($B319="N/A","N/A",IF(E319&gt;80,"Yes","No"))</f>
        <v>Yes</v>
      </c>
      <c r="G319" s="4">
        <v>89.109545893999993</v>
      </c>
      <c r="H319" s="27" t="str">
        <f>IF($B319="N/A","N/A",IF(G319&gt;80,"Yes","No"))</f>
        <v>Yes</v>
      </c>
      <c r="I319" s="8">
        <v>-3.47</v>
      </c>
      <c r="J319" s="8">
        <v>1.0089999999999999</v>
      </c>
      <c r="K319" s="28" t="s">
        <v>736</v>
      </c>
      <c r="L319" s="105" t="str">
        <f t="shared" si="92"/>
        <v>Yes</v>
      </c>
    </row>
    <row r="320" spans="1:12" x14ac:dyDescent="0.2">
      <c r="A320" s="156" t="s">
        <v>332</v>
      </c>
      <c r="B320" s="22" t="s">
        <v>278</v>
      </c>
      <c r="C320" s="4">
        <v>0</v>
      </c>
      <c r="D320" s="27" t="str">
        <f>IF($B320="N/A","N/A",IF(C320&gt;=5,"No",IF(C320&lt;0,"No","Yes")))</f>
        <v>Yes</v>
      </c>
      <c r="E320" s="4">
        <v>0</v>
      </c>
      <c r="F320" s="27" t="str">
        <f>IF($B320="N/A","N/A",IF(E320&gt;=5,"No",IF(E320&lt;0,"No","Yes")))</f>
        <v>Yes</v>
      </c>
      <c r="G320" s="4">
        <v>0</v>
      </c>
      <c r="H320" s="27" t="str">
        <f>IF($B320="N/A","N/A",IF(G320&gt;=5,"No",IF(G320&lt;0,"No","Yes")))</f>
        <v>Yes</v>
      </c>
      <c r="I320" s="8" t="s">
        <v>1751</v>
      </c>
      <c r="J320" s="8" t="s">
        <v>1751</v>
      </c>
      <c r="K320" s="28" t="s">
        <v>736</v>
      </c>
      <c r="L320" s="105" t="str">
        <f t="shared" si="92"/>
        <v>N/A</v>
      </c>
    </row>
    <row r="321" spans="1:12" x14ac:dyDescent="0.2">
      <c r="A321" s="156" t="s">
        <v>340</v>
      </c>
      <c r="B321" s="30" t="s">
        <v>278</v>
      </c>
      <c r="C321" s="4">
        <v>1.8334720200000001</v>
      </c>
      <c r="D321" s="27" t="str">
        <f>IF($B321="N/A","N/A",IF(C321&gt;=5,"No",IF(C321&lt;0,"No","Yes")))</f>
        <v>Yes</v>
      </c>
      <c r="E321" s="4">
        <v>2.7465487332</v>
      </c>
      <c r="F321" s="27" t="str">
        <f>IF($B321="N/A","N/A",IF(E321&gt;=5,"No",IF(E321&lt;0,"No","Yes")))</f>
        <v>Yes</v>
      </c>
      <c r="G321" s="4">
        <v>2.6315414414</v>
      </c>
      <c r="H321" s="27" t="str">
        <f>IF($B321="N/A","N/A",IF(G321&gt;=5,"No",IF(G321&lt;0,"No","Yes")))</f>
        <v>Yes</v>
      </c>
      <c r="I321" s="8">
        <v>49.8</v>
      </c>
      <c r="J321" s="8">
        <v>-4.1900000000000004</v>
      </c>
      <c r="K321" s="28" t="s">
        <v>736</v>
      </c>
      <c r="L321" s="105" t="str">
        <f t="shared" si="92"/>
        <v>Yes</v>
      </c>
    </row>
    <row r="322" spans="1:12" x14ac:dyDescent="0.2">
      <c r="A322" s="156" t="s">
        <v>333</v>
      </c>
      <c r="B322" s="30" t="s">
        <v>278</v>
      </c>
      <c r="C322" s="4">
        <v>0.12991470769999999</v>
      </c>
      <c r="D322" s="27" t="str">
        <f>IF($B322="N/A","N/A",IF(C322&gt;=5,"No",IF(C322&lt;0,"No","Yes")))</f>
        <v>Yes</v>
      </c>
      <c r="E322" s="4">
        <v>5.03699783E-2</v>
      </c>
      <c r="F322" s="27" t="str">
        <f>IF($B322="N/A","N/A",IF(E322&gt;=5,"No",IF(E322&lt;0,"No","Yes")))</f>
        <v>Yes</v>
      </c>
      <c r="G322" s="4">
        <v>4.9978003999999999E-2</v>
      </c>
      <c r="H322" s="27" t="str">
        <f>IF($B322="N/A","N/A",IF(G322&gt;=5,"No",IF(G322&lt;0,"No","Yes")))</f>
        <v>Yes</v>
      </c>
      <c r="I322" s="8">
        <v>-61.2</v>
      </c>
      <c r="J322" s="8">
        <v>-0.77800000000000002</v>
      </c>
      <c r="K322" s="28" t="s">
        <v>736</v>
      </c>
      <c r="L322" s="105" t="str">
        <f t="shared" si="92"/>
        <v>Yes</v>
      </c>
    </row>
    <row r="323" spans="1:12" x14ac:dyDescent="0.2">
      <c r="A323" s="156" t="s">
        <v>334</v>
      </c>
      <c r="B323" s="30" t="s">
        <v>292</v>
      </c>
      <c r="C323" s="4">
        <v>0</v>
      </c>
      <c r="D323" s="27" t="str">
        <f>IF($B323="N/A","N/A",IF(C323&gt;0,"No",IF(C323&lt;0,"No","Yes")))</f>
        <v>Yes</v>
      </c>
      <c r="E323" s="4">
        <v>2.0894821124999998</v>
      </c>
      <c r="F323" s="27" t="str">
        <f>IF($B323="N/A","N/A",IF(E323&gt;0,"No",IF(E323&lt;0,"No","Yes")))</f>
        <v>No</v>
      </c>
      <c r="G323" s="4">
        <v>1.9484770486</v>
      </c>
      <c r="H323" s="27" t="str">
        <f>IF($B323="N/A","N/A",IF(G323&gt;0,"No",IF(G323&lt;0,"No","Yes")))</f>
        <v>No</v>
      </c>
      <c r="I323" s="8" t="s">
        <v>1751</v>
      </c>
      <c r="J323" s="8">
        <v>-6.75</v>
      </c>
      <c r="K323" s="28" t="s">
        <v>736</v>
      </c>
      <c r="L323" s="105" t="str">
        <f t="shared" si="92"/>
        <v>Yes</v>
      </c>
    </row>
    <row r="324" spans="1:12" x14ac:dyDescent="0.2">
      <c r="A324" s="156" t="s">
        <v>335</v>
      </c>
      <c r="B324" s="30" t="s">
        <v>278</v>
      </c>
      <c r="C324" s="4">
        <v>6.6417724152000002</v>
      </c>
      <c r="D324" s="27" t="str">
        <f>IF($B324="N/A","N/A",IF(C324&gt;=5,"No",IF(C324&lt;0,"No","Yes")))</f>
        <v>No</v>
      </c>
      <c r="E324" s="4">
        <v>6.8870430155999998</v>
      </c>
      <c r="F324" s="27" t="str">
        <f>IF($B324="N/A","N/A",IF(E324&gt;=5,"No",IF(E324&lt;0,"No","Yes")))</f>
        <v>No</v>
      </c>
      <c r="G324" s="4">
        <v>6.2432598581000001</v>
      </c>
      <c r="H324" s="27" t="str">
        <f>IF($B324="N/A","N/A",IF(G324&gt;=5,"No",IF(G324&lt;0,"No","Yes")))</f>
        <v>No</v>
      </c>
      <c r="I324" s="8">
        <v>3.6930000000000001</v>
      </c>
      <c r="J324" s="8">
        <v>-9.35</v>
      </c>
      <c r="K324" s="28" t="s">
        <v>736</v>
      </c>
      <c r="L324" s="105" t="str">
        <f t="shared" si="92"/>
        <v>Yes</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6.7609736000000002E-3</v>
      </c>
      <c r="D326" s="27" t="str">
        <f t="shared" si="100"/>
        <v>No</v>
      </c>
      <c r="E326" s="4">
        <v>7.3862290000000002E-3</v>
      </c>
      <c r="F326" s="27" t="str">
        <f t="shared" si="101"/>
        <v>No</v>
      </c>
      <c r="G326" s="4">
        <v>1.7197754199999998E-2</v>
      </c>
      <c r="H326" s="27" t="str">
        <f t="shared" si="102"/>
        <v>No</v>
      </c>
      <c r="I326" s="8">
        <v>9.2479999999999993</v>
      </c>
      <c r="J326" s="8">
        <v>132.80000000000001</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9.4284376949999995</v>
      </c>
      <c r="D334" s="27" t="str">
        <f>IF($B334="N/A","N/A",IF(C334&gt;15,"No",IF(C334&lt;2,"No","Yes")))</f>
        <v>Yes</v>
      </c>
      <c r="E334" s="4">
        <v>9.5156172579000007</v>
      </c>
      <c r="F334" s="27" t="str">
        <f>IF($B334="N/A","N/A",IF(E334&gt;15,"No",IF(E334&lt;2,"No","Yes")))</f>
        <v>Yes</v>
      </c>
      <c r="G334" s="4">
        <v>8.9741872161000007</v>
      </c>
      <c r="H334" s="27" t="str">
        <f>IF($B334="N/A","N/A",IF(G334&gt;15,"No",IF(G334&lt;2,"No","Yes")))</f>
        <v>Yes</v>
      </c>
      <c r="I334" s="8">
        <v>0.92459999999999998</v>
      </c>
      <c r="J334" s="8">
        <v>-5.69</v>
      </c>
      <c r="K334" s="28" t="s">
        <v>736</v>
      </c>
      <c r="L334" s="105" t="str">
        <f t="shared" si="92"/>
        <v>Yes</v>
      </c>
    </row>
    <row r="335" spans="1:12" x14ac:dyDescent="0.2">
      <c r="A335" s="156" t="s">
        <v>1105</v>
      </c>
      <c r="B335" s="22" t="s">
        <v>213</v>
      </c>
      <c r="C335" s="23">
        <v>87781</v>
      </c>
      <c r="D335" s="27" t="str">
        <f>IF($B335="N/A","N/A",IF(C335&gt;10,"No",IF(C335&lt;-10,"No","Yes")))</f>
        <v>N/A</v>
      </c>
      <c r="E335" s="23">
        <v>69830</v>
      </c>
      <c r="F335" s="27" t="str">
        <f>IF($B335="N/A","N/A",IF(E335&gt;10,"No",IF(E335&lt;-10,"No","Yes")))</f>
        <v>N/A</v>
      </c>
      <c r="G335" s="23">
        <v>63389</v>
      </c>
      <c r="H335" s="27" t="str">
        <f>IF($B335="N/A","N/A",IF(G335&gt;10,"No",IF(G335&lt;-10,"No","Yes")))</f>
        <v>N/A</v>
      </c>
      <c r="I335" s="8">
        <v>-20.399999999999999</v>
      </c>
      <c r="J335" s="8">
        <v>-9.2200000000000006</v>
      </c>
      <c r="K335" s="28" t="s">
        <v>736</v>
      </c>
      <c r="L335" s="105" t="str">
        <f t="shared" si="92"/>
        <v>Yes</v>
      </c>
    </row>
    <row r="336" spans="1:12" x14ac:dyDescent="0.2">
      <c r="A336" s="156" t="s">
        <v>1659</v>
      </c>
      <c r="B336" s="22" t="s">
        <v>213</v>
      </c>
      <c r="C336" s="23">
        <v>43959</v>
      </c>
      <c r="D336" s="27" t="str">
        <f>IF($B336="N/A","N/A",IF(C336&gt;10,"No",IF(C336&lt;-10,"No","Yes")))</f>
        <v>N/A</v>
      </c>
      <c r="E336" s="23">
        <v>34951</v>
      </c>
      <c r="F336" s="27" t="str">
        <f>IF($B336="N/A","N/A",IF(E336&gt;10,"No",IF(E336&lt;-10,"No","Yes")))</f>
        <v>N/A</v>
      </c>
      <c r="G336" s="23">
        <v>10712</v>
      </c>
      <c r="H336" s="27" t="str">
        <f>IF($B336="N/A","N/A",IF(G336&gt;10,"No",IF(G336&lt;-10,"No","Yes")))</f>
        <v>N/A</v>
      </c>
      <c r="I336" s="8">
        <v>-20.5</v>
      </c>
      <c r="J336" s="8">
        <v>-69.400000000000006</v>
      </c>
      <c r="K336" s="28" t="s">
        <v>736</v>
      </c>
      <c r="L336" s="105" t="str">
        <f t="shared" si="92"/>
        <v>No</v>
      </c>
    </row>
    <row r="337" spans="1:12" x14ac:dyDescent="0.2">
      <c r="A337" s="156" t="s">
        <v>1660</v>
      </c>
      <c r="B337" s="22" t="s">
        <v>213</v>
      </c>
      <c r="C337" s="23">
        <v>1363</v>
      </c>
      <c r="D337" s="27" t="str">
        <f>IF($B337="N/A","N/A",IF(C337&gt;10,"No",IF(C337&lt;-10,"No","Yes")))</f>
        <v>N/A</v>
      </c>
      <c r="E337" s="23">
        <v>1231</v>
      </c>
      <c r="F337" s="27" t="str">
        <f>IF($B337="N/A","N/A",IF(E337&gt;10,"No",IF(E337&lt;-10,"No","Yes")))</f>
        <v>N/A</v>
      </c>
      <c r="G337" s="23">
        <v>652</v>
      </c>
      <c r="H337" s="27" t="str">
        <f>IF($B337="N/A","N/A",IF(G337&gt;10,"No",IF(G337&lt;-10,"No","Yes")))</f>
        <v>N/A</v>
      </c>
      <c r="I337" s="8">
        <v>-9.68</v>
      </c>
      <c r="J337" s="8">
        <v>-47</v>
      </c>
      <c r="K337" s="28" t="s">
        <v>736</v>
      </c>
      <c r="L337" s="105" t="str">
        <f t="shared" si="92"/>
        <v>No</v>
      </c>
    </row>
    <row r="338" spans="1:12" x14ac:dyDescent="0.2">
      <c r="A338" s="156" t="s">
        <v>1661</v>
      </c>
      <c r="B338" s="22" t="s">
        <v>213</v>
      </c>
      <c r="C338" s="23">
        <v>8530</v>
      </c>
      <c r="D338" s="27" t="str">
        <f>IF($B338="N/A","N/A",IF(C338&gt;10,"No",IF(C338&lt;-10,"No","Yes")))</f>
        <v>N/A</v>
      </c>
      <c r="E338" s="23">
        <v>8892</v>
      </c>
      <c r="F338" s="27" t="str">
        <f>IF($B338="N/A","N/A",IF(E338&gt;10,"No",IF(E338&lt;-10,"No","Yes")))</f>
        <v>N/A</v>
      </c>
      <c r="G338" s="23">
        <v>6546</v>
      </c>
      <c r="H338" s="27" t="str">
        <f>IF($B338="N/A","N/A",IF(G338&gt;10,"No",IF(G338&lt;-10,"No","Yes")))</f>
        <v>N/A</v>
      </c>
      <c r="I338" s="8">
        <v>4.2439999999999998</v>
      </c>
      <c r="J338" s="8">
        <v>-26.4</v>
      </c>
      <c r="K338" s="28" t="s">
        <v>736</v>
      </c>
      <c r="L338" s="105" t="str">
        <f t="shared" si="92"/>
        <v>No</v>
      </c>
    </row>
    <row r="339" spans="1:12" x14ac:dyDescent="0.2">
      <c r="A339" s="159" t="s">
        <v>1662</v>
      </c>
      <c r="B339" s="113" t="s">
        <v>213</v>
      </c>
      <c r="C339" s="160">
        <v>285</v>
      </c>
      <c r="D339" s="145" t="str">
        <f>IF($B339="N/A","N/A",IF(C339&gt;10,"No",IF(C339&lt;-10,"No","Yes")))</f>
        <v>N/A</v>
      </c>
      <c r="E339" s="160">
        <v>169</v>
      </c>
      <c r="F339" s="145" t="str">
        <f>IF($B339="N/A","N/A",IF(E339&gt;10,"No",IF(E339&lt;-10,"No","Yes")))</f>
        <v>N/A</v>
      </c>
      <c r="G339" s="160">
        <v>178</v>
      </c>
      <c r="H339" s="145" t="str">
        <f>IF($B339="N/A","N/A",IF(G339&gt;10,"No",IF(G339&lt;-10,"No","Yes")))</f>
        <v>N/A</v>
      </c>
      <c r="I339" s="146">
        <v>-40.700000000000003</v>
      </c>
      <c r="J339" s="146">
        <v>5.3250000000000002</v>
      </c>
      <c r="K339" s="161" t="s">
        <v>736</v>
      </c>
      <c r="L339" s="116" t="str">
        <f t="shared" si="92"/>
        <v>Yes</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C6" sqref="C6"/>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7096550053</v>
      </c>
      <c r="D6" s="7" t="str">
        <f t="shared" ref="D6:D12" si="0">IF($B6="N/A","N/A",IF(C6&gt;10,"No",IF(C6&lt;-10,"No","Yes")))</f>
        <v>N/A</v>
      </c>
      <c r="E6" s="10">
        <v>6267365937</v>
      </c>
      <c r="F6" s="7" t="str">
        <f t="shared" ref="F6:F12" si="1">IF($B6="N/A","N/A",IF(E6&gt;10,"No",IF(E6&lt;-10,"No","Yes")))</f>
        <v>N/A</v>
      </c>
      <c r="G6" s="10">
        <v>5410918202</v>
      </c>
      <c r="H6" s="7" t="str">
        <f t="shared" ref="H6:H12" si="2">IF($B6="N/A","N/A",IF(G6&gt;10,"No",IF(G6&lt;-10,"No","Yes")))</f>
        <v>N/A</v>
      </c>
      <c r="I6" s="8">
        <v>-11.7</v>
      </c>
      <c r="J6" s="8">
        <v>-13.7</v>
      </c>
      <c r="K6" s="30" t="s">
        <v>734</v>
      </c>
      <c r="L6" s="105" t="str">
        <f t="shared" ref="L6:L13" si="3">IF(J6="Div by 0", "N/A", IF(K6="N/A","N/A", IF(J6&gt;VALUE(MID(K6,1,2)), "No", IF(J6&lt;-1*VALUE(MID(K6,1,2)), "No", "Yes"))))</f>
        <v>Yes</v>
      </c>
    </row>
    <row r="7" spans="1:12" x14ac:dyDescent="0.2">
      <c r="A7" s="137" t="s">
        <v>1106</v>
      </c>
      <c r="B7" s="30" t="s">
        <v>213</v>
      </c>
      <c r="C7" s="10">
        <v>6053.9972420000004</v>
      </c>
      <c r="D7" s="7" t="str">
        <f t="shared" si="0"/>
        <v>N/A</v>
      </c>
      <c r="E7" s="10">
        <v>5360.0444181000003</v>
      </c>
      <c r="F7" s="7" t="str">
        <f t="shared" si="1"/>
        <v>N/A</v>
      </c>
      <c r="G7" s="10">
        <v>4382.5310061999999</v>
      </c>
      <c r="H7" s="7" t="str">
        <f t="shared" si="2"/>
        <v>N/A</v>
      </c>
      <c r="I7" s="8">
        <v>-11.5</v>
      </c>
      <c r="J7" s="8">
        <v>-18.2</v>
      </c>
      <c r="K7" s="30" t="s">
        <v>734</v>
      </c>
      <c r="L7" s="105" t="str">
        <f t="shared" si="3"/>
        <v>Yes</v>
      </c>
    </row>
    <row r="8" spans="1:12" x14ac:dyDescent="0.2">
      <c r="A8" s="137" t="s">
        <v>719</v>
      </c>
      <c r="B8" s="30" t="s">
        <v>213</v>
      </c>
      <c r="C8" s="10">
        <v>625</v>
      </c>
      <c r="D8" s="7" t="str">
        <f t="shared" si="0"/>
        <v>N/A</v>
      </c>
      <c r="E8" s="10">
        <v>380</v>
      </c>
      <c r="F8" s="7" t="str">
        <f t="shared" si="1"/>
        <v>N/A</v>
      </c>
      <c r="G8" s="10">
        <v>260</v>
      </c>
      <c r="H8" s="7" t="str">
        <f t="shared" si="2"/>
        <v>N/A</v>
      </c>
      <c r="I8" s="8">
        <v>-39.200000000000003</v>
      </c>
      <c r="J8" s="8">
        <v>-31.6</v>
      </c>
      <c r="K8" s="30" t="s">
        <v>734</v>
      </c>
      <c r="L8" s="105" t="str">
        <f t="shared" si="3"/>
        <v>No</v>
      </c>
    </row>
    <row r="9" spans="1:12" x14ac:dyDescent="0.2">
      <c r="A9" s="137" t="s">
        <v>720</v>
      </c>
      <c r="B9" s="30" t="s">
        <v>213</v>
      </c>
      <c r="C9" s="10">
        <v>2257</v>
      </c>
      <c r="D9" s="7" t="str">
        <f t="shared" si="0"/>
        <v>N/A</v>
      </c>
      <c r="E9" s="10">
        <v>1250</v>
      </c>
      <c r="F9" s="7" t="str">
        <f t="shared" si="1"/>
        <v>N/A</v>
      </c>
      <c r="G9" s="10">
        <v>1089</v>
      </c>
      <c r="H9" s="7" t="str">
        <f t="shared" si="2"/>
        <v>N/A</v>
      </c>
      <c r="I9" s="8">
        <v>-44.6</v>
      </c>
      <c r="J9" s="8">
        <v>-12.9</v>
      </c>
      <c r="K9" s="30" t="s">
        <v>734</v>
      </c>
      <c r="L9" s="105" t="str">
        <f t="shared" si="3"/>
        <v>Yes</v>
      </c>
    </row>
    <row r="10" spans="1:12" x14ac:dyDescent="0.2">
      <c r="A10" s="137" t="s">
        <v>721</v>
      </c>
      <c r="B10" s="30" t="s">
        <v>213</v>
      </c>
      <c r="C10" s="10">
        <v>4544</v>
      </c>
      <c r="D10" s="7" t="str">
        <f t="shared" si="0"/>
        <v>N/A</v>
      </c>
      <c r="E10" s="10">
        <v>3159</v>
      </c>
      <c r="F10" s="7" t="str">
        <f t="shared" si="1"/>
        <v>N/A</v>
      </c>
      <c r="G10" s="10">
        <v>2682</v>
      </c>
      <c r="H10" s="7" t="str">
        <f t="shared" si="2"/>
        <v>N/A</v>
      </c>
      <c r="I10" s="8">
        <v>-30.5</v>
      </c>
      <c r="J10" s="8">
        <v>-15.1</v>
      </c>
      <c r="K10" s="30" t="s">
        <v>734</v>
      </c>
      <c r="L10" s="105" t="str">
        <f t="shared" si="3"/>
        <v>Yes</v>
      </c>
    </row>
    <row r="11" spans="1:12" x14ac:dyDescent="0.2">
      <c r="A11" s="137" t="s">
        <v>722</v>
      </c>
      <c r="B11" s="30" t="s">
        <v>213</v>
      </c>
      <c r="C11" s="10">
        <v>27454</v>
      </c>
      <c r="D11" s="7" t="str">
        <f t="shared" si="0"/>
        <v>N/A</v>
      </c>
      <c r="E11" s="10">
        <v>27058</v>
      </c>
      <c r="F11" s="7" t="str">
        <f t="shared" si="1"/>
        <v>N/A</v>
      </c>
      <c r="G11" s="10">
        <v>21686</v>
      </c>
      <c r="H11" s="7" t="str">
        <f t="shared" si="2"/>
        <v>N/A</v>
      </c>
      <c r="I11" s="8">
        <v>-1.44</v>
      </c>
      <c r="J11" s="8">
        <v>-19.899999999999999</v>
      </c>
      <c r="K11" s="30" t="s">
        <v>734</v>
      </c>
      <c r="L11" s="105" t="str">
        <f t="shared" si="3"/>
        <v>Yes</v>
      </c>
    </row>
    <row r="12" spans="1:12" x14ac:dyDescent="0.2">
      <c r="A12" s="137" t="s">
        <v>723</v>
      </c>
      <c r="B12" s="30" t="s">
        <v>213</v>
      </c>
      <c r="C12" s="10">
        <v>70202</v>
      </c>
      <c r="D12" s="7" t="str">
        <f t="shared" si="0"/>
        <v>N/A</v>
      </c>
      <c r="E12" s="10">
        <v>70505</v>
      </c>
      <c r="F12" s="7" t="str">
        <f t="shared" si="1"/>
        <v>N/A</v>
      </c>
      <c r="G12" s="10">
        <v>57881</v>
      </c>
      <c r="H12" s="7" t="str">
        <f t="shared" si="2"/>
        <v>N/A</v>
      </c>
      <c r="I12" s="8">
        <v>0.43159999999999998</v>
      </c>
      <c r="J12" s="8">
        <v>-17.899999999999999</v>
      </c>
      <c r="K12" s="30" t="s">
        <v>734</v>
      </c>
      <c r="L12" s="105" t="str">
        <f t="shared" si="3"/>
        <v>Yes</v>
      </c>
    </row>
    <row r="13" spans="1:12" x14ac:dyDescent="0.2">
      <c r="A13" s="137" t="s">
        <v>74</v>
      </c>
      <c r="B13" s="30" t="s">
        <v>213</v>
      </c>
      <c r="C13" s="10">
        <v>2024611</v>
      </c>
      <c r="D13" s="7" t="str">
        <f>IF($B13="N/A","N/A",IF(C13&gt;10,"No",IF(C13&lt;-10,"No","Yes")))</f>
        <v>N/A</v>
      </c>
      <c r="E13" s="10">
        <v>2192649</v>
      </c>
      <c r="F13" s="7" t="str">
        <f>IF($B13="N/A","N/A",IF(E13&gt;10,"No",IF(E13&lt;-10,"No","Yes")))</f>
        <v>N/A</v>
      </c>
      <c r="G13" s="10">
        <v>1605077</v>
      </c>
      <c r="H13" s="7" t="str">
        <f>IF($B13="N/A","N/A",IF(G13&gt;10,"No",IF(G13&lt;-10,"No","Yes")))</f>
        <v>N/A</v>
      </c>
      <c r="I13" s="8">
        <v>8.3000000000000007</v>
      </c>
      <c r="J13" s="8">
        <v>-26.8</v>
      </c>
      <c r="K13" s="30" t="s">
        <v>734</v>
      </c>
      <c r="L13" s="105" t="str">
        <f t="shared" si="3"/>
        <v>Yes</v>
      </c>
    </row>
    <row r="14" spans="1:12" x14ac:dyDescent="0.2">
      <c r="A14" s="153" t="s">
        <v>157</v>
      </c>
      <c r="B14" s="22" t="s">
        <v>213</v>
      </c>
      <c r="C14" s="4">
        <v>8.1250015994999991</v>
      </c>
      <c r="D14" s="27" t="str">
        <f t="shared" ref="D14:D18" si="4">IF($B14="N/A","N/A",IF(C14&gt;10,"No",IF(C14&lt;-10,"No","Yes")))</f>
        <v>N/A</v>
      </c>
      <c r="E14" s="4">
        <v>11.131342071000001</v>
      </c>
      <c r="F14" s="27" t="str">
        <f t="shared" ref="F14:F18" si="5">IF($B14="N/A","N/A",IF(E14&gt;10,"No",IF(E14&lt;-10,"No","Yes")))</f>
        <v>N/A</v>
      </c>
      <c r="G14" s="4">
        <v>14.587707021</v>
      </c>
      <c r="H14" s="27" t="str">
        <f t="shared" ref="H14:H18" si="6">IF($B14="N/A","N/A",IF(G14&gt;10,"No",IF(G14&lt;-10,"No","Yes")))</f>
        <v>N/A</v>
      </c>
      <c r="I14" s="8">
        <v>37</v>
      </c>
      <c r="J14" s="8">
        <v>31.05</v>
      </c>
      <c r="K14" s="28" t="s">
        <v>734</v>
      </c>
      <c r="L14" s="105" t="str">
        <f t="shared" ref="L14:L18" si="7">IF(J14="Div by 0", "N/A", IF(K14="N/A","N/A", IF(J14&gt;VALUE(MID(K14,1,2)), "No", IF(J14&lt;-1*VALUE(MID(K14,1,2)), "No", "Yes"))))</f>
        <v>No</v>
      </c>
    </row>
    <row r="15" spans="1:12" x14ac:dyDescent="0.2">
      <c r="A15" s="137" t="s">
        <v>417</v>
      </c>
      <c r="B15" s="22" t="s">
        <v>213</v>
      </c>
      <c r="C15" s="4">
        <v>9.4657579539000007</v>
      </c>
      <c r="D15" s="27" t="str">
        <f t="shared" si="4"/>
        <v>N/A</v>
      </c>
      <c r="E15" s="4">
        <v>14.609901713999999</v>
      </c>
      <c r="F15" s="27" t="str">
        <f t="shared" si="5"/>
        <v>N/A</v>
      </c>
      <c r="G15" s="4">
        <v>24.797735640999999</v>
      </c>
      <c r="H15" s="27" t="str">
        <f t="shared" si="6"/>
        <v>N/A</v>
      </c>
      <c r="I15" s="8">
        <v>54.34</v>
      </c>
      <c r="J15" s="8">
        <v>69.73</v>
      </c>
      <c r="K15" s="28" t="s">
        <v>734</v>
      </c>
      <c r="L15" s="105" t="str">
        <f t="shared" si="7"/>
        <v>No</v>
      </c>
    </row>
    <row r="16" spans="1:12" x14ac:dyDescent="0.2">
      <c r="A16" s="137" t="s">
        <v>418</v>
      </c>
      <c r="B16" s="22" t="s">
        <v>213</v>
      </c>
      <c r="C16" s="4">
        <v>3.1631751668999999</v>
      </c>
      <c r="D16" s="27" t="str">
        <f t="shared" si="4"/>
        <v>N/A</v>
      </c>
      <c r="E16" s="4">
        <v>6.8206630518000004</v>
      </c>
      <c r="F16" s="27" t="str">
        <f t="shared" si="5"/>
        <v>N/A</v>
      </c>
      <c r="G16" s="4">
        <v>13.171354276000001</v>
      </c>
      <c r="H16" s="27" t="str">
        <f t="shared" si="6"/>
        <v>N/A</v>
      </c>
      <c r="I16" s="8">
        <v>115.6</v>
      </c>
      <c r="J16" s="8">
        <v>93.11</v>
      </c>
      <c r="K16" s="28" t="s">
        <v>734</v>
      </c>
      <c r="L16" s="105" t="str">
        <f t="shared" si="7"/>
        <v>No</v>
      </c>
    </row>
    <row r="17" spans="1:12" x14ac:dyDescent="0.2">
      <c r="A17" s="137" t="s">
        <v>419</v>
      </c>
      <c r="B17" s="22" t="s">
        <v>213</v>
      </c>
      <c r="C17" s="4">
        <v>4.6263158229999997</v>
      </c>
      <c r="D17" s="27" t="str">
        <f t="shared" si="4"/>
        <v>N/A</v>
      </c>
      <c r="E17" s="4">
        <v>7.3637664111000003</v>
      </c>
      <c r="F17" s="27" t="str">
        <f t="shared" si="5"/>
        <v>N/A</v>
      </c>
      <c r="G17" s="4">
        <v>9.3209153743000002</v>
      </c>
      <c r="H17" s="27" t="str">
        <f t="shared" si="6"/>
        <v>N/A</v>
      </c>
      <c r="I17" s="8">
        <v>59.17</v>
      </c>
      <c r="J17" s="8">
        <v>26.58</v>
      </c>
      <c r="K17" s="28" t="s">
        <v>734</v>
      </c>
      <c r="L17" s="105" t="str">
        <f t="shared" si="7"/>
        <v>Yes</v>
      </c>
    </row>
    <row r="18" spans="1:12" x14ac:dyDescent="0.2">
      <c r="A18" s="137" t="s">
        <v>420</v>
      </c>
      <c r="B18" s="22" t="s">
        <v>213</v>
      </c>
      <c r="C18" s="4">
        <v>21.737555155999999</v>
      </c>
      <c r="D18" s="27" t="str">
        <f t="shared" si="4"/>
        <v>N/A</v>
      </c>
      <c r="E18" s="4">
        <v>23.431129924</v>
      </c>
      <c r="F18" s="27" t="str">
        <f t="shared" si="5"/>
        <v>N/A</v>
      </c>
      <c r="G18" s="4">
        <v>27.861670876000002</v>
      </c>
      <c r="H18" s="27" t="str">
        <f t="shared" si="6"/>
        <v>N/A</v>
      </c>
      <c r="I18" s="8">
        <v>7.7910000000000004</v>
      </c>
      <c r="J18" s="8">
        <v>18.91</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-14.3</v>
      </c>
      <c r="J19" s="8">
        <v>0</v>
      </c>
      <c r="K19" s="30" t="s">
        <v>213</v>
      </c>
      <c r="L19" s="105" t="str">
        <f t="shared" ref="L19:L25" si="11">IF(J19="Div by 0", "N/A", IF(K19="N/A","N/A", IF(J19&gt;VALUE(MID(K19,1,2)), "No", IF(J19&lt;-1*VALUE(MID(K19,1,2)), "No", "Yes"))))</f>
        <v>N/A</v>
      </c>
    </row>
    <row r="20" spans="1:12" x14ac:dyDescent="0.2">
      <c r="A20" s="137" t="s">
        <v>76</v>
      </c>
      <c r="B20" s="30" t="s">
        <v>213</v>
      </c>
      <c r="C20" s="23">
        <v>31</v>
      </c>
      <c r="D20" s="27" t="str">
        <f t="shared" si="8"/>
        <v>N/A</v>
      </c>
      <c r="E20" s="23">
        <v>33</v>
      </c>
      <c r="F20" s="27" t="str">
        <f t="shared" si="9"/>
        <v>N/A</v>
      </c>
      <c r="G20" s="23">
        <v>42</v>
      </c>
      <c r="H20" s="27" t="str">
        <f t="shared" si="10"/>
        <v>N/A</v>
      </c>
      <c r="I20" s="8">
        <v>6.452</v>
      </c>
      <c r="J20" s="8">
        <v>27.27</v>
      </c>
      <c r="K20" s="30" t="s">
        <v>213</v>
      </c>
      <c r="L20" s="105" t="str">
        <f t="shared" si="11"/>
        <v>N/A</v>
      </c>
    </row>
    <row r="21" spans="1:12" x14ac:dyDescent="0.2">
      <c r="A21" s="153" t="s">
        <v>1106</v>
      </c>
      <c r="B21" s="30" t="s">
        <v>213</v>
      </c>
      <c r="C21" s="10">
        <v>6053.9972420000004</v>
      </c>
      <c r="D21" s="7" t="str">
        <f t="shared" si="8"/>
        <v>N/A</v>
      </c>
      <c r="E21" s="10">
        <v>5360.0444181000003</v>
      </c>
      <c r="F21" s="7" t="str">
        <f t="shared" si="9"/>
        <v>N/A</v>
      </c>
      <c r="G21" s="10">
        <v>4382.5310061999999</v>
      </c>
      <c r="H21" s="7" t="str">
        <f t="shared" si="10"/>
        <v>N/A</v>
      </c>
      <c r="I21" s="8">
        <v>-11.5</v>
      </c>
      <c r="J21" s="8">
        <v>-18.2</v>
      </c>
      <c r="K21" s="30" t="s">
        <v>734</v>
      </c>
      <c r="L21" s="105" t="str">
        <f t="shared" si="11"/>
        <v>Yes</v>
      </c>
    </row>
    <row r="22" spans="1:12" x14ac:dyDescent="0.2">
      <c r="A22" s="137" t="s">
        <v>1688</v>
      </c>
      <c r="B22" s="30" t="s">
        <v>213</v>
      </c>
      <c r="C22" s="10">
        <v>13419.028840000001</v>
      </c>
      <c r="D22" s="7" t="str">
        <f t="shared" si="8"/>
        <v>N/A</v>
      </c>
      <c r="E22" s="10">
        <v>12409.919107</v>
      </c>
      <c r="F22" s="7" t="str">
        <f t="shared" si="9"/>
        <v>N/A</v>
      </c>
      <c r="G22" s="10">
        <v>6729.9739373000002</v>
      </c>
      <c r="H22" s="7" t="str">
        <f t="shared" si="10"/>
        <v>N/A</v>
      </c>
      <c r="I22" s="8">
        <v>-7.52</v>
      </c>
      <c r="J22" s="8">
        <v>-45.8</v>
      </c>
      <c r="K22" s="30" t="s">
        <v>734</v>
      </c>
      <c r="L22" s="105" t="str">
        <f t="shared" si="11"/>
        <v>No</v>
      </c>
    </row>
    <row r="23" spans="1:12" x14ac:dyDescent="0.2">
      <c r="A23" s="137" t="s">
        <v>1107</v>
      </c>
      <c r="B23" s="30" t="s">
        <v>213</v>
      </c>
      <c r="C23" s="10">
        <v>14484.479008</v>
      </c>
      <c r="D23" s="7" t="str">
        <f t="shared" si="8"/>
        <v>N/A</v>
      </c>
      <c r="E23" s="10">
        <v>14206.273095</v>
      </c>
      <c r="F23" s="7" t="str">
        <f t="shared" si="9"/>
        <v>N/A</v>
      </c>
      <c r="G23" s="10">
        <v>11234.202552999999</v>
      </c>
      <c r="H23" s="7" t="str">
        <f t="shared" si="10"/>
        <v>N/A</v>
      </c>
      <c r="I23" s="8">
        <v>-1.92</v>
      </c>
      <c r="J23" s="8">
        <v>-20.9</v>
      </c>
      <c r="K23" s="30" t="s">
        <v>734</v>
      </c>
      <c r="L23" s="105" t="str">
        <f t="shared" si="11"/>
        <v>Yes</v>
      </c>
    </row>
    <row r="24" spans="1:12" x14ac:dyDescent="0.2">
      <c r="A24" s="137" t="s">
        <v>1108</v>
      </c>
      <c r="B24" s="30" t="s">
        <v>213</v>
      </c>
      <c r="C24" s="10">
        <v>3203.0619304000002</v>
      </c>
      <c r="D24" s="7" t="str">
        <f t="shared" si="8"/>
        <v>N/A</v>
      </c>
      <c r="E24" s="10">
        <v>2367.3868063</v>
      </c>
      <c r="F24" s="7" t="str">
        <f t="shared" si="9"/>
        <v>N/A</v>
      </c>
      <c r="G24" s="10">
        <v>2076.1613920999998</v>
      </c>
      <c r="H24" s="7" t="str">
        <f t="shared" si="10"/>
        <v>N/A</v>
      </c>
      <c r="I24" s="8">
        <v>-26.1</v>
      </c>
      <c r="J24" s="8">
        <v>-12.3</v>
      </c>
      <c r="K24" s="30" t="s">
        <v>734</v>
      </c>
      <c r="L24" s="105" t="str">
        <f t="shared" si="11"/>
        <v>Yes</v>
      </c>
    </row>
    <row r="25" spans="1:12" x14ac:dyDescent="0.2">
      <c r="A25" s="137" t="s">
        <v>1109</v>
      </c>
      <c r="B25" s="30" t="s">
        <v>213</v>
      </c>
      <c r="C25" s="10">
        <v>2854.7889261</v>
      </c>
      <c r="D25" s="7" t="str">
        <f t="shared" si="8"/>
        <v>N/A</v>
      </c>
      <c r="E25" s="10">
        <v>1977.8506786</v>
      </c>
      <c r="F25" s="7" t="str">
        <f t="shared" si="9"/>
        <v>N/A</v>
      </c>
      <c r="G25" s="10">
        <v>1913.7384752999999</v>
      </c>
      <c r="H25" s="7" t="str">
        <f t="shared" si="10"/>
        <v>N/A</v>
      </c>
      <c r="I25" s="8">
        <v>-30.7</v>
      </c>
      <c r="J25" s="8">
        <v>-3.24</v>
      </c>
      <c r="K25" s="30" t="s">
        <v>734</v>
      </c>
      <c r="L25" s="105" t="str">
        <f t="shared" si="11"/>
        <v>Yes</v>
      </c>
    </row>
    <row r="26" spans="1:12" x14ac:dyDescent="0.2">
      <c r="A26" s="128" t="s">
        <v>1110</v>
      </c>
      <c r="B26" s="30" t="s">
        <v>213</v>
      </c>
      <c r="C26" s="10">
        <v>5824.7829214000003</v>
      </c>
      <c r="D26" s="7" t="str">
        <f t="shared" si="8"/>
        <v>N/A</v>
      </c>
      <c r="E26" s="10">
        <v>5141.1937233999997</v>
      </c>
      <c r="F26" s="7" t="str">
        <f t="shared" si="9"/>
        <v>N/A</v>
      </c>
      <c r="G26" s="10">
        <v>4204.6521641999998</v>
      </c>
      <c r="H26" s="7" t="str">
        <f t="shared" si="10"/>
        <v>N/A</v>
      </c>
      <c r="I26" s="8">
        <v>-11.7</v>
      </c>
      <c r="J26" s="8">
        <v>-18.2</v>
      </c>
      <c r="K26" s="30" t="s">
        <v>734</v>
      </c>
      <c r="L26" s="105" t="str">
        <f>IF(J26="Div by 0", "N/A", IF(OR(J26="N/A",K26="N/A"),"N/A", IF(J26&gt;VALUE(MID(K26,1,2)), "No", IF(J26&lt;-1*VALUE(MID(K26,1,2)), "No", "Yes"))))</f>
        <v>Yes</v>
      </c>
    </row>
    <row r="27" spans="1:12" x14ac:dyDescent="0.2">
      <c r="A27" s="128" t="s">
        <v>1111</v>
      </c>
      <c r="B27" s="30" t="s">
        <v>213</v>
      </c>
      <c r="C27" s="10">
        <v>6384.8639073000004</v>
      </c>
      <c r="D27" s="7" t="str">
        <f t="shared" si="8"/>
        <v>N/A</v>
      </c>
      <c r="E27" s="10">
        <v>5672.3418922999999</v>
      </c>
      <c r="F27" s="7" t="str">
        <f t="shared" si="9"/>
        <v>N/A</v>
      </c>
      <c r="G27" s="10">
        <v>4635.2461813</v>
      </c>
      <c r="H27" s="7" t="str">
        <f t="shared" si="10"/>
        <v>N/A</v>
      </c>
      <c r="I27" s="8">
        <v>-11.2</v>
      </c>
      <c r="J27" s="8">
        <v>-18.3</v>
      </c>
      <c r="K27" s="30" t="s">
        <v>734</v>
      </c>
      <c r="L27" s="105" t="str">
        <f>IF(J27="Div by 0", "N/A", IF(OR(J27="N/A",K27="N/A"),"N/A", IF(J27&gt;VALUE(MID(K27,1,2)), "No", IF(J27&lt;-1*VALUE(MID(K27,1,2)), "No", "Yes"))))</f>
        <v>Yes</v>
      </c>
    </row>
    <row r="28" spans="1:12" x14ac:dyDescent="0.2">
      <c r="A28" s="153" t="s">
        <v>1112</v>
      </c>
      <c r="B28" s="30" t="s">
        <v>213</v>
      </c>
      <c r="C28" s="10">
        <v>11869.335940000001</v>
      </c>
      <c r="D28" s="7" t="str">
        <f t="shared" si="8"/>
        <v>N/A</v>
      </c>
      <c r="E28" s="10">
        <v>10786.090318</v>
      </c>
      <c r="F28" s="7" t="str">
        <f t="shared" si="9"/>
        <v>N/A</v>
      </c>
      <c r="G28" s="10">
        <v>7424.2315589999998</v>
      </c>
      <c r="H28" s="7" t="str">
        <f t="shared" si="10"/>
        <v>N/A</v>
      </c>
      <c r="I28" s="8">
        <v>-9.1300000000000008</v>
      </c>
      <c r="J28" s="8">
        <v>-31.2</v>
      </c>
      <c r="K28" s="30" t="s">
        <v>734</v>
      </c>
      <c r="L28" s="105" t="str">
        <f>IF(J28="Div by 0", "N/A", IF(K28="N/A","N/A", IF(J28&gt;VALUE(MID(K28,1,2)), "No", IF(J28&lt;-1*VALUE(MID(K28,1,2)), "No", "Yes"))))</f>
        <v>No</v>
      </c>
    </row>
    <row r="29" spans="1:12" x14ac:dyDescent="0.2">
      <c r="A29" s="128" t="s">
        <v>1113</v>
      </c>
      <c r="B29" s="30" t="s">
        <v>213</v>
      </c>
      <c r="C29" s="10">
        <v>13010.986967000001</v>
      </c>
      <c r="D29" s="7" t="str">
        <f t="shared" si="8"/>
        <v>N/A</v>
      </c>
      <c r="E29" s="10">
        <v>11916.996912000001</v>
      </c>
      <c r="F29" s="7" t="str">
        <f t="shared" si="9"/>
        <v>N/A</v>
      </c>
      <c r="G29" s="10">
        <v>6150.5201464000002</v>
      </c>
      <c r="H29" s="7" t="str">
        <f t="shared" si="10"/>
        <v>N/A</v>
      </c>
      <c r="I29" s="8">
        <v>-8.41</v>
      </c>
      <c r="J29" s="8">
        <v>-48.4</v>
      </c>
      <c r="K29" s="30" t="s">
        <v>734</v>
      </c>
      <c r="L29" s="105" t="str">
        <f>IF(J29="Div by 0", "N/A", IF(K29="N/A","N/A", IF(J29&gt;VALUE(MID(K29,1,2)), "No", IF(J29&lt;-1*VALUE(MID(K29,1,2)), "No", "Yes"))))</f>
        <v>No</v>
      </c>
    </row>
    <row r="30" spans="1:12" x14ac:dyDescent="0.2">
      <c r="A30" s="128" t="s">
        <v>1114</v>
      </c>
      <c r="B30" s="30" t="s">
        <v>213</v>
      </c>
      <c r="C30" s="10">
        <v>10891.955937000001</v>
      </c>
      <c r="D30" s="7" t="str">
        <f t="shared" si="8"/>
        <v>N/A</v>
      </c>
      <c r="E30" s="10">
        <v>9833.0820103000005</v>
      </c>
      <c r="F30" s="7" t="str">
        <f t="shared" si="9"/>
        <v>N/A</v>
      </c>
      <c r="G30" s="10">
        <v>6815.7656975999998</v>
      </c>
      <c r="H30" s="7" t="str">
        <f t="shared" si="10"/>
        <v>N/A</v>
      </c>
      <c r="I30" s="8">
        <v>-9.7200000000000006</v>
      </c>
      <c r="J30" s="8">
        <v>-30.7</v>
      </c>
      <c r="K30" s="30" t="s">
        <v>734</v>
      </c>
      <c r="L30" s="105" t="str">
        <f>IF(J30="Div by 0", "N/A", IF(K30="N/A","N/A", IF(J30&gt;VALUE(MID(K30,1,2)), "No", IF(J30&lt;-1*VALUE(MID(K30,1,2)), "No", "Yes"))))</f>
        <v>No</v>
      </c>
    </row>
    <row r="31" spans="1:12" x14ac:dyDescent="0.2">
      <c r="A31" s="128" t="s">
        <v>1115</v>
      </c>
      <c r="B31" s="30" t="s">
        <v>213</v>
      </c>
      <c r="C31" s="10">
        <v>11914.366015</v>
      </c>
      <c r="D31" s="7" t="str">
        <f t="shared" si="8"/>
        <v>N/A</v>
      </c>
      <c r="E31" s="10">
        <v>10814.232211</v>
      </c>
      <c r="F31" s="7" t="str">
        <f t="shared" si="9"/>
        <v>N/A</v>
      </c>
      <c r="G31" s="10">
        <v>7503.9013710999998</v>
      </c>
      <c r="H31" s="7" t="str">
        <f t="shared" si="10"/>
        <v>N/A</v>
      </c>
      <c r="I31" s="8">
        <v>-9.23</v>
      </c>
      <c r="J31" s="8">
        <v>-30.6</v>
      </c>
      <c r="K31" s="30" t="s">
        <v>734</v>
      </c>
      <c r="L31" s="105" t="str">
        <f>IF(J31="Div by 0", "N/A", IF(OR(J31="N/A",K31="N/A"),"N/A", IF(J31&gt;VALUE(MID(K31,1,2)), "No", IF(J31&lt;-1*VALUE(MID(K31,1,2)), "No", "Yes"))))</f>
        <v>No</v>
      </c>
    </row>
    <row r="32" spans="1:12" x14ac:dyDescent="0.2">
      <c r="A32" s="128" t="s">
        <v>1116</v>
      </c>
      <c r="B32" s="30" t="s">
        <v>213</v>
      </c>
      <c r="C32" s="10">
        <v>11798.109097</v>
      </c>
      <c r="D32" s="7" t="str">
        <f t="shared" si="8"/>
        <v>N/A</v>
      </c>
      <c r="E32" s="10">
        <v>10742.252747</v>
      </c>
      <c r="F32" s="7" t="str">
        <f t="shared" si="9"/>
        <v>N/A</v>
      </c>
      <c r="G32" s="10">
        <v>7303.7729122999999</v>
      </c>
      <c r="H32" s="7" t="str">
        <f t="shared" si="10"/>
        <v>N/A</v>
      </c>
      <c r="I32" s="8">
        <v>-8.9499999999999993</v>
      </c>
      <c r="J32" s="8">
        <v>-32</v>
      </c>
      <c r="K32" s="30" t="s">
        <v>734</v>
      </c>
      <c r="L32" s="105" t="str">
        <f>IF(J32="Div by 0", "N/A", IF(OR(J32="N/A",K32="N/A"),"N/A", IF(J32&gt;VALUE(MID(K32,1,2)), "No", IF(J32&lt;-1*VALUE(MID(K32,1,2)), "No", "Yes"))))</f>
        <v>No</v>
      </c>
    </row>
    <row r="33" spans="1:12" x14ac:dyDescent="0.2">
      <c r="A33" s="128" t="s">
        <v>1691</v>
      </c>
      <c r="B33" s="30" t="s">
        <v>213</v>
      </c>
      <c r="C33" s="10">
        <v>8194.6687989000002</v>
      </c>
      <c r="D33" s="7" t="str">
        <f t="shared" si="8"/>
        <v>N/A</v>
      </c>
      <c r="E33" s="10">
        <v>6774.3406397999997</v>
      </c>
      <c r="F33" s="7" t="str">
        <f t="shared" si="9"/>
        <v>N/A</v>
      </c>
      <c r="G33" s="10">
        <v>1713.1280552999999</v>
      </c>
      <c r="H33" s="7" t="str">
        <f t="shared" si="10"/>
        <v>N/A</v>
      </c>
      <c r="I33" s="8">
        <v>-17.3</v>
      </c>
      <c r="J33" s="8">
        <v>-74.7</v>
      </c>
      <c r="K33" s="30" t="s">
        <v>734</v>
      </c>
      <c r="L33" s="105" t="str">
        <f t="shared" ref="L33:L45" si="12">IF(J33="Div by 0", "N/A", IF(K33="N/A","N/A", IF(J33&gt;VALUE(MID(K33,1,2)), "No", IF(J33&lt;-1*VALUE(MID(K33,1,2)), "No", "Yes"))))</f>
        <v>No</v>
      </c>
    </row>
    <row r="34" spans="1:12" x14ac:dyDescent="0.2">
      <c r="A34" s="128" t="s">
        <v>1692</v>
      </c>
      <c r="B34" s="30" t="s">
        <v>213</v>
      </c>
      <c r="C34" s="10">
        <v>1569.0674124</v>
      </c>
      <c r="D34" s="7" t="str">
        <f t="shared" si="8"/>
        <v>N/A</v>
      </c>
      <c r="E34" s="10">
        <v>1737.6792201999999</v>
      </c>
      <c r="F34" s="7" t="str">
        <f t="shared" si="9"/>
        <v>N/A</v>
      </c>
      <c r="G34" s="10">
        <v>1079.0532209</v>
      </c>
      <c r="H34" s="7" t="str">
        <f t="shared" si="10"/>
        <v>N/A</v>
      </c>
      <c r="I34" s="8">
        <v>10.75</v>
      </c>
      <c r="J34" s="8">
        <v>-37.9</v>
      </c>
      <c r="K34" s="30" t="s">
        <v>734</v>
      </c>
      <c r="L34" s="105" t="str">
        <f t="shared" si="12"/>
        <v>No</v>
      </c>
    </row>
    <row r="35" spans="1:12" x14ac:dyDescent="0.2">
      <c r="A35" s="128" t="s">
        <v>1693</v>
      </c>
      <c r="B35" s="30" t="s">
        <v>213</v>
      </c>
      <c r="C35" s="10">
        <v>12503.993449</v>
      </c>
      <c r="D35" s="7" t="str">
        <f t="shared" si="8"/>
        <v>N/A</v>
      </c>
      <c r="E35" s="10">
        <v>12024.92964</v>
      </c>
      <c r="F35" s="7" t="str">
        <f t="shared" si="9"/>
        <v>N/A</v>
      </c>
      <c r="G35" s="10">
        <v>8664.6055305999998</v>
      </c>
      <c r="H35" s="7" t="str">
        <f t="shared" si="10"/>
        <v>N/A</v>
      </c>
      <c r="I35" s="8">
        <v>-3.83</v>
      </c>
      <c r="J35" s="8">
        <v>-27.9</v>
      </c>
      <c r="K35" s="30" t="s">
        <v>734</v>
      </c>
      <c r="L35" s="105" t="str">
        <f t="shared" si="12"/>
        <v>Yes</v>
      </c>
    </row>
    <row r="36" spans="1:12" x14ac:dyDescent="0.2">
      <c r="A36" s="128" t="s">
        <v>1694</v>
      </c>
      <c r="B36" s="30" t="s">
        <v>213</v>
      </c>
      <c r="C36" s="10">
        <v>535.99337748000005</v>
      </c>
      <c r="D36" s="7" t="str">
        <f t="shared" si="8"/>
        <v>N/A</v>
      </c>
      <c r="E36" s="10">
        <v>536.70257992999996</v>
      </c>
      <c r="F36" s="7" t="str">
        <f t="shared" si="9"/>
        <v>N/A</v>
      </c>
      <c r="G36" s="10">
        <v>666.63749922</v>
      </c>
      <c r="H36" s="7" t="str">
        <f t="shared" si="10"/>
        <v>N/A</v>
      </c>
      <c r="I36" s="8">
        <v>0.1323</v>
      </c>
      <c r="J36" s="8">
        <v>24.21</v>
      </c>
      <c r="K36" s="30" t="s">
        <v>734</v>
      </c>
      <c r="L36" s="105" t="str">
        <f t="shared" si="12"/>
        <v>Yes</v>
      </c>
    </row>
    <row r="37" spans="1:12" x14ac:dyDescent="0.2">
      <c r="A37" s="128" t="s">
        <v>1695</v>
      </c>
      <c r="B37" s="30" t="s">
        <v>213</v>
      </c>
      <c r="C37" s="10">
        <v>17938.54984</v>
      </c>
      <c r="D37" s="7" t="str">
        <f t="shared" si="8"/>
        <v>N/A</v>
      </c>
      <c r="E37" s="10">
        <v>12140.994933</v>
      </c>
      <c r="F37" s="7" t="str">
        <f t="shared" si="9"/>
        <v>N/A</v>
      </c>
      <c r="G37" s="10">
        <v>10792.382614</v>
      </c>
      <c r="H37" s="7" t="str">
        <f t="shared" si="10"/>
        <v>N/A</v>
      </c>
      <c r="I37" s="8">
        <v>-32.299999999999997</v>
      </c>
      <c r="J37" s="8">
        <v>-11.1</v>
      </c>
      <c r="K37" s="30" t="s">
        <v>734</v>
      </c>
      <c r="L37" s="105" t="str">
        <f t="shared" si="12"/>
        <v>Yes</v>
      </c>
    </row>
    <row r="38" spans="1:12" x14ac:dyDescent="0.2">
      <c r="A38" s="128" t="s">
        <v>1696</v>
      </c>
      <c r="B38" s="30" t="s">
        <v>213</v>
      </c>
      <c r="C38" s="10" t="s">
        <v>1751</v>
      </c>
      <c r="D38" s="7" t="str">
        <f t="shared" si="8"/>
        <v>N/A</v>
      </c>
      <c r="E38" s="10" t="s">
        <v>1751</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v>245.22233929999999</v>
      </c>
      <c r="D39" s="7" t="str">
        <f t="shared" si="8"/>
        <v>N/A</v>
      </c>
      <c r="E39" s="10">
        <v>286.33830846000001</v>
      </c>
      <c r="F39" s="7" t="str">
        <f t="shared" si="9"/>
        <v>N/A</v>
      </c>
      <c r="G39" s="10">
        <v>331.66604611000002</v>
      </c>
      <c r="H39" s="7" t="str">
        <f t="shared" si="10"/>
        <v>N/A</v>
      </c>
      <c r="I39" s="8">
        <v>16.77</v>
      </c>
      <c r="J39" s="8">
        <v>15.83</v>
      </c>
      <c r="K39" s="30" t="s">
        <v>734</v>
      </c>
      <c r="L39" s="105" t="str">
        <f t="shared" si="12"/>
        <v>Yes</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14111.102287</v>
      </c>
      <c r="D41" s="7" t="str">
        <f t="shared" si="8"/>
        <v>N/A</v>
      </c>
      <c r="E41" s="10">
        <v>13457.657262999999</v>
      </c>
      <c r="F41" s="7" t="str">
        <f t="shared" si="9"/>
        <v>N/A</v>
      </c>
      <c r="G41" s="10">
        <v>11118.106572000001</v>
      </c>
      <c r="H41" s="7" t="str">
        <f t="shared" si="10"/>
        <v>N/A</v>
      </c>
      <c r="I41" s="8">
        <v>-4.63</v>
      </c>
      <c r="J41" s="8">
        <v>-17.399999999999999</v>
      </c>
      <c r="K41" s="30" t="s">
        <v>734</v>
      </c>
      <c r="L41" s="105" t="str">
        <f t="shared" si="12"/>
        <v>Yes</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13546.678716</v>
      </c>
      <c r="D44" s="7" t="str">
        <f t="shared" si="8"/>
        <v>N/A</v>
      </c>
      <c r="E44" s="10">
        <v>12589.372659000001</v>
      </c>
      <c r="F44" s="7" t="str">
        <f t="shared" si="9"/>
        <v>N/A</v>
      </c>
      <c r="G44" s="10">
        <v>8853.4933421999995</v>
      </c>
      <c r="H44" s="7" t="str">
        <f t="shared" si="10"/>
        <v>N/A</v>
      </c>
      <c r="I44" s="8">
        <v>-7.07</v>
      </c>
      <c r="J44" s="8">
        <v>-29.7</v>
      </c>
      <c r="K44" s="30" t="s">
        <v>734</v>
      </c>
      <c r="L44" s="105" t="str">
        <f t="shared" si="12"/>
        <v>Yes</v>
      </c>
    </row>
    <row r="45" spans="1:12" ht="25.5" x14ac:dyDescent="0.2">
      <c r="A45" s="128" t="s">
        <v>1118</v>
      </c>
      <c r="B45" s="30" t="s">
        <v>213</v>
      </c>
      <c r="C45" s="10">
        <v>1024.9658004999999</v>
      </c>
      <c r="D45" s="7" t="str">
        <f t="shared" si="8"/>
        <v>N/A</v>
      </c>
      <c r="E45" s="10">
        <v>1071.0211294000001</v>
      </c>
      <c r="F45" s="7" t="str">
        <f t="shared" si="9"/>
        <v>N/A</v>
      </c>
      <c r="G45" s="10">
        <v>772.24625646000004</v>
      </c>
      <c r="H45" s="7" t="str">
        <f t="shared" si="10"/>
        <v>N/A</v>
      </c>
      <c r="I45" s="8">
        <v>4.4930000000000003</v>
      </c>
      <c r="J45" s="8">
        <v>-27.9</v>
      </c>
      <c r="K45" s="30" t="s">
        <v>734</v>
      </c>
      <c r="L45" s="105" t="str">
        <f t="shared" si="12"/>
        <v>Yes</v>
      </c>
    </row>
    <row r="46" spans="1:12" x14ac:dyDescent="0.2">
      <c r="A46" s="128" t="s">
        <v>1119</v>
      </c>
      <c r="B46" s="22" t="s">
        <v>213</v>
      </c>
      <c r="C46" s="29">
        <v>38207.905280999999</v>
      </c>
      <c r="D46" s="27" t="str">
        <f t="shared" si="8"/>
        <v>N/A</v>
      </c>
      <c r="E46" s="29">
        <v>36178.865329</v>
      </c>
      <c r="F46" s="27" t="str">
        <f t="shared" si="9"/>
        <v>N/A</v>
      </c>
      <c r="G46" s="29">
        <v>28541.433029</v>
      </c>
      <c r="H46" s="27" t="str">
        <f t="shared" si="10"/>
        <v>N/A</v>
      </c>
      <c r="I46" s="8">
        <v>-5.31</v>
      </c>
      <c r="J46" s="8">
        <v>-21.1</v>
      </c>
      <c r="K46" s="28" t="s">
        <v>734</v>
      </c>
      <c r="L46" s="105" t="str">
        <f>IF(J46="Div by 0", "N/A", IF(K46="N/A","N/A", IF(J46&gt;VALUE(MID(K46,1,2)), "No", IF(J46&lt;-1*VALUE(MID(K46,1,2)), "No", "Yes"))))</f>
        <v>Yes</v>
      </c>
    </row>
    <row r="47" spans="1:12" x14ac:dyDescent="0.2">
      <c r="A47" s="162" t="s">
        <v>1120</v>
      </c>
      <c r="B47" s="22" t="s">
        <v>213</v>
      </c>
      <c r="C47" s="29">
        <v>28586.255555</v>
      </c>
      <c r="D47" s="27" t="str">
        <f t="shared" si="8"/>
        <v>N/A</v>
      </c>
      <c r="E47" s="29">
        <v>27707.430032</v>
      </c>
      <c r="F47" s="27" t="str">
        <f t="shared" si="9"/>
        <v>N/A</v>
      </c>
      <c r="G47" s="29">
        <v>22450.583187</v>
      </c>
      <c r="H47" s="27" t="str">
        <f t="shared" si="10"/>
        <v>N/A</v>
      </c>
      <c r="I47" s="8">
        <v>-3.07</v>
      </c>
      <c r="J47" s="8">
        <v>-19</v>
      </c>
      <c r="K47" s="28" t="s">
        <v>734</v>
      </c>
      <c r="L47" s="105" t="str">
        <f>IF(J47="Div by 0", "N/A", IF(K47="N/A","N/A", IF(J47&gt;VALUE(MID(K47,1,2)), "No", IF(J47&lt;-1*VALUE(MID(K47,1,2)), "No", "Yes"))))</f>
        <v>Yes</v>
      </c>
    </row>
    <row r="48" spans="1:12" ht="25.5" x14ac:dyDescent="0.2">
      <c r="A48" s="128" t="s">
        <v>1121</v>
      </c>
      <c r="B48" s="22" t="s">
        <v>213</v>
      </c>
      <c r="C48" s="29">
        <v>32618.923327</v>
      </c>
      <c r="D48" s="27" t="str">
        <f t="shared" si="8"/>
        <v>N/A</v>
      </c>
      <c r="E48" s="29">
        <v>30979.575927999998</v>
      </c>
      <c r="F48" s="27" t="str">
        <f t="shared" si="9"/>
        <v>N/A</v>
      </c>
      <c r="G48" s="29">
        <v>25131.632487999999</v>
      </c>
      <c r="H48" s="27" t="str">
        <f t="shared" si="10"/>
        <v>N/A</v>
      </c>
      <c r="I48" s="8">
        <v>-5.03</v>
      </c>
      <c r="J48" s="8">
        <v>-18.899999999999999</v>
      </c>
      <c r="K48" s="28" t="s">
        <v>734</v>
      </c>
      <c r="L48" s="105" t="str">
        <f>IF(J48="Div by 0", "N/A", IF(K48="N/A","N/A", IF(J48&gt;VALUE(MID(K48,1,2)), "No", IF(J48&lt;-1*VALUE(MID(K48,1,2)), "No", "Yes"))))</f>
        <v>Yes</v>
      </c>
    </row>
    <row r="49" spans="1:12" x14ac:dyDescent="0.2">
      <c r="A49" s="151" t="s">
        <v>1122</v>
      </c>
      <c r="B49" s="22" t="s">
        <v>213</v>
      </c>
      <c r="C49" s="29">
        <v>33979.378981000002</v>
      </c>
      <c r="D49" s="27" t="str">
        <f t="shared" si="8"/>
        <v>N/A</v>
      </c>
      <c r="E49" s="29">
        <v>33507.144466999998</v>
      </c>
      <c r="F49" s="27" t="str">
        <f t="shared" si="9"/>
        <v>N/A</v>
      </c>
      <c r="G49" s="29">
        <v>25667.926479999998</v>
      </c>
      <c r="H49" s="27" t="str">
        <f t="shared" si="10"/>
        <v>N/A</v>
      </c>
      <c r="I49" s="8">
        <v>-1.39</v>
      </c>
      <c r="J49" s="8">
        <v>-23.4</v>
      </c>
      <c r="K49" s="28" t="s">
        <v>734</v>
      </c>
      <c r="L49" s="105" t="str">
        <f t="shared" ref="L49:L59" si="13">IF(J49="Div by 0", "N/A", IF(K49="N/A","N/A", IF(J49&gt;VALUE(MID(K49,1,2)), "No", IF(J49&lt;-1*VALUE(MID(K49,1,2)), "No", "Yes"))))</f>
        <v>Yes</v>
      </c>
    </row>
    <row r="50" spans="1:12" ht="25.5" x14ac:dyDescent="0.2">
      <c r="A50" s="128" t="s">
        <v>1123</v>
      </c>
      <c r="B50" s="22" t="s">
        <v>213</v>
      </c>
      <c r="C50" s="29">
        <v>14978.804118</v>
      </c>
      <c r="D50" s="27" t="str">
        <f t="shared" si="8"/>
        <v>N/A</v>
      </c>
      <c r="E50" s="29">
        <v>14118.097779</v>
      </c>
      <c r="F50" s="27" t="str">
        <f t="shared" si="9"/>
        <v>N/A</v>
      </c>
      <c r="G50" s="29">
        <v>11539.193277</v>
      </c>
      <c r="H50" s="27" t="str">
        <f t="shared" si="10"/>
        <v>N/A</v>
      </c>
      <c r="I50" s="8">
        <v>-5.75</v>
      </c>
      <c r="J50" s="8">
        <v>-18.3</v>
      </c>
      <c r="K50" s="28" t="s">
        <v>734</v>
      </c>
      <c r="L50" s="105" t="str">
        <f t="shared" si="13"/>
        <v>Yes</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v>71302.813332999998</v>
      </c>
      <c r="D52" s="27" t="str">
        <f t="shared" si="14"/>
        <v>N/A</v>
      </c>
      <c r="E52" s="29">
        <v>74756.495412999997</v>
      </c>
      <c r="F52" s="27" t="str">
        <f t="shared" si="15"/>
        <v>N/A</v>
      </c>
      <c r="G52" s="29">
        <v>37690.293193999998</v>
      </c>
      <c r="H52" s="27" t="str">
        <f t="shared" si="16"/>
        <v>N/A</v>
      </c>
      <c r="I52" s="8">
        <v>4.8440000000000003</v>
      </c>
      <c r="J52" s="8">
        <v>-49.6</v>
      </c>
      <c r="K52" s="28" t="s">
        <v>734</v>
      </c>
      <c r="L52" s="105" t="str">
        <f t="shared" si="13"/>
        <v>No</v>
      </c>
    </row>
    <row r="53" spans="1:12" ht="25.5" x14ac:dyDescent="0.2">
      <c r="A53" s="128" t="s">
        <v>1126</v>
      </c>
      <c r="B53" s="22" t="s">
        <v>213</v>
      </c>
      <c r="C53" s="29" t="s">
        <v>1751</v>
      </c>
      <c r="D53" s="27" t="str">
        <f t="shared" si="14"/>
        <v>N/A</v>
      </c>
      <c r="E53" s="29" t="s">
        <v>1751</v>
      </c>
      <c r="F53" s="27" t="str">
        <f t="shared" si="15"/>
        <v>N/A</v>
      </c>
      <c r="G53" s="29" t="s">
        <v>1751</v>
      </c>
      <c r="H53" s="27" t="str">
        <f t="shared" si="16"/>
        <v>N/A</v>
      </c>
      <c r="I53" s="8" t="s">
        <v>1751</v>
      </c>
      <c r="J53" s="8" t="s">
        <v>1751</v>
      </c>
      <c r="K53" s="28" t="s">
        <v>734</v>
      </c>
      <c r="L53" s="105" t="str">
        <f t="shared" si="13"/>
        <v>N/A</v>
      </c>
    </row>
    <row r="54" spans="1:12" ht="25.5" x14ac:dyDescent="0.2">
      <c r="A54" s="128" t="s">
        <v>1127</v>
      </c>
      <c r="B54" s="22" t="s">
        <v>213</v>
      </c>
      <c r="C54" s="29">
        <v>54099.263158000002</v>
      </c>
      <c r="D54" s="27" t="str">
        <f t="shared" si="14"/>
        <v>N/A</v>
      </c>
      <c r="E54" s="29">
        <v>55996.3</v>
      </c>
      <c r="F54" s="27" t="str">
        <f t="shared" si="15"/>
        <v>N/A</v>
      </c>
      <c r="G54" s="29">
        <v>38829.371428999999</v>
      </c>
      <c r="H54" s="27" t="str">
        <f t="shared" si="16"/>
        <v>N/A</v>
      </c>
      <c r="I54" s="8">
        <v>3.5070000000000001</v>
      </c>
      <c r="J54" s="8">
        <v>-30.7</v>
      </c>
      <c r="K54" s="28" t="s">
        <v>734</v>
      </c>
      <c r="L54" s="105" t="str">
        <f t="shared" si="13"/>
        <v>No</v>
      </c>
    </row>
    <row r="55" spans="1:12" ht="25.5" x14ac:dyDescent="0.2">
      <c r="A55" s="128" t="s">
        <v>1128</v>
      </c>
      <c r="B55" s="22" t="s">
        <v>213</v>
      </c>
      <c r="C55" s="29">
        <v>69000.311738000004</v>
      </c>
      <c r="D55" s="27" t="str">
        <f t="shared" si="14"/>
        <v>N/A</v>
      </c>
      <c r="E55" s="29">
        <v>68223.916287999993</v>
      </c>
      <c r="F55" s="27" t="str">
        <f t="shared" si="15"/>
        <v>N/A</v>
      </c>
      <c r="G55" s="29">
        <v>48133.428570999997</v>
      </c>
      <c r="H55" s="27" t="str">
        <f t="shared" si="16"/>
        <v>N/A</v>
      </c>
      <c r="I55" s="8">
        <v>-1.1299999999999999</v>
      </c>
      <c r="J55" s="8">
        <v>-29.4</v>
      </c>
      <c r="K55" s="28" t="s">
        <v>734</v>
      </c>
      <c r="L55" s="105" t="str">
        <f t="shared" si="13"/>
        <v>Yes</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v>17605.858015000002</v>
      </c>
      <c r="D58" s="27" t="str">
        <f t="shared" si="14"/>
        <v>N/A</v>
      </c>
      <c r="E58" s="29">
        <v>16899.361988000001</v>
      </c>
      <c r="F58" s="27" t="str">
        <f t="shared" si="15"/>
        <v>N/A</v>
      </c>
      <c r="G58" s="29">
        <v>13743.545741</v>
      </c>
      <c r="H58" s="27" t="str">
        <f t="shared" si="16"/>
        <v>N/A</v>
      </c>
      <c r="I58" s="8">
        <v>-4.01</v>
      </c>
      <c r="J58" s="8">
        <v>-18.7</v>
      </c>
      <c r="K58" s="28" t="s">
        <v>734</v>
      </c>
      <c r="L58" s="105" t="str">
        <f t="shared" si="13"/>
        <v>Yes</v>
      </c>
    </row>
    <row r="59" spans="1:12" ht="25.5" x14ac:dyDescent="0.2">
      <c r="A59" s="128" t="s">
        <v>1132</v>
      </c>
      <c r="B59" s="22" t="s">
        <v>213</v>
      </c>
      <c r="C59" s="29" t="s">
        <v>1751</v>
      </c>
      <c r="D59" s="27" t="str">
        <f t="shared" si="14"/>
        <v>N/A</v>
      </c>
      <c r="E59" s="29" t="s">
        <v>1751</v>
      </c>
      <c r="F59" s="27" t="str">
        <f t="shared" si="15"/>
        <v>N/A</v>
      </c>
      <c r="G59" s="29">
        <v>28814.456708000002</v>
      </c>
      <c r="H59" s="27" t="str">
        <f t="shared" si="16"/>
        <v>N/A</v>
      </c>
      <c r="I59" s="8" t="s">
        <v>1751</v>
      </c>
      <c r="J59" s="8" t="s">
        <v>1751</v>
      </c>
      <c r="K59" s="28" t="s">
        <v>734</v>
      </c>
      <c r="L59" s="105" t="str">
        <f t="shared" si="13"/>
        <v>N/A</v>
      </c>
    </row>
    <row r="60" spans="1:12" x14ac:dyDescent="0.2">
      <c r="A60" s="151" t="s">
        <v>356</v>
      </c>
      <c r="B60" s="22" t="s">
        <v>213</v>
      </c>
      <c r="C60" s="29">
        <v>599517717</v>
      </c>
      <c r="D60" s="27" t="str">
        <f t="shared" si="14"/>
        <v>N/A</v>
      </c>
      <c r="E60" s="29">
        <v>590626022</v>
      </c>
      <c r="F60" s="27" t="str">
        <f t="shared" si="15"/>
        <v>N/A</v>
      </c>
      <c r="G60" s="29">
        <v>235194708</v>
      </c>
      <c r="H60" s="27" t="str">
        <f t="shared" si="16"/>
        <v>N/A</v>
      </c>
      <c r="I60" s="8">
        <v>-1.48</v>
      </c>
      <c r="J60" s="8">
        <v>-60.2</v>
      </c>
      <c r="K60" s="28" t="s">
        <v>734</v>
      </c>
      <c r="L60" s="105" t="str">
        <f t="shared" ref="L60:L70" si="17">IF(J60="Div by 0", "N/A", IF(K60="N/A","N/A", IF(J60&gt;VALUE(MID(K60,1,2)), "No", IF(J60&lt;-1*VALUE(MID(K60,1,2)), "No", "Yes"))))</f>
        <v>No</v>
      </c>
    </row>
    <row r="61" spans="1:12" ht="25.5" x14ac:dyDescent="0.2">
      <c r="A61" s="128" t="s">
        <v>1133</v>
      </c>
      <c r="B61" s="22" t="s">
        <v>213</v>
      </c>
      <c r="C61" s="29">
        <v>307690</v>
      </c>
      <c r="D61" s="27" t="str">
        <f t="shared" si="14"/>
        <v>N/A</v>
      </c>
      <c r="E61" s="29">
        <v>146391</v>
      </c>
      <c r="F61" s="27" t="str">
        <f t="shared" si="15"/>
        <v>N/A</v>
      </c>
      <c r="G61" s="29">
        <v>0</v>
      </c>
      <c r="H61" s="27" t="str">
        <f t="shared" si="16"/>
        <v>N/A</v>
      </c>
      <c r="I61" s="8">
        <v>-52.4</v>
      </c>
      <c r="J61" s="8">
        <v>-100</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18160</v>
      </c>
      <c r="D63" s="27" t="str">
        <f t="shared" si="14"/>
        <v>N/A</v>
      </c>
      <c r="E63" s="29">
        <v>3085</v>
      </c>
      <c r="F63" s="27" t="str">
        <f t="shared" si="15"/>
        <v>N/A</v>
      </c>
      <c r="G63" s="29">
        <v>121</v>
      </c>
      <c r="H63" s="27" t="str">
        <f t="shared" si="16"/>
        <v>N/A</v>
      </c>
      <c r="I63" s="8">
        <v>-83</v>
      </c>
      <c r="J63" s="8">
        <v>-96.1</v>
      </c>
      <c r="K63" s="28" t="s">
        <v>734</v>
      </c>
      <c r="L63" s="105" t="str">
        <f t="shared" si="17"/>
        <v>No</v>
      </c>
    </row>
    <row r="64" spans="1:12" ht="25.5" x14ac:dyDescent="0.2">
      <c r="A64" s="128" t="s">
        <v>1136</v>
      </c>
      <c r="B64" s="22" t="s">
        <v>213</v>
      </c>
      <c r="C64" s="29">
        <v>0</v>
      </c>
      <c r="D64" s="27" t="str">
        <f t="shared" si="14"/>
        <v>N/A</v>
      </c>
      <c r="E64" s="29">
        <v>0</v>
      </c>
      <c r="F64" s="27" t="str">
        <f t="shared" si="15"/>
        <v>N/A</v>
      </c>
      <c r="G64" s="29">
        <v>0</v>
      </c>
      <c r="H64" s="27" t="str">
        <f t="shared" si="16"/>
        <v>N/A</v>
      </c>
      <c r="I64" s="8" t="s">
        <v>1751</v>
      </c>
      <c r="J64" s="8" t="s">
        <v>1751</v>
      </c>
      <c r="K64" s="28" t="s">
        <v>734</v>
      </c>
      <c r="L64" s="105" t="str">
        <f t="shared" si="17"/>
        <v>N/A</v>
      </c>
    </row>
    <row r="65" spans="1:12" ht="25.5" x14ac:dyDescent="0.2">
      <c r="A65" s="128" t="s">
        <v>1137</v>
      </c>
      <c r="B65" s="22" t="s">
        <v>213</v>
      </c>
      <c r="C65" s="29">
        <v>1810136</v>
      </c>
      <c r="D65" s="27" t="str">
        <f t="shared" si="14"/>
        <v>N/A</v>
      </c>
      <c r="E65" s="29">
        <v>1353243</v>
      </c>
      <c r="F65" s="27" t="str">
        <f t="shared" si="15"/>
        <v>N/A</v>
      </c>
      <c r="G65" s="29">
        <v>259568</v>
      </c>
      <c r="H65" s="27" t="str">
        <f t="shared" si="16"/>
        <v>N/A</v>
      </c>
      <c r="I65" s="8">
        <v>-25.2</v>
      </c>
      <c r="J65" s="8">
        <v>-80.8</v>
      </c>
      <c r="K65" s="28" t="s">
        <v>734</v>
      </c>
      <c r="L65" s="105" t="str">
        <f t="shared" si="17"/>
        <v>No</v>
      </c>
    </row>
    <row r="66" spans="1:12" ht="25.5" x14ac:dyDescent="0.2">
      <c r="A66" s="128" t="s">
        <v>1138</v>
      </c>
      <c r="B66" s="22" t="s">
        <v>213</v>
      </c>
      <c r="C66" s="29">
        <v>586121097</v>
      </c>
      <c r="D66" s="27" t="str">
        <f t="shared" si="14"/>
        <v>N/A</v>
      </c>
      <c r="E66" s="29">
        <v>577776726</v>
      </c>
      <c r="F66" s="27" t="str">
        <f t="shared" si="15"/>
        <v>N/A</v>
      </c>
      <c r="G66" s="29">
        <v>17686135</v>
      </c>
      <c r="H66" s="27" t="str">
        <f t="shared" si="16"/>
        <v>N/A</v>
      </c>
      <c r="I66" s="8">
        <v>-1.42</v>
      </c>
      <c r="J66" s="8">
        <v>-96.9</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11260634</v>
      </c>
      <c r="D69" s="27" t="str">
        <f t="shared" si="14"/>
        <v>N/A</v>
      </c>
      <c r="E69" s="29">
        <v>11346577</v>
      </c>
      <c r="F69" s="27" t="str">
        <f t="shared" si="15"/>
        <v>N/A</v>
      </c>
      <c r="G69" s="29">
        <v>198719</v>
      </c>
      <c r="H69" s="27" t="str">
        <f t="shared" si="16"/>
        <v>N/A</v>
      </c>
      <c r="I69" s="8">
        <v>0.76319999999999999</v>
      </c>
      <c r="J69" s="8">
        <v>-98.2</v>
      </c>
      <c r="K69" s="28" t="s">
        <v>734</v>
      </c>
      <c r="L69" s="105" t="str">
        <f t="shared" si="17"/>
        <v>No</v>
      </c>
    </row>
    <row r="70" spans="1:12" ht="25.5" x14ac:dyDescent="0.2">
      <c r="A70" s="128" t="s">
        <v>1142</v>
      </c>
      <c r="B70" s="22" t="s">
        <v>213</v>
      </c>
      <c r="C70" s="29">
        <v>0</v>
      </c>
      <c r="D70" s="27" t="str">
        <f t="shared" si="14"/>
        <v>N/A</v>
      </c>
      <c r="E70" s="29">
        <v>0</v>
      </c>
      <c r="F70" s="27" t="str">
        <f t="shared" si="15"/>
        <v>N/A</v>
      </c>
      <c r="G70" s="29">
        <v>217050165</v>
      </c>
      <c r="H70" s="27" t="str">
        <f t="shared" si="16"/>
        <v>N/A</v>
      </c>
      <c r="I70" s="8" t="s">
        <v>1751</v>
      </c>
      <c r="J70" s="8" t="s">
        <v>1751</v>
      </c>
      <c r="K70" s="28" t="s">
        <v>734</v>
      </c>
      <c r="L70" s="105" t="str">
        <f t="shared" si="17"/>
        <v>N/A</v>
      </c>
    </row>
    <row r="71" spans="1:12" x14ac:dyDescent="0.2">
      <c r="A71" s="151" t="s">
        <v>1143</v>
      </c>
      <c r="B71" s="22" t="s">
        <v>213</v>
      </c>
      <c r="C71" s="29">
        <v>18774.237215000001</v>
      </c>
      <c r="D71" s="27" t="str">
        <f t="shared" si="14"/>
        <v>N/A</v>
      </c>
      <c r="E71" s="29">
        <v>19016.260085999998</v>
      </c>
      <c r="F71" s="27" t="str">
        <f t="shared" si="15"/>
        <v>N/A</v>
      </c>
      <c r="G71" s="29">
        <v>7852.6495943</v>
      </c>
      <c r="H71" s="27" t="str">
        <f t="shared" si="16"/>
        <v>N/A</v>
      </c>
      <c r="I71" s="8">
        <v>1.2889999999999999</v>
      </c>
      <c r="J71" s="8">
        <v>-58.7</v>
      </c>
      <c r="K71" s="28" t="s">
        <v>734</v>
      </c>
      <c r="L71" s="105" t="str">
        <f t="shared" ref="L71:L81" si="18">IF(J71="Div by 0", "N/A", IF(K71="N/A","N/A", IF(J71&gt;VALUE(MID(K71,1,2)), "No", IF(J71&lt;-1*VALUE(MID(K71,1,2)), "No", "Yes"))))</f>
        <v>No</v>
      </c>
    </row>
    <row r="72" spans="1:12" ht="25.5" x14ac:dyDescent="0.2">
      <c r="A72" s="128" t="s">
        <v>1144</v>
      </c>
      <c r="B72" s="22" t="s">
        <v>213</v>
      </c>
      <c r="C72" s="29">
        <v>16.760540364000001</v>
      </c>
      <c r="D72" s="27" t="str">
        <f t="shared" si="14"/>
        <v>N/A</v>
      </c>
      <c r="E72" s="29">
        <v>8.4448226131999995</v>
      </c>
      <c r="F72" s="27" t="str">
        <f t="shared" si="15"/>
        <v>N/A</v>
      </c>
      <c r="G72" s="29">
        <v>0</v>
      </c>
      <c r="H72" s="27" t="str">
        <f t="shared" si="16"/>
        <v>N/A</v>
      </c>
      <c r="I72" s="8">
        <v>-49.6</v>
      </c>
      <c r="J72" s="8">
        <v>-100</v>
      </c>
      <c r="K72" s="28" t="s">
        <v>734</v>
      </c>
      <c r="L72" s="105" t="str">
        <f t="shared" si="18"/>
        <v>No</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v>48.426666666999999</v>
      </c>
      <c r="D74" s="27" t="str">
        <f t="shared" si="14"/>
        <v>N/A</v>
      </c>
      <c r="E74" s="29">
        <v>9.4342507644999998</v>
      </c>
      <c r="F74" s="27" t="str">
        <f t="shared" si="15"/>
        <v>N/A</v>
      </c>
      <c r="G74" s="29">
        <v>0.63350785340000004</v>
      </c>
      <c r="H74" s="27" t="str">
        <f t="shared" si="16"/>
        <v>N/A</v>
      </c>
      <c r="I74" s="8">
        <v>-80.5</v>
      </c>
      <c r="J74" s="8">
        <v>-93.3</v>
      </c>
      <c r="K74" s="28" t="s">
        <v>734</v>
      </c>
      <c r="L74" s="105" t="str">
        <f t="shared" si="18"/>
        <v>No</v>
      </c>
    </row>
    <row r="75" spans="1:12" ht="25.5" x14ac:dyDescent="0.2">
      <c r="A75" s="128" t="s">
        <v>1147</v>
      </c>
      <c r="B75" s="22" t="s">
        <v>213</v>
      </c>
      <c r="C75" s="29" t="s">
        <v>1751</v>
      </c>
      <c r="D75" s="27" t="str">
        <f t="shared" si="14"/>
        <v>N/A</v>
      </c>
      <c r="E75" s="29" t="s">
        <v>1751</v>
      </c>
      <c r="F75" s="27" t="str">
        <f t="shared" si="15"/>
        <v>N/A</v>
      </c>
      <c r="G75" s="29" t="s">
        <v>1751</v>
      </c>
      <c r="H75" s="27" t="str">
        <f t="shared" si="16"/>
        <v>N/A</v>
      </c>
      <c r="I75" s="8" t="s">
        <v>1751</v>
      </c>
      <c r="J75" s="8" t="s">
        <v>1751</v>
      </c>
      <c r="K75" s="28" t="s">
        <v>734</v>
      </c>
      <c r="L75" s="105" t="str">
        <f t="shared" si="18"/>
        <v>N/A</v>
      </c>
    </row>
    <row r="76" spans="1:12" ht="25.5" x14ac:dyDescent="0.2">
      <c r="A76" s="128" t="s">
        <v>1148</v>
      </c>
      <c r="B76" s="22" t="s">
        <v>213</v>
      </c>
      <c r="C76" s="29">
        <v>23817.578947000002</v>
      </c>
      <c r="D76" s="27" t="str">
        <f t="shared" si="14"/>
        <v>N/A</v>
      </c>
      <c r="E76" s="29">
        <v>16915.537499999999</v>
      </c>
      <c r="F76" s="27" t="str">
        <f t="shared" si="15"/>
        <v>N/A</v>
      </c>
      <c r="G76" s="29">
        <v>7416.2285714</v>
      </c>
      <c r="H76" s="27" t="str">
        <f t="shared" si="16"/>
        <v>N/A</v>
      </c>
      <c r="I76" s="8">
        <v>-29</v>
      </c>
      <c r="J76" s="8">
        <v>-56.2</v>
      </c>
      <c r="K76" s="28" t="s">
        <v>734</v>
      </c>
      <c r="L76" s="105" t="str">
        <f t="shared" si="18"/>
        <v>No</v>
      </c>
    </row>
    <row r="77" spans="1:12" ht="25.5" x14ac:dyDescent="0.2">
      <c r="A77" s="128" t="s">
        <v>1149</v>
      </c>
      <c r="B77" s="22" t="s">
        <v>213</v>
      </c>
      <c r="C77" s="29">
        <v>54952.287362000003</v>
      </c>
      <c r="D77" s="27" t="str">
        <f t="shared" si="14"/>
        <v>N/A</v>
      </c>
      <c r="E77" s="29">
        <v>54713.705113999997</v>
      </c>
      <c r="F77" s="27" t="str">
        <f t="shared" si="15"/>
        <v>N/A</v>
      </c>
      <c r="G77" s="29">
        <v>19585.974528999999</v>
      </c>
      <c r="H77" s="27" t="str">
        <f t="shared" si="16"/>
        <v>N/A</v>
      </c>
      <c r="I77" s="8">
        <v>-0.434</v>
      </c>
      <c r="J77" s="8">
        <v>-64.2</v>
      </c>
      <c r="K77" s="28" t="s">
        <v>734</v>
      </c>
      <c r="L77" s="105" t="str">
        <f t="shared" si="18"/>
        <v>No</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v>4581.2180635000004</v>
      </c>
      <c r="D80" s="27" t="str">
        <f t="shared" si="14"/>
        <v>N/A</v>
      </c>
      <c r="E80" s="29">
        <v>4115.5520493000004</v>
      </c>
      <c r="F80" s="27" t="str">
        <f t="shared" si="15"/>
        <v>N/A</v>
      </c>
      <c r="G80" s="29">
        <v>626.87381703000005</v>
      </c>
      <c r="H80" s="27" t="str">
        <f t="shared" si="16"/>
        <v>N/A</v>
      </c>
      <c r="I80" s="8">
        <v>-10.199999999999999</v>
      </c>
      <c r="J80" s="8">
        <v>-84.8</v>
      </c>
      <c r="K80" s="28" t="s">
        <v>734</v>
      </c>
      <c r="L80" s="105" t="str">
        <f t="shared" si="18"/>
        <v>No</v>
      </c>
    </row>
    <row r="81" spans="1:12" ht="25.5" x14ac:dyDescent="0.2">
      <c r="A81" s="128" t="s">
        <v>1153</v>
      </c>
      <c r="B81" s="22" t="s">
        <v>213</v>
      </c>
      <c r="C81" s="29" t="s">
        <v>1751</v>
      </c>
      <c r="D81" s="27" t="str">
        <f t="shared" si="14"/>
        <v>N/A</v>
      </c>
      <c r="E81" s="29" t="s">
        <v>1751</v>
      </c>
      <c r="F81" s="27" t="str">
        <f t="shared" si="15"/>
        <v>N/A</v>
      </c>
      <c r="G81" s="29">
        <v>9777.9153526999999</v>
      </c>
      <c r="H81" s="27" t="str">
        <f t="shared" si="16"/>
        <v>N/A</v>
      </c>
      <c r="I81" s="8" t="s">
        <v>1751</v>
      </c>
      <c r="J81" s="8" t="s">
        <v>1751</v>
      </c>
      <c r="K81" s="28" t="s">
        <v>734</v>
      </c>
      <c r="L81" s="105" t="str">
        <f t="shared" si="18"/>
        <v>N/A</v>
      </c>
    </row>
    <row r="82" spans="1:12" x14ac:dyDescent="0.2">
      <c r="A82" s="128" t="s">
        <v>357</v>
      </c>
      <c r="B82" s="22" t="s">
        <v>213</v>
      </c>
      <c r="C82" s="29">
        <v>599576399</v>
      </c>
      <c r="D82" s="27" t="str">
        <f t="shared" si="14"/>
        <v>N/A</v>
      </c>
      <c r="E82" s="29">
        <v>590715515</v>
      </c>
      <c r="F82" s="27" t="str">
        <f t="shared" si="15"/>
        <v>N/A</v>
      </c>
      <c r="G82" s="29">
        <v>235231646</v>
      </c>
      <c r="H82" s="27" t="str">
        <f t="shared" si="16"/>
        <v>N/A</v>
      </c>
      <c r="I82" s="8">
        <v>-1.48</v>
      </c>
      <c r="J82" s="8">
        <v>-60.2</v>
      </c>
      <c r="K82" s="28" t="s">
        <v>734</v>
      </c>
      <c r="L82" s="105" t="str">
        <f t="shared" ref="L82:L138" si="19">IF(J82="Div by 0", "N/A", IF(K82="N/A","N/A", IF(J82&gt;VALUE(MID(K82,1,2)), "No", IF(J82&lt;-1*VALUE(MID(K82,1,2)), "No", "Yes"))))</f>
        <v>No</v>
      </c>
    </row>
    <row r="83" spans="1:12" x14ac:dyDescent="0.2">
      <c r="A83" s="128" t="s">
        <v>363</v>
      </c>
      <c r="B83" s="22" t="s">
        <v>213</v>
      </c>
      <c r="C83" s="23">
        <v>11037</v>
      </c>
      <c r="D83" s="27" t="str">
        <f t="shared" ref="D83:D114" si="20">IF($B83="N/A","N/A",IF(C83&gt;10,"No",IF(C83&lt;-10,"No","Yes")))</f>
        <v>N/A</v>
      </c>
      <c r="E83" s="23">
        <v>11289</v>
      </c>
      <c r="F83" s="27" t="str">
        <f t="shared" ref="F83:F114" si="21">IF($B83="N/A","N/A",IF(E83&gt;10,"No",IF(E83&lt;-10,"No","Yes")))</f>
        <v>N/A</v>
      </c>
      <c r="G83" s="23">
        <v>10749</v>
      </c>
      <c r="H83" s="27" t="str">
        <f t="shared" ref="H83:H114" si="22">IF($B83="N/A","N/A",IF(G83&gt;10,"No",IF(G83&lt;-10,"No","Yes")))</f>
        <v>N/A</v>
      </c>
      <c r="I83" s="8">
        <v>2.2829999999999999</v>
      </c>
      <c r="J83" s="8">
        <v>-4.78</v>
      </c>
      <c r="K83" s="28" t="s">
        <v>734</v>
      </c>
      <c r="L83" s="105" t="str">
        <f t="shared" si="19"/>
        <v>Yes</v>
      </c>
    </row>
    <row r="84" spans="1:12" x14ac:dyDescent="0.2">
      <c r="A84" s="128" t="s">
        <v>358</v>
      </c>
      <c r="B84" s="22" t="s">
        <v>213</v>
      </c>
      <c r="C84" s="29">
        <v>54324.218446999999</v>
      </c>
      <c r="D84" s="27" t="str">
        <f t="shared" si="20"/>
        <v>N/A</v>
      </c>
      <c r="E84" s="29">
        <v>52326.646736000002</v>
      </c>
      <c r="F84" s="27" t="str">
        <f t="shared" si="21"/>
        <v>N/A</v>
      </c>
      <c r="G84" s="29">
        <v>21884.049307000001</v>
      </c>
      <c r="H84" s="27" t="str">
        <f t="shared" si="22"/>
        <v>N/A</v>
      </c>
      <c r="I84" s="8">
        <v>-3.68</v>
      </c>
      <c r="J84" s="8">
        <v>-58.2</v>
      </c>
      <c r="K84" s="28" t="s">
        <v>734</v>
      </c>
      <c r="L84" s="105" t="str">
        <f t="shared" si="19"/>
        <v>No</v>
      </c>
    </row>
    <row r="85" spans="1:12" ht="25.5" x14ac:dyDescent="0.2">
      <c r="A85" s="128" t="s">
        <v>1154</v>
      </c>
      <c r="B85" s="22" t="s">
        <v>213</v>
      </c>
      <c r="C85" s="29">
        <v>920406</v>
      </c>
      <c r="D85" s="27" t="str">
        <f t="shared" si="20"/>
        <v>N/A</v>
      </c>
      <c r="E85" s="29">
        <v>980752</v>
      </c>
      <c r="F85" s="27" t="str">
        <f t="shared" si="21"/>
        <v>N/A</v>
      </c>
      <c r="G85" s="29">
        <v>365743</v>
      </c>
      <c r="H85" s="27" t="str">
        <f t="shared" si="22"/>
        <v>N/A</v>
      </c>
      <c r="I85" s="8">
        <v>6.556</v>
      </c>
      <c r="J85" s="8">
        <v>-62.7</v>
      </c>
      <c r="K85" s="28" t="s">
        <v>734</v>
      </c>
      <c r="L85" s="105" t="str">
        <f t="shared" si="19"/>
        <v>No</v>
      </c>
    </row>
    <row r="86" spans="1:12" x14ac:dyDescent="0.2">
      <c r="A86" s="128" t="s">
        <v>724</v>
      </c>
      <c r="B86" s="22" t="s">
        <v>213</v>
      </c>
      <c r="C86" s="23">
        <v>500</v>
      </c>
      <c r="D86" s="27" t="str">
        <f t="shared" si="20"/>
        <v>N/A</v>
      </c>
      <c r="E86" s="23">
        <v>509</v>
      </c>
      <c r="F86" s="27" t="str">
        <f t="shared" si="21"/>
        <v>N/A</v>
      </c>
      <c r="G86" s="23">
        <v>367</v>
      </c>
      <c r="H86" s="27" t="str">
        <f t="shared" si="22"/>
        <v>N/A</v>
      </c>
      <c r="I86" s="8">
        <v>1.8</v>
      </c>
      <c r="J86" s="8">
        <v>-27.9</v>
      </c>
      <c r="K86" s="28" t="s">
        <v>734</v>
      </c>
      <c r="L86" s="105" t="str">
        <f t="shared" si="19"/>
        <v>Yes</v>
      </c>
    </row>
    <row r="87" spans="1:12" ht="25.5" x14ac:dyDescent="0.2">
      <c r="A87" s="128" t="s">
        <v>1155</v>
      </c>
      <c r="B87" s="22" t="s">
        <v>213</v>
      </c>
      <c r="C87" s="29">
        <v>1840.8119999999999</v>
      </c>
      <c r="D87" s="27" t="str">
        <f t="shared" si="20"/>
        <v>N/A</v>
      </c>
      <c r="E87" s="29">
        <v>1926.8212180999999</v>
      </c>
      <c r="F87" s="27" t="str">
        <f t="shared" si="21"/>
        <v>N/A</v>
      </c>
      <c r="G87" s="29">
        <v>996.57493188000001</v>
      </c>
      <c r="H87" s="27" t="str">
        <f t="shared" si="22"/>
        <v>N/A</v>
      </c>
      <c r="I87" s="8">
        <v>4.6719999999999997</v>
      </c>
      <c r="J87" s="8">
        <v>-48.3</v>
      </c>
      <c r="K87" s="28" t="s">
        <v>734</v>
      </c>
      <c r="L87" s="105" t="str">
        <f t="shared" si="19"/>
        <v>No</v>
      </c>
    </row>
    <row r="88" spans="1:12" ht="25.5" x14ac:dyDescent="0.2">
      <c r="A88" s="128" t="s">
        <v>1156</v>
      </c>
      <c r="B88" s="22" t="s">
        <v>213</v>
      </c>
      <c r="C88" s="29">
        <v>490349512</v>
      </c>
      <c r="D88" s="27" t="str">
        <f t="shared" si="20"/>
        <v>N/A</v>
      </c>
      <c r="E88" s="29">
        <v>481466499</v>
      </c>
      <c r="F88" s="27" t="str">
        <f t="shared" si="21"/>
        <v>N/A</v>
      </c>
      <c r="G88" s="29">
        <v>191318002</v>
      </c>
      <c r="H88" s="27" t="str">
        <f t="shared" si="22"/>
        <v>N/A</v>
      </c>
      <c r="I88" s="8">
        <v>-1.81</v>
      </c>
      <c r="J88" s="8">
        <v>-60.3</v>
      </c>
      <c r="K88" s="28" t="s">
        <v>734</v>
      </c>
      <c r="L88" s="105" t="str">
        <f t="shared" si="19"/>
        <v>No</v>
      </c>
    </row>
    <row r="89" spans="1:12" x14ac:dyDescent="0.2">
      <c r="A89" s="128" t="s">
        <v>725</v>
      </c>
      <c r="B89" s="22" t="s">
        <v>213</v>
      </c>
      <c r="C89" s="23">
        <v>6797</v>
      </c>
      <c r="D89" s="27" t="str">
        <f t="shared" si="20"/>
        <v>N/A</v>
      </c>
      <c r="E89" s="23">
        <v>6707</v>
      </c>
      <c r="F89" s="27" t="str">
        <f t="shared" si="21"/>
        <v>N/A</v>
      </c>
      <c r="G89" s="23">
        <v>6432</v>
      </c>
      <c r="H89" s="27" t="str">
        <f t="shared" si="22"/>
        <v>N/A</v>
      </c>
      <c r="I89" s="8">
        <v>-1.32</v>
      </c>
      <c r="J89" s="8">
        <v>-4.0999999999999996</v>
      </c>
      <c r="K89" s="28" t="s">
        <v>734</v>
      </c>
      <c r="L89" s="105" t="str">
        <f t="shared" si="19"/>
        <v>Yes</v>
      </c>
    </row>
    <row r="90" spans="1:12" ht="25.5" x14ac:dyDescent="0.2">
      <c r="A90" s="128" t="s">
        <v>1157</v>
      </c>
      <c r="B90" s="22" t="s">
        <v>213</v>
      </c>
      <c r="C90" s="29">
        <v>72142.049727999998</v>
      </c>
      <c r="D90" s="27" t="str">
        <f t="shared" si="20"/>
        <v>N/A</v>
      </c>
      <c r="E90" s="29">
        <v>71785.671537000002</v>
      </c>
      <c r="F90" s="27" t="str">
        <f t="shared" si="21"/>
        <v>N/A</v>
      </c>
      <c r="G90" s="29">
        <v>29744.714241000001</v>
      </c>
      <c r="H90" s="27" t="str">
        <f t="shared" si="22"/>
        <v>N/A</v>
      </c>
      <c r="I90" s="8">
        <v>-0.49399999999999999</v>
      </c>
      <c r="J90" s="8">
        <v>-58.6</v>
      </c>
      <c r="K90" s="28" t="s">
        <v>734</v>
      </c>
      <c r="L90" s="105" t="str">
        <f t="shared" si="19"/>
        <v>No</v>
      </c>
    </row>
    <row r="91" spans="1:12" ht="25.5" x14ac:dyDescent="0.2">
      <c r="A91" s="128" t="s">
        <v>1158</v>
      </c>
      <c r="B91" s="22" t="s">
        <v>213</v>
      </c>
      <c r="C91" s="29">
        <v>6111275</v>
      </c>
      <c r="D91" s="27" t="str">
        <f t="shared" si="20"/>
        <v>N/A</v>
      </c>
      <c r="E91" s="29">
        <v>4250908</v>
      </c>
      <c r="F91" s="27" t="str">
        <f t="shared" si="21"/>
        <v>N/A</v>
      </c>
      <c r="G91" s="29">
        <v>1446111</v>
      </c>
      <c r="H91" s="27" t="str">
        <f t="shared" si="22"/>
        <v>N/A</v>
      </c>
      <c r="I91" s="8">
        <v>-30.4</v>
      </c>
      <c r="J91" s="8">
        <v>-66</v>
      </c>
      <c r="K91" s="28" t="s">
        <v>734</v>
      </c>
      <c r="L91" s="105" t="str">
        <f t="shared" si="19"/>
        <v>No</v>
      </c>
    </row>
    <row r="92" spans="1:12" x14ac:dyDescent="0.2">
      <c r="A92" s="128" t="s">
        <v>726</v>
      </c>
      <c r="B92" s="22" t="s">
        <v>213</v>
      </c>
      <c r="C92" s="23">
        <v>614</v>
      </c>
      <c r="D92" s="27" t="str">
        <f t="shared" si="20"/>
        <v>N/A</v>
      </c>
      <c r="E92" s="23">
        <v>569</v>
      </c>
      <c r="F92" s="27" t="str">
        <f t="shared" si="21"/>
        <v>N/A</v>
      </c>
      <c r="G92" s="23">
        <v>383</v>
      </c>
      <c r="H92" s="27" t="str">
        <f t="shared" si="22"/>
        <v>N/A</v>
      </c>
      <c r="I92" s="8">
        <v>-7.33</v>
      </c>
      <c r="J92" s="8">
        <v>-32.700000000000003</v>
      </c>
      <c r="K92" s="28" t="s">
        <v>734</v>
      </c>
      <c r="L92" s="105" t="str">
        <f t="shared" si="19"/>
        <v>No</v>
      </c>
    </row>
    <row r="93" spans="1:12" ht="25.5" x14ac:dyDescent="0.2">
      <c r="A93" s="128" t="s">
        <v>1159</v>
      </c>
      <c r="B93" s="22" t="s">
        <v>213</v>
      </c>
      <c r="C93" s="29">
        <v>9953.2166123999996</v>
      </c>
      <c r="D93" s="27" t="str">
        <f t="shared" si="20"/>
        <v>N/A</v>
      </c>
      <c r="E93" s="29">
        <v>7470.8400702999998</v>
      </c>
      <c r="F93" s="27" t="str">
        <f t="shared" si="21"/>
        <v>N/A</v>
      </c>
      <c r="G93" s="29">
        <v>3775.7467363000001</v>
      </c>
      <c r="H93" s="27" t="str">
        <f t="shared" si="22"/>
        <v>N/A</v>
      </c>
      <c r="I93" s="8">
        <v>-24.9</v>
      </c>
      <c r="J93" s="8">
        <v>-49.5</v>
      </c>
      <c r="K93" s="28" t="s">
        <v>734</v>
      </c>
      <c r="L93" s="105" t="str">
        <f t="shared" si="19"/>
        <v>No</v>
      </c>
    </row>
    <row r="94" spans="1:12" x14ac:dyDescent="0.2">
      <c r="A94" s="128" t="s">
        <v>1160</v>
      </c>
      <c r="B94" s="22" t="s">
        <v>213</v>
      </c>
      <c r="C94" s="29">
        <v>41881746</v>
      </c>
      <c r="D94" s="27" t="str">
        <f t="shared" si="20"/>
        <v>N/A</v>
      </c>
      <c r="E94" s="29">
        <v>37141601</v>
      </c>
      <c r="F94" s="27" t="str">
        <f t="shared" si="21"/>
        <v>N/A</v>
      </c>
      <c r="G94" s="29">
        <v>14816970</v>
      </c>
      <c r="H94" s="27" t="str">
        <f t="shared" si="22"/>
        <v>N/A</v>
      </c>
      <c r="I94" s="8">
        <v>-11.3</v>
      </c>
      <c r="J94" s="8">
        <v>-60.1</v>
      </c>
      <c r="K94" s="28" t="s">
        <v>734</v>
      </c>
      <c r="L94" s="105" t="str">
        <f t="shared" si="19"/>
        <v>No</v>
      </c>
    </row>
    <row r="95" spans="1:12" x14ac:dyDescent="0.2">
      <c r="A95" s="128" t="s">
        <v>727</v>
      </c>
      <c r="B95" s="22" t="s">
        <v>213</v>
      </c>
      <c r="C95" s="23">
        <v>3912</v>
      </c>
      <c r="D95" s="27" t="str">
        <f t="shared" si="20"/>
        <v>N/A</v>
      </c>
      <c r="E95" s="23">
        <v>4103</v>
      </c>
      <c r="F95" s="27" t="str">
        <f t="shared" si="21"/>
        <v>N/A</v>
      </c>
      <c r="G95" s="23">
        <v>3784</v>
      </c>
      <c r="H95" s="27" t="str">
        <f t="shared" si="22"/>
        <v>N/A</v>
      </c>
      <c r="I95" s="8">
        <v>4.8819999999999997</v>
      </c>
      <c r="J95" s="8">
        <v>-7.77</v>
      </c>
      <c r="K95" s="28" t="s">
        <v>734</v>
      </c>
      <c r="L95" s="105" t="str">
        <f t="shared" si="19"/>
        <v>Yes</v>
      </c>
    </row>
    <row r="96" spans="1:12" x14ac:dyDescent="0.2">
      <c r="A96" s="128" t="s">
        <v>1161</v>
      </c>
      <c r="B96" s="22" t="s">
        <v>213</v>
      </c>
      <c r="C96" s="29">
        <v>10705.967790999999</v>
      </c>
      <c r="D96" s="27" t="str">
        <f t="shared" si="20"/>
        <v>N/A</v>
      </c>
      <c r="E96" s="29">
        <v>9052.3034365000003</v>
      </c>
      <c r="F96" s="27" t="str">
        <f t="shared" si="21"/>
        <v>N/A</v>
      </c>
      <c r="G96" s="29">
        <v>3915.6897463</v>
      </c>
      <c r="H96" s="27" t="str">
        <f t="shared" si="22"/>
        <v>N/A</v>
      </c>
      <c r="I96" s="8">
        <v>-15.4</v>
      </c>
      <c r="J96" s="8">
        <v>-56.7</v>
      </c>
      <c r="K96" s="28" t="s">
        <v>734</v>
      </c>
      <c r="L96" s="105" t="str">
        <f t="shared" si="19"/>
        <v>No</v>
      </c>
    </row>
    <row r="97" spans="1:12" x14ac:dyDescent="0.2">
      <c r="A97" s="128" t="s">
        <v>1162</v>
      </c>
      <c r="B97" s="22" t="s">
        <v>213</v>
      </c>
      <c r="C97" s="29">
        <v>121193</v>
      </c>
      <c r="D97" s="27" t="str">
        <f t="shared" si="20"/>
        <v>N/A</v>
      </c>
      <c r="E97" s="29">
        <v>967590</v>
      </c>
      <c r="F97" s="27" t="str">
        <f t="shared" si="21"/>
        <v>N/A</v>
      </c>
      <c r="G97" s="29">
        <v>717075</v>
      </c>
      <c r="H97" s="27" t="str">
        <f t="shared" si="22"/>
        <v>N/A</v>
      </c>
      <c r="I97" s="8">
        <v>698.4</v>
      </c>
      <c r="J97" s="8">
        <v>-25.9</v>
      </c>
      <c r="K97" s="28" t="s">
        <v>734</v>
      </c>
      <c r="L97" s="105" t="str">
        <f t="shared" si="19"/>
        <v>Yes</v>
      </c>
    </row>
    <row r="98" spans="1:12" x14ac:dyDescent="0.2">
      <c r="A98" s="128" t="s">
        <v>517</v>
      </c>
      <c r="B98" s="22" t="s">
        <v>213</v>
      </c>
      <c r="C98" s="23">
        <v>265</v>
      </c>
      <c r="D98" s="27" t="str">
        <f t="shared" si="20"/>
        <v>N/A</v>
      </c>
      <c r="E98" s="23">
        <v>4006</v>
      </c>
      <c r="F98" s="27" t="str">
        <f t="shared" si="21"/>
        <v>N/A</v>
      </c>
      <c r="G98" s="23">
        <v>4080</v>
      </c>
      <c r="H98" s="27" t="str">
        <f t="shared" si="22"/>
        <v>N/A</v>
      </c>
      <c r="I98" s="8">
        <v>1412</v>
      </c>
      <c r="J98" s="8">
        <v>1.847</v>
      </c>
      <c r="K98" s="28" t="s">
        <v>734</v>
      </c>
      <c r="L98" s="105" t="str">
        <f t="shared" si="19"/>
        <v>Yes</v>
      </c>
    </row>
    <row r="99" spans="1:12" x14ac:dyDescent="0.2">
      <c r="A99" s="128" t="s">
        <v>1163</v>
      </c>
      <c r="B99" s="22" t="s">
        <v>213</v>
      </c>
      <c r="C99" s="29">
        <v>457.33207547000001</v>
      </c>
      <c r="D99" s="27" t="str">
        <f t="shared" si="20"/>
        <v>N/A</v>
      </c>
      <c r="E99" s="29">
        <v>241.5351972</v>
      </c>
      <c r="F99" s="27" t="str">
        <f t="shared" si="21"/>
        <v>N/A</v>
      </c>
      <c r="G99" s="29">
        <v>175.75367646999999</v>
      </c>
      <c r="H99" s="27" t="str">
        <f t="shared" si="22"/>
        <v>N/A</v>
      </c>
      <c r="I99" s="8">
        <v>-47.2</v>
      </c>
      <c r="J99" s="8">
        <v>-27.2</v>
      </c>
      <c r="K99" s="28" t="s">
        <v>734</v>
      </c>
      <c r="L99" s="105" t="str">
        <f t="shared" si="19"/>
        <v>Yes</v>
      </c>
    </row>
    <row r="100" spans="1:12" ht="25.5" x14ac:dyDescent="0.2">
      <c r="A100" s="128" t="s">
        <v>1164</v>
      </c>
      <c r="B100" s="22" t="s">
        <v>213</v>
      </c>
      <c r="C100" s="29">
        <v>0</v>
      </c>
      <c r="D100" s="27" t="str">
        <f t="shared" si="20"/>
        <v>N/A</v>
      </c>
      <c r="E100" s="29">
        <v>0</v>
      </c>
      <c r="F100" s="27" t="str">
        <f t="shared" si="21"/>
        <v>N/A</v>
      </c>
      <c r="G100" s="29">
        <v>0</v>
      </c>
      <c r="H100" s="27" t="str">
        <f t="shared" si="22"/>
        <v>N/A</v>
      </c>
      <c r="I100" s="8" t="s">
        <v>1751</v>
      </c>
      <c r="J100" s="8" t="s">
        <v>1751</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1751</v>
      </c>
      <c r="J101" s="8" t="s">
        <v>1751</v>
      </c>
      <c r="K101" s="28" t="s">
        <v>734</v>
      </c>
      <c r="L101" s="105" t="str">
        <f t="shared" si="19"/>
        <v>N/A</v>
      </c>
    </row>
    <row r="102" spans="1:12" ht="25.5" x14ac:dyDescent="0.2">
      <c r="A102" s="128" t="s">
        <v>1165</v>
      </c>
      <c r="B102" s="22" t="s">
        <v>213</v>
      </c>
      <c r="C102" s="29" t="s">
        <v>1751</v>
      </c>
      <c r="D102" s="27" t="str">
        <f t="shared" si="20"/>
        <v>N/A</v>
      </c>
      <c r="E102" s="29" t="s">
        <v>1751</v>
      </c>
      <c r="F102" s="27" t="str">
        <f t="shared" si="21"/>
        <v>N/A</v>
      </c>
      <c r="G102" s="29" t="s">
        <v>1751</v>
      </c>
      <c r="H102" s="27" t="str">
        <f t="shared" si="22"/>
        <v>N/A</v>
      </c>
      <c r="I102" s="8" t="s">
        <v>1751</v>
      </c>
      <c r="J102" s="8" t="s">
        <v>1751</v>
      </c>
      <c r="K102" s="28" t="s">
        <v>734</v>
      </c>
      <c r="L102" s="105" t="str">
        <f t="shared" si="19"/>
        <v>N/A</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43776006</v>
      </c>
      <c r="D106" s="27" t="str">
        <f t="shared" si="20"/>
        <v>N/A</v>
      </c>
      <c r="E106" s="29">
        <v>51115202</v>
      </c>
      <c r="F106" s="27" t="str">
        <f t="shared" si="21"/>
        <v>N/A</v>
      </c>
      <c r="G106" s="29">
        <v>19997935</v>
      </c>
      <c r="H106" s="27" t="str">
        <f t="shared" si="22"/>
        <v>N/A</v>
      </c>
      <c r="I106" s="8">
        <v>16.77</v>
      </c>
      <c r="J106" s="8">
        <v>-60.9</v>
      </c>
      <c r="K106" s="28" t="s">
        <v>734</v>
      </c>
      <c r="L106" s="105" t="str">
        <f t="shared" si="19"/>
        <v>No</v>
      </c>
    </row>
    <row r="107" spans="1:12" x14ac:dyDescent="0.2">
      <c r="A107" s="128" t="s">
        <v>520</v>
      </c>
      <c r="B107" s="22" t="s">
        <v>213</v>
      </c>
      <c r="C107" s="23">
        <v>2601</v>
      </c>
      <c r="D107" s="27" t="str">
        <f t="shared" si="20"/>
        <v>N/A</v>
      </c>
      <c r="E107" s="23">
        <v>2755</v>
      </c>
      <c r="F107" s="27" t="str">
        <f t="shared" si="21"/>
        <v>N/A</v>
      </c>
      <c r="G107" s="23">
        <v>2354</v>
      </c>
      <c r="H107" s="27" t="str">
        <f t="shared" si="22"/>
        <v>N/A</v>
      </c>
      <c r="I107" s="8">
        <v>5.9210000000000003</v>
      </c>
      <c r="J107" s="8">
        <v>-14.6</v>
      </c>
      <c r="K107" s="28" t="s">
        <v>734</v>
      </c>
      <c r="L107" s="105" t="str">
        <f t="shared" si="19"/>
        <v>Yes</v>
      </c>
    </row>
    <row r="108" spans="1:12" ht="25.5" x14ac:dyDescent="0.2">
      <c r="A108" s="128" t="s">
        <v>1169</v>
      </c>
      <c r="B108" s="22" t="s">
        <v>213</v>
      </c>
      <c r="C108" s="29">
        <v>16830.452133999999</v>
      </c>
      <c r="D108" s="27" t="str">
        <f t="shared" si="20"/>
        <v>N/A</v>
      </c>
      <c r="E108" s="29">
        <v>18553.612341</v>
      </c>
      <c r="F108" s="27" t="str">
        <f t="shared" si="21"/>
        <v>N/A</v>
      </c>
      <c r="G108" s="29">
        <v>8495.2994901999991</v>
      </c>
      <c r="H108" s="27" t="str">
        <f t="shared" si="22"/>
        <v>N/A</v>
      </c>
      <c r="I108" s="8">
        <v>10.24</v>
      </c>
      <c r="J108" s="8">
        <v>-54.2</v>
      </c>
      <c r="K108" s="28" t="s">
        <v>734</v>
      </c>
      <c r="L108" s="105" t="str">
        <f t="shared" si="19"/>
        <v>No</v>
      </c>
    </row>
    <row r="109" spans="1:12" ht="25.5" x14ac:dyDescent="0.2">
      <c r="A109" s="128" t="s">
        <v>1170</v>
      </c>
      <c r="B109" s="22" t="s">
        <v>213</v>
      </c>
      <c r="C109" s="29">
        <v>1072378</v>
      </c>
      <c r="D109" s="27" t="str">
        <f t="shared" si="20"/>
        <v>N/A</v>
      </c>
      <c r="E109" s="29">
        <v>552960</v>
      </c>
      <c r="F109" s="27" t="str">
        <f t="shared" si="21"/>
        <v>N/A</v>
      </c>
      <c r="G109" s="29">
        <v>264778</v>
      </c>
      <c r="H109" s="27" t="str">
        <f t="shared" si="22"/>
        <v>N/A</v>
      </c>
      <c r="I109" s="8">
        <v>-48.4</v>
      </c>
      <c r="J109" s="8">
        <v>-52.1</v>
      </c>
      <c r="K109" s="28" t="s">
        <v>734</v>
      </c>
      <c r="L109" s="105" t="str">
        <f t="shared" si="19"/>
        <v>No</v>
      </c>
    </row>
    <row r="110" spans="1:12" x14ac:dyDescent="0.2">
      <c r="A110" s="128" t="s">
        <v>521</v>
      </c>
      <c r="B110" s="22" t="s">
        <v>213</v>
      </c>
      <c r="C110" s="23">
        <v>216</v>
      </c>
      <c r="D110" s="27" t="str">
        <f t="shared" si="20"/>
        <v>N/A</v>
      </c>
      <c r="E110" s="23">
        <v>183</v>
      </c>
      <c r="F110" s="27" t="str">
        <f t="shared" si="21"/>
        <v>N/A</v>
      </c>
      <c r="G110" s="23">
        <v>128</v>
      </c>
      <c r="H110" s="27" t="str">
        <f t="shared" si="22"/>
        <v>N/A</v>
      </c>
      <c r="I110" s="8">
        <v>-15.3</v>
      </c>
      <c r="J110" s="8">
        <v>-30.1</v>
      </c>
      <c r="K110" s="28" t="s">
        <v>734</v>
      </c>
      <c r="L110" s="105" t="str">
        <f t="shared" si="19"/>
        <v>No</v>
      </c>
    </row>
    <row r="111" spans="1:12" ht="25.5" x14ac:dyDescent="0.2">
      <c r="A111" s="128" t="s">
        <v>1171</v>
      </c>
      <c r="B111" s="22" t="s">
        <v>213</v>
      </c>
      <c r="C111" s="29">
        <v>4964.7129629999999</v>
      </c>
      <c r="D111" s="27" t="str">
        <f t="shared" si="20"/>
        <v>N/A</v>
      </c>
      <c r="E111" s="29">
        <v>3021.6393443000002</v>
      </c>
      <c r="F111" s="27" t="str">
        <f t="shared" si="21"/>
        <v>N/A</v>
      </c>
      <c r="G111" s="29">
        <v>2068.578125</v>
      </c>
      <c r="H111" s="27" t="str">
        <f t="shared" si="22"/>
        <v>N/A</v>
      </c>
      <c r="I111" s="8">
        <v>-39.1</v>
      </c>
      <c r="J111" s="8">
        <v>-31.5</v>
      </c>
      <c r="K111" s="28" t="s">
        <v>734</v>
      </c>
      <c r="L111" s="105" t="str">
        <f t="shared" si="19"/>
        <v>No</v>
      </c>
    </row>
    <row r="112" spans="1:12" ht="25.5" x14ac:dyDescent="0.2">
      <c r="A112" s="128" t="s">
        <v>1172</v>
      </c>
      <c r="B112" s="22" t="s">
        <v>213</v>
      </c>
      <c r="C112" s="29">
        <v>2024928</v>
      </c>
      <c r="D112" s="27" t="str">
        <f t="shared" si="20"/>
        <v>N/A</v>
      </c>
      <c r="E112" s="29">
        <v>1432158</v>
      </c>
      <c r="F112" s="27" t="str">
        <f t="shared" si="21"/>
        <v>N/A</v>
      </c>
      <c r="G112" s="29">
        <v>605748</v>
      </c>
      <c r="H112" s="27" t="str">
        <f t="shared" si="22"/>
        <v>N/A</v>
      </c>
      <c r="I112" s="8">
        <v>-29.3</v>
      </c>
      <c r="J112" s="8">
        <v>-57.7</v>
      </c>
      <c r="K112" s="28" t="s">
        <v>734</v>
      </c>
      <c r="L112" s="105" t="str">
        <f t="shared" si="19"/>
        <v>No</v>
      </c>
    </row>
    <row r="113" spans="1:12" ht="25.5" x14ac:dyDescent="0.2">
      <c r="A113" s="128" t="s">
        <v>522</v>
      </c>
      <c r="B113" s="22" t="s">
        <v>213</v>
      </c>
      <c r="C113" s="23">
        <v>1039</v>
      </c>
      <c r="D113" s="27" t="str">
        <f t="shared" si="20"/>
        <v>N/A</v>
      </c>
      <c r="E113" s="23">
        <v>890</v>
      </c>
      <c r="F113" s="27" t="str">
        <f t="shared" si="21"/>
        <v>N/A</v>
      </c>
      <c r="G113" s="23">
        <v>489</v>
      </c>
      <c r="H113" s="27" t="str">
        <f t="shared" si="22"/>
        <v>N/A</v>
      </c>
      <c r="I113" s="8">
        <v>-14.3</v>
      </c>
      <c r="J113" s="8">
        <v>-45.1</v>
      </c>
      <c r="K113" s="28" t="s">
        <v>734</v>
      </c>
      <c r="L113" s="105" t="str">
        <f t="shared" si="19"/>
        <v>No</v>
      </c>
    </row>
    <row r="114" spans="1:12" ht="25.5" x14ac:dyDescent="0.2">
      <c r="A114" s="128" t="s">
        <v>1173</v>
      </c>
      <c r="B114" s="22" t="s">
        <v>213</v>
      </c>
      <c r="C114" s="29">
        <v>1948.9201155000001</v>
      </c>
      <c r="D114" s="27" t="str">
        <f t="shared" si="20"/>
        <v>N/A</v>
      </c>
      <c r="E114" s="29">
        <v>1609.1662921</v>
      </c>
      <c r="F114" s="27" t="str">
        <f t="shared" si="21"/>
        <v>N/A</v>
      </c>
      <c r="G114" s="29">
        <v>1238.7484663</v>
      </c>
      <c r="H114" s="27" t="str">
        <f t="shared" si="22"/>
        <v>N/A</v>
      </c>
      <c r="I114" s="8">
        <v>-17.399999999999999</v>
      </c>
      <c r="J114" s="8">
        <v>-23</v>
      </c>
      <c r="K114" s="28" t="s">
        <v>734</v>
      </c>
      <c r="L114" s="105" t="str">
        <f t="shared" si="19"/>
        <v>Yes</v>
      </c>
    </row>
    <row r="115" spans="1:12" ht="25.5" x14ac:dyDescent="0.2">
      <c r="A115" s="128" t="s">
        <v>1174</v>
      </c>
      <c r="B115" s="22" t="s">
        <v>213</v>
      </c>
      <c r="C115" s="29">
        <v>258677</v>
      </c>
      <c r="D115" s="27" t="str">
        <f t="shared" ref="D115:D146" si="23">IF($B115="N/A","N/A",IF(C115&gt;10,"No",IF(C115&lt;-10,"No","Yes")))</f>
        <v>N/A</v>
      </c>
      <c r="E115" s="29">
        <v>309330</v>
      </c>
      <c r="F115" s="27" t="str">
        <f t="shared" ref="F115:F146" si="24">IF($B115="N/A","N/A",IF(E115&gt;10,"No",IF(E115&lt;-10,"No","Yes")))</f>
        <v>N/A</v>
      </c>
      <c r="G115" s="29">
        <v>121273</v>
      </c>
      <c r="H115" s="27" t="str">
        <f t="shared" ref="H115:H146" si="25">IF($B115="N/A","N/A",IF(G115&gt;10,"No",IF(G115&lt;-10,"No","Yes")))</f>
        <v>N/A</v>
      </c>
      <c r="I115" s="8">
        <v>19.579999999999998</v>
      </c>
      <c r="J115" s="8">
        <v>-60.8</v>
      </c>
      <c r="K115" s="28" t="s">
        <v>734</v>
      </c>
      <c r="L115" s="105" t="str">
        <f t="shared" si="19"/>
        <v>No</v>
      </c>
    </row>
    <row r="116" spans="1:12" ht="25.5" x14ac:dyDescent="0.2">
      <c r="A116" s="128" t="s">
        <v>523</v>
      </c>
      <c r="B116" s="22" t="s">
        <v>213</v>
      </c>
      <c r="C116" s="23">
        <v>224</v>
      </c>
      <c r="D116" s="27" t="str">
        <f t="shared" si="23"/>
        <v>N/A</v>
      </c>
      <c r="E116" s="23">
        <v>215</v>
      </c>
      <c r="F116" s="27" t="str">
        <f t="shared" si="24"/>
        <v>N/A</v>
      </c>
      <c r="G116" s="23">
        <v>174</v>
      </c>
      <c r="H116" s="27" t="str">
        <f t="shared" si="25"/>
        <v>N/A</v>
      </c>
      <c r="I116" s="8">
        <v>-4.0199999999999996</v>
      </c>
      <c r="J116" s="8">
        <v>-19.100000000000001</v>
      </c>
      <c r="K116" s="28" t="s">
        <v>734</v>
      </c>
      <c r="L116" s="105" t="str">
        <f t="shared" si="19"/>
        <v>Yes</v>
      </c>
    </row>
    <row r="117" spans="1:12" ht="25.5" x14ac:dyDescent="0.2">
      <c r="A117" s="128" t="s">
        <v>1175</v>
      </c>
      <c r="B117" s="22" t="s">
        <v>213</v>
      </c>
      <c r="C117" s="29">
        <v>1154.8080356999999</v>
      </c>
      <c r="D117" s="27" t="str">
        <f t="shared" si="23"/>
        <v>N/A</v>
      </c>
      <c r="E117" s="29">
        <v>1438.7441859999999</v>
      </c>
      <c r="F117" s="27" t="str">
        <f t="shared" si="24"/>
        <v>N/A</v>
      </c>
      <c r="G117" s="29">
        <v>696.97126436999997</v>
      </c>
      <c r="H117" s="27" t="str">
        <f t="shared" si="25"/>
        <v>N/A</v>
      </c>
      <c r="I117" s="8">
        <v>24.59</v>
      </c>
      <c r="J117" s="8">
        <v>-51.6</v>
      </c>
      <c r="K117" s="28" t="s">
        <v>734</v>
      </c>
      <c r="L117" s="105" t="str">
        <f t="shared" si="19"/>
        <v>No</v>
      </c>
    </row>
    <row r="118" spans="1:12" ht="25.5" x14ac:dyDescent="0.2">
      <c r="A118" s="128" t="s">
        <v>1176</v>
      </c>
      <c r="B118" s="22" t="s">
        <v>213</v>
      </c>
      <c r="C118" s="29">
        <v>179207</v>
      </c>
      <c r="D118" s="27" t="str">
        <f t="shared" si="23"/>
        <v>N/A</v>
      </c>
      <c r="E118" s="29">
        <v>98929</v>
      </c>
      <c r="F118" s="27" t="str">
        <f t="shared" si="24"/>
        <v>N/A</v>
      </c>
      <c r="G118" s="29">
        <v>33888</v>
      </c>
      <c r="H118" s="27" t="str">
        <f t="shared" si="25"/>
        <v>N/A</v>
      </c>
      <c r="I118" s="8">
        <v>-44.8</v>
      </c>
      <c r="J118" s="8">
        <v>-65.7</v>
      </c>
      <c r="K118" s="28" t="s">
        <v>734</v>
      </c>
      <c r="L118" s="105" t="str">
        <f t="shared" si="19"/>
        <v>No</v>
      </c>
    </row>
    <row r="119" spans="1:12" ht="25.5" x14ac:dyDescent="0.2">
      <c r="A119" s="128" t="s">
        <v>524</v>
      </c>
      <c r="B119" s="22" t="s">
        <v>213</v>
      </c>
      <c r="C119" s="23">
        <v>49</v>
      </c>
      <c r="D119" s="27" t="str">
        <f t="shared" si="23"/>
        <v>N/A</v>
      </c>
      <c r="E119" s="23">
        <v>45</v>
      </c>
      <c r="F119" s="27" t="str">
        <f t="shared" si="24"/>
        <v>N/A</v>
      </c>
      <c r="G119" s="23">
        <v>39</v>
      </c>
      <c r="H119" s="27" t="str">
        <f t="shared" si="25"/>
        <v>N/A</v>
      </c>
      <c r="I119" s="8">
        <v>-8.16</v>
      </c>
      <c r="J119" s="8">
        <v>-13.3</v>
      </c>
      <c r="K119" s="28" t="s">
        <v>734</v>
      </c>
      <c r="L119" s="105" t="str">
        <f t="shared" si="19"/>
        <v>Yes</v>
      </c>
    </row>
    <row r="120" spans="1:12" ht="25.5" x14ac:dyDescent="0.2">
      <c r="A120" s="128" t="s">
        <v>1177</v>
      </c>
      <c r="B120" s="22" t="s">
        <v>213</v>
      </c>
      <c r="C120" s="29">
        <v>3657.2857143000001</v>
      </c>
      <c r="D120" s="27" t="str">
        <f t="shared" si="23"/>
        <v>N/A</v>
      </c>
      <c r="E120" s="29">
        <v>2198.4222221999999</v>
      </c>
      <c r="F120" s="27" t="str">
        <f t="shared" si="24"/>
        <v>N/A</v>
      </c>
      <c r="G120" s="29">
        <v>868.92307691999997</v>
      </c>
      <c r="H120" s="27" t="str">
        <f t="shared" si="25"/>
        <v>N/A</v>
      </c>
      <c r="I120" s="8">
        <v>-39.9</v>
      </c>
      <c r="J120" s="8">
        <v>-60.5</v>
      </c>
      <c r="K120" s="28" t="s">
        <v>734</v>
      </c>
      <c r="L120" s="105" t="str">
        <f t="shared" si="19"/>
        <v>No</v>
      </c>
    </row>
    <row r="121" spans="1:12" ht="25.5" x14ac:dyDescent="0.2">
      <c r="A121" s="128" t="s">
        <v>1178</v>
      </c>
      <c r="B121" s="22" t="s">
        <v>213</v>
      </c>
      <c r="C121" s="29">
        <v>434148</v>
      </c>
      <c r="D121" s="27" t="str">
        <f t="shared" si="23"/>
        <v>N/A</v>
      </c>
      <c r="E121" s="29">
        <v>809560</v>
      </c>
      <c r="F121" s="27" t="str">
        <f t="shared" si="24"/>
        <v>N/A</v>
      </c>
      <c r="G121" s="29">
        <v>431628</v>
      </c>
      <c r="H121" s="27" t="str">
        <f t="shared" si="25"/>
        <v>N/A</v>
      </c>
      <c r="I121" s="8">
        <v>86.47</v>
      </c>
      <c r="J121" s="8">
        <v>-46.7</v>
      </c>
      <c r="K121" s="28" t="s">
        <v>734</v>
      </c>
      <c r="L121" s="105" t="str">
        <f t="shared" si="19"/>
        <v>No</v>
      </c>
    </row>
    <row r="122" spans="1:12" x14ac:dyDescent="0.2">
      <c r="A122" s="128" t="s">
        <v>525</v>
      </c>
      <c r="B122" s="22" t="s">
        <v>213</v>
      </c>
      <c r="C122" s="23">
        <v>259</v>
      </c>
      <c r="D122" s="27" t="str">
        <f t="shared" si="23"/>
        <v>N/A</v>
      </c>
      <c r="E122" s="23">
        <v>456</v>
      </c>
      <c r="F122" s="27" t="str">
        <f t="shared" si="24"/>
        <v>N/A</v>
      </c>
      <c r="G122" s="23">
        <v>432</v>
      </c>
      <c r="H122" s="27" t="str">
        <f t="shared" si="25"/>
        <v>N/A</v>
      </c>
      <c r="I122" s="8">
        <v>76.06</v>
      </c>
      <c r="J122" s="8">
        <v>-5.26</v>
      </c>
      <c r="K122" s="28" t="s">
        <v>734</v>
      </c>
      <c r="L122" s="105" t="str">
        <f t="shared" si="19"/>
        <v>Yes</v>
      </c>
    </row>
    <row r="123" spans="1:12" ht="25.5" x14ac:dyDescent="0.2">
      <c r="A123" s="128" t="s">
        <v>1179</v>
      </c>
      <c r="B123" s="22" t="s">
        <v>213</v>
      </c>
      <c r="C123" s="29">
        <v>1676.2471042</v>
      </c>
      <c r="D123" s="27" t="str">
        <f t="shared" si="23"/>
        <v>N/A</v>
      </c>
      <c r="E123" s="29">
        <v>1775.3508772</v>
      </c>
      <c r="F123" s="27" t="str">
        <f t="shared" si="24"/>
        <v>N/A</v>
      </c>
      <c r="G123" s="29">
        <v>999.13888888999998</v>
      </c>
      <c r="H123" s="27" t="str">
        <f t="shared" si="25"/>
        <v>N/A</v>
      </c>
      <c r="I123" s="8">
        <v>5.9119999999999999</v>
      </c>
      <c r="J123" s="8">
        <v>-43.7</v>
      </c>
      <c r="K123" s="28" t="s">
        <v>734</v>
      </c>
      <c r="L123" s="105" t="str">
        <f t="shared" si="19"/>
        <v>No</v>
      </c>
    </row>
    <row r="124" spans="1:12" ht="25.5" x14ac:dyDescent="0.2">
      <c r="A124" s="128" t="s">
        <v>1180</v>
      </c>
      <c r="B124" s="22" t="s">
        <v>213</v>
      </c>
      <c r="C124" s="29">
        <v>4184570</v>
      </c>
      <c r="D124" s="27" t="str">
        <f t="shared" si="23"/>
        <v>N/A</v>
      </c>
      <c r="E124" s="29">
        <v>3906286</v>
      </c>
      <c r="F124" s="27" t="str">
        <f t="shared" si="24"/>
        <v>N/A</v>
      </c>
      <c r="G124" s="29">
        <v>1771968</v>
      </c>
      <c r="H124" s="27" t="str">
        <f t="shared" si="25"/>
        <v>N/A</v>
      </c>
      <c r="I124" s="8">
        <v>-6.65</v>
      </c>
      <c r="J124" s="8">
        <v>-54.6</v>
      </c>
      <c r="K124" s="28" t="s">
        <v>734</v>
      </c>
      <c r="L124" s="105" t="str">
        <f t="shared" si="19"/>
        <v>No</v>
      </c>
    </row>
    <row r="125" spans="1:12" ht="25.5" x14ac:dyDescent="0.2">
      <c r="A125" s="128" t="s">
        <v>526</v>
      </c>
      <c r="B125" s="22" t="s">
        <v>213</v>
      </c>
      <c r="C125" s="23">
        <v>2651</v>
      </c>
      <c r="D125" s="27" t="str">
        <f t="shared" si="23"/>
        <v>N/A</v>
      </c>
      <c r="E125" s="23">
        <v>2809</v>
      </c>
      <c r="F125" s="27" t="str">
        <f t="shared" si="24"/>
        <v>N/A</v>
      </c>
      <c r="G125" s="23">
        <v>2345</v>
      </c>
      <c r="H125" s="27" t="str">
        <f t="shared" si="25"/>
        <v>N/A</v>
      </c>
      <c r="I125" s="8">
        <v>5.96</v>
      </c>
      <c r="J125" s="8">
        <v>-16.5</v>
      </c>
      <c r="K125" s="28" t="s">
        <v>734</v>
      </c>
      <c r="L125" s="105" t="str">
        <f t="shared" si="19"/>
        <v>Yes</v>
      </c>
    </row>
    <row r="126" spans="1:12" ht="25.5" x14ac:dyDescent="0.2">
      <c r="A126" s="128" t="s">
        <v>1181</v>
      </c>
      <c r="B126" s="22" t="s">
        <v>213</v>
      </c>
      <c r="C126" s="29">
        <v>1578.4873633</v>
      </c>
      <c r="D126" s="27" t="str">
        <f t="shared" si="23"/>
        <v>N/A</v>
      </c>
      <c r="E126" s="29">
        <v>1390.6322534999999</v>
      </c>
      <c r="F126" s="27" t="str">
        <f t="shared" si="24"/>
        <v>N/A</v>
      </c>
      <c r="G126" s="29">
        <v>755.63667377000002</v>
      </c>
      <c r="H126" s="27" t="str">
        <f t="shared" si="25"/>
        <v>N/A</v>
      </c>
      <c r="I126" s="8">
        <v>-11.9</v>
      </c>
      <c r="J126" s="8">
        <v>-45.7</v>
      </c>
      <c r="K126" s="28" t="s">
        <v>734</v>
      </c>
      <c r="L126" s="105" t="str">
        <f t="shared" si="19"/>
        <v>No</v>
      </c>
    </row>
    <row r="127" spans="1:12" ht="25.5" x14ac:dyDescent="0.2">
      <c r="A127" s="128" t="s">
        <v>1182</v>
      </c>
      <c r="B127" s="22" t="s">
        <v>213</v>
      </c>
      <c r="C127" s="29">
        <v>7962113</v>
      </c>
      <c r="D127" s="27" t="str">
        <f t="shared" si="23"/>
        <v>N/A</v>
      </c>
      <c r="E127" s="29">
        <v>7496175</v>
      </c>
      <c r="F127" s="27" t="str">
        <f t="shared" si="24"/>
        <v>N/A</v>
      </c>
      <c r="G127" s="29">
        <v>3295015</v>
      </c>
      <c r="H127" s="27" t="str">
        <f t="shared" si="25"/>
        <v>N/A</v>
      </c>
      <c r="I127" s="8">
        <v>-5.85</v>
      </c>
      <c r="J127" s="8">
        <v>-56</v>
      </c>
      <c r="K127" s="28" t="s">
        <v>734</v>
      </c>
      <c r="L127" s="105" t="str">
        <f t="shared" si="19"/>
        <v>No</v>
      </c>
    </row>
    <row r="128" spans="1:12" x14ac:dyDescent="0.2">
      <c r="A128" s="128" t="s">
        <v>527</v>
      </c>
      <c r="B128" s="22" t="s">
        <v>213</v>
      </c>
      <c r="C128" s="23">
        <v>2518</v>
      </c>
      <c r="D128" s="27" t="str">
        <f t="shared" si="23"/>
        <v>N/A</v>
      </c>
      <c r="E128" s="23">
        <v>5056</v>
      </c>
      <c r="F128" s="27" t="str">
        <f t="shared" si="24"/>
        <v>N/A</v>
      </c>
      <c r="G128" s="23">
        <v>4871</v>
      </c>
      <c r="H128" s="27" t="str">
        <f t="shared" si="25"/>
        <v>N/A</v>
      </c>
      <c r="I128" s="8">
        <v>100.8</v>
      </c>
      <c r="J128" s="8">
        <v>-3.66</v>
      </c>
      <c r="K128" s="28" t="s">
        <v>734</v>
      </c>
      <c r="L128" s="105" t="str">
        <f t="shared" si="19"/>
        <v>Yes</v>
      </c>
    </row>
    <row r="129" spans="1:12" ht="25.5" x14ac:dyDescent="0.2">
      <c r="A129" s="128" t="s">
        <v>1183</v>
      </c>
      <c r="B129" s="22" t="s">
        <v>213</v>
      </c>
      <c r="C129" s="29">
        <v>3162.0782367000002</v>
      </c>
      <c r="D129" s="27" t="str">
        <f t="shared" si="23"/>
        <v>N/A</v>
      </c>
      <c r="E129" s="29">
        <v>1482.6295491000001</v>
      </c>
      <c r="F129" s="27" t="str">
        <f t="shared" si="24"/>
        <v>N/A</v>
      </c>
      <c r="G129" s="29">
        <v>676.45555327</v>
      </c>
      <c r="H129" s="27" t="str">
        <f t="shared" si="25"/>
        <v>N/A</v>
      </c>
      <c r="I129" s="8">
        <v>-53.1</v>
      </c>
      <c r="J129" s="8">
        <v>-54.4</v>
      </c>
      <c r="K129" s="28" t="s">
        <v>734</v>
      </c>
      <c r="L129" s="105" t="str">
        <f t="shared" si="19"/>
        <v>No</v>
      </c>
    </row>
    <row r="130" spans="1:12" ht="25.5" x14ac:dyDescent="0.2">
      <c r="A130" s="128" t="s">
        <v>1184</v>
      </c>
      <c r="B130" s="22" t="s">
        <v>213</v>
      </c>
      <c r="C130" s="29">
        <v>35101</v>
      </c>
      <c r="D130" s="27" t="str">
        <f t="shared" si="23"/>
        <v>N/A</v>
      </c>
      <c r="E130" s="29">
        <v>29252</v>
      </c>
      <c r="F130" s="27" t="str">
        <f t="shared" si="24"/>
        <v>N/A</v>
      </c>
      <c r="G130" s="29">
        <v>2649</v>
      </c>
      <c r="H130" s="27" t="str">
        <f t="shared" si="25"/>
        <v>N/A</v>
      </c>
      <c r="I130" s="8">
        <v>-16.7</v>
      </c>
      <c r="J130" s="8">
        <v>-90.9</v>
      </c>
      <c r="K130" s="28" t="s">
        <v>734</v>
      </c>
      <c r="L130" s="105" t="str">
        <f t="shared" si="19"/>
        <v>No</v>
      </c>
    </row>
    <row r="131" spans="1:12" ht="25.5" x14ac:dyDescent="0.2">
      <c r="A131" s="128" t="s">
        <v>528</v>
      </c>
      <c r="B131" s="22" t="s">
        <v>213</v>
      </c>
      <c r="C131" s="23">
        <v>14</v>
      </c>
      <c r="D131" s="27" t="str">
        <f t="shared" si="23"/>
        <v>N/A</v>
      </c>
      <c r="E131" s="23">
        <v>12</v>
      </c>
      <c r="F131" s="27" t="str">
        <f t="shared" si="24"/>
        <v>N/A</v>
      </c>
      <c r="G131" s="23">
        <v>11</v>
      </c>
      <c r="H131" s="27" t="str">
        <f t="shared" si="25"/>
        <v>N/A</v>
      </c>
      <c r="I131" s="8">
        <v>-14.3</v>
      </c>
      <c r="J131" s="8">
        <v>-91.7</v>
      </c>
      <c r="K131" s="28" t="s">
        <v>734</v>
      </c>
      <c r="L131" s="105" t="str">
        <f t="shared" si="19"/>
        <v>No</v>
      </c>
    </row>
    <row r="132" spans="1:12" ht="25.5" x14ac:dyDescent="0.2">
      <c r="A132" s="128" t="s">
        <v>1185</v>
      </c>
      <c r="B132" s="22" t="s">
        <v>213</v>
      </c>
      <c r="C132" s="29">
        <v>2507.2142856999999</v>
      </c>
      <c r="D132" s="27" t="str">
        <f t="shared" si="23"/>
        <v>N/A</v>
      </c>
      <c r="E132" s="29">
        <v>2437.6666667</v>
      </c>
      <c r="F132" s="27" t="str">
        <f t="shared" si="24"/>
        <v>N/A</v>
      </c>
      <c r="G132" s="29">
        <v>2649</v>
      </c>
      <c r="H132" s="27" t="str">
        <f t="shared" si="25"/>
        <v>N/A</v>
      </c>
      <c r="I132" s="8">
        <v>-2.77</v>
      </c>
      <c r="J132" s="8">
        <v>8.6690000000000005</v>
      </c>
      <c r="K132" s="28" t="s">
        <v>734</v>
      </c>
      <c r="L132" s="105" t="str">
        <f t="shared" si="19"/>
        <v>Yes</v>
      </c>
    </row>
    <row r="133" spans="1:12" ht="25.5" x14ac:dyDescent="0.2">
      <c r="A133" s="128" t="s">
        <v>1186</v>
      </c>
      <c r="B133" s="22" t="s">
        <v>213</v>
      </c>
      <c r="C133" s="29">
        <v>0</v>
      </c>
      <c r="D133" s="27" t="str">
        <f t="shared" si="23"/>
        <v>N/A</v>
      </c>
      <c r="E133" s="29">
        <v>0</v>
      </c>
      <c r="F133" s="27" t="str">
        <f t="shared" si="24"/>
        <v>N/A</v>
      </c>
      <c r="G133" s="29">
        <v>0</v>
      </c>
      <c r="H133" s="27" t="str">
        <f t="shared" si="25"/>
        <v>N/A</v>
      </c>
      <c r="I133" s="8" t="s">
        <v>1751</v>
      </c>
      <c r="J133" s="8" t="s">
        <v>1751</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1751</v>
      </c>
      <c r="J134" s="8" t="s">
        <v>1751</v>
      </c>
      <c r="K134" s="28" t="s">
        <v>734</v>
      </c>
      <c r="L134" s="105" t="str">
        <f t="shared" si="19"/>
        <v>N/A</v>
      </c>
    </row>
    <row r="135" spans="1:12" ht="25.5" x14ac:dyDescent="0.2">
      <c r="A135" s="128" t="s">
        <v>1187</v>
      </c>
      <c r="B135" s="22" t="s">
        <v>213</v>
      </c>
      <c r="C135" s="29" t="s">
        <v>1751</v>
      </c>
      <c r="D135" s="27" t="str">
        <f t="shared" si="23"/>
        <v>N/A</v>
      </c>
      <c r="E135" s="29" t="s">
        <v>1751</v>
      </c>
      <c r="F135" s="27" t="str">
        <f t="shared" si="24"/>
        <v>N/A</v>
      </c>
      <c r="G135" s="29" t="s">
        <v>1751</v>
      </c>
      <c r="H135" s="27" t="str">
        <f t="shared" si="25"/>
        <v>N/A</v>
      </c>
      <c r="I135" s="8" t="s">
        <v>1751</v>
      </c>
      <c r="J135" s="8" t="s">
        <v>1751</v>
      </c>
      <c r="K135" s="28" t="s">
        <v>734</v>
      </c>
      <c r="L135" s="105" t="str">
        <f t="shared" si="19"/>
        <v>N/A</v>
      </c>
    </row>
    <row r="136" spans="1:12" x14ac:dyDescent="0.2">
      <c r="A136" s="128" t="s">
        <v>1188</v>
      </c>
      <c r="B136" s="22" t="s">
        <v>213</v>
      </c>
      <c r="C136" s="29">
        <v>265139</v>
      </c>
      <c r="D136" s="27" t="str">
        <f t="shared" si="23"/>
        <v>N/A</v>
      </c>
      <c r="E136" s="29">
        <v>158313</v>
      </c>
      <c r="F136" s="27" t="str">
        <f t="shared" si="24"/>
        <v>N/A</v>
      </c>
      <c r="G136" s="29">
        <v>42863</v>
      </c>
      <c r="H136" s="27" t="str">
        <f t="shared" si="25"/>
        <v>N/A</v>
      </c>
      <c r="I136" s="8">
        <v>-40.299999999999997</v>
      </c>
      <c r="J136" s="8">
        <v>-72.900000000000006</v>
      </c>
      <c r="K136" s="28" t="s">
        <v>734</v>
      </c>
      <c r="L136" s="105" t="str">
        <f t="shared" si="19"/>
        <v>No</v>
      </c>
    </row>
    <row r="137" spans="1:12" x14ac:dyDescent="0.2">
      <c r="A137" s="128" t="s">
        <v>530</v>
      </c>
      <c r="B137" s="22" t="s">
        <v>213</v>
      </c>
      <c r="C137" s="23">
        <v>300</v>
      </c>
      <c r="D137" s="27" t="str">
        <f t="shared" si="23"/>
        <v>N/A</v>
      </c>
      <c r="E137" s="23">
        <v>65</v>
      </c>
      <c r="F137" s="27" t="str">
        <f t="shared" si="24"/>
        <v>N/A</v>
      </c>
      <c r="G137" s="23">
        <v>35</v>
      </c>
      <c r="H137" s="27" t="str">
        <f t="shared" si="25"/>
        <v>N/A</v>
      </c>
      <c r="I137" s="8">
        <v>-78.3</v>
      </c>
      <c r="J137" s="8">
        <v>-46.2</v>
      </c>
      <c r="K137" s="28" t="s">
        <v>734</v>
      </c>
      <c r="L137" s="105" t="str">
        <f t="shared" si="19"/>
        <v>No</v>
      </c>
    </row>
    <row r="138" spans="1:12" x14ac:dyDescent="0.2">
      <c r="A138" s="128" t="s">
        <v>1189</v>
      </c>
      <c r="B138" s="22" t="s">
        <v>213</v>
      </c>
      <c r="C138" s="29">
        <v>883.79666667000004</v>
      </c>
      <c r="D138" s="27" t="str">
        <f t="shared" si="23"/>
        <v>N/A</v>
      </c>
      <c r="E138" s="29">
        <v>2435.5846154000001</v>
      </c>
      <c r="F138" s="27" t="str">
        <f t="shared" si="24"/>
        <v>N/A</v>
      </c>
      <c r="G138" s="29">
        <v>1224.6571429000001</v>
      </c>
      <c r="H138" s="27" t="str">
        <f t="shared" si="25"/>
        <v>N/A</v>
      </c>
      <c r="I138" s="8">
        <v>175.6</v>
      </c>
      <c r="J138" s="8">
        <v>-49.7</v>
      </c>
      <c r="K138" s="28" t="s">
        <v>734</v>
      </c>
      <c r="L138" s="105" t="str">
        <f t="shared" si="19"/>
        <v>No</v>
      </c>
    </row>
    <row r="139" spans="1:12" x14ac:dyDescent="0.2">
      <c r="A139" s="156" t="s">
        <v>404</v>
      </c>
      <c r="B139" s="10" t="s">
        <v>213</v>
      </c>
      <c r="C139" s="10">
        <v>7065198967</v>
      </c>
      <c r="D139" s="7" t="str">
        <f t="shared" si="23"/>
        <v>N/A</v>
      </c>
      <c r="E139" s="10">
        <v>6220531420</v>
      </c>
      <c r="F139" s="7" t="str">
        <f t="shared" si="24"/>
        <v>N/A</v>
      </c>
      <c r="G139" s="10">
        <v>5372653822</v>
      </c>
      <c r="H139" s="7" t="str">
        <f t="shared" si="25"/>
        <v>N/A</v>
      </c>
      <c r="I139" s="8">
        <v>-12</v>
      </c>
      <c r="J139" s="8">
        <v>-13.6</v>
      </c>
      <c r="K139" s="10" t="s">
        <v>213</v>
      </c>
      <c r="L139" s="105" t="str">
        <f t="shared" ref="L139:L158" si="26">IF(J139="Div by 0", "N/A", IF(K139="N/A","N/A", IF(J139&gt;VALUE(MID(K139,1,2)), "No", IF(J139&lt;-1*VALUE(MID(K139,1,2)), "No", "Yes"))))</f>
        <v>N/A</v>
      </c>
    </row>
    <row r="140" spans="1:12" x14ac:dyDescent="0.2">
      <c r="A140" s="156" t="s">
        <v>1190</v>
      </c>
      <c r="B140" s="10" t="s">
        <v>213</v>
      </c>
      <c r="C140" s="10">
        <v>6511.9321847000001</v>
      </c>
      <c r="D140" s="7" t="str">
        <f t="shared" si="23"/>
        <v>N/A</v>
      </c>
      <c r="E140" s="10">
        <v>5866.3505081000003</v>
      </c>
      <c r="F140" s="7" t="str">
        <f t="shared" si="24"/>
        <v>N/A</v>
      </c>
      <c r="G140" s="10">
        <v>4784.0186047999996</v>
      </c>
      <c r="H140" s="7" t="str">
        <f t="shared" si="25"/>
        <v>N/A</v>
      </c>
      <c r="I140" s="8">
        <v>-9.91</v>
      </c>
      <c r="J140" s="8">
        <v>-18.399999999999999</v>
      </c>
      <c r="K140" s="10" t="s">
        <v>213</v>
      </c>
      <c r="L140" s="105" t="str">
        <f t="shared" si="26"/>
        <v>N/A</v>
      </c>
    </row>
    <row r="141" spans="1:12" x14ac:dyDescent="0.2">
      <c r="A141" s="156" t="s">
        <v>405</v>
      </c>
      <c r="B141" s="10" t="s">
        <v>213</v>
      </c>
      <c r="C141" s="10">
        <v>0</v>
      </c>
      <c r="D141" s="7" t="str">
        <f t="shared" si="23"/>
        <v>N/A</v>
      </c>
      <c r="E141" s="10">
        <v>0</v>
      </c>
      <c r="F141" s="7" t="str">
        <f t="shared" si="24"/>
        <v>N/A</v>
      </c>
      <c r="G141" s="10">
        <v>0</v>
      </c>
      <c r="H141" s="7" t="str">
        <f t="shared" si="25"/>
        <v>N/A</v>
      </c>
      <c r="I141" s="8" t="s">
        <v>1751</v>
      </c>
      <c r="J141" s="8" t="s">
        <v>1751</v>
      </c>
      <c r="K141" s="10" t="s">
        <v>213</v>
      </c>
      <c r="L141" s="105" t="str">
        <f t="shared" si="26"/>
        <v>N/A</v>
      </c>
    </row>
    <row r="142" spans="1:12" x14ac:dyDescent="0.2">
      <c r="A142" s="156" t="s">
        <v>1191</v>
      </c>
      <c r="B142" s="10" t="s">
        <v>213</v>
      </c>
      <c r="C142" s="10" t="s">
        <v>1751</v>
      </c>
      <c r="D142" s="7" t="str">
        <f t="shared" si="23"/>
        <v>N/A</v>
      </c>
      <c r="E142" s="10" t="s">
        <v>1751</v>
      </c>
      <c r="F142" s="7" t="str">
        <f t="shared" si="24"/>
        <v>N/A</v>
      </c>
      <c r="G142" s="10" t="s">
        <v>1751</v>
      </c>
      <c r="H142" s="7" t="str">
        <f t="shared" si="25"/>
        <v>N/A</v>
      </c>
      <c r="I142" s="8" t="s">
        <v>1751</v>
      </c>
      <c r="J142" s="8" t="s">
        <v>1751</v>
      </c>
      <c r="K142" s="10" t="s">
        <v>213</v>
      </c>
      <c r="L142" s="105" t="str">
        <f t="shared" si="26"/>
        <v>N/A</v>
      </c>
    </row>
    <row r="143" spans="1:12" x14ac:dyDescent="0.2">
      <c r="A143" s="156" t="s">
        <v>406</v>
      </c>
      <c r="B143" s="10" t="s">
        <v>213</v>
      </c>
      <c r="C143" s="10">
        <v>13173499</v>
      </c>
      <c r="D143" s="7" t="str">
        <f t="shared" si="23"/>
        <v>N/A</v>
      </c>
      <c r="E143" s="10">
        <v>13985660</v>
      </c>
      <c r="F143" s="7" t="str">
        <f t="shared" si="24"/>
        <v>N/A</v>
      </c>
      <c r="G143" s="10">
        <v>4316279</v>
      </c>
      <c r="H143" s="7" t="str">
        <f t="shared" si="25"/>
        <v>N/A</v>
      </c>
      <c r="I143" s="8">
        <v>6.165</v>
      </c>
      <c r="J143" s="8">
        <v>-69.099999999999994</v>
      </c>
      <c r="K143" s="10" t="s">
        <v>213</v>
      </c>
      <c r="L143" s="105" t="str">
        <f t="shared" si="26"/>
        <v>N/A</v>
      </c>
    </row>
    <row r="144" spans="1:12" ht="25.5" x14ac:dyDescent="0.2">
      <c r="A144" s="156" t="s">
        <v>1192</v>
      </c>
      <c r="B144" s="10" t="s">
        <v>213</v>
      </c>
      <c r="C144" s="10">
        <v>627.48875869000005</v>
      </c>
      <c r="D144" s="7" t="str">
        <f t="shared" si="23"/>
        <v>N/A</v>
      </c>
      <c r="E144" s="10">
        <v>596.47972021999999</v>
      </c>
      <c r="F144" s="7" t="str">
        <f t="shared" si="24"/>
        <v>N/A</v>
      </c>
      <c r="G144" s="10">
        <v>234.03345443000001</v>
      </c>
      <c r="H144" s="7" t="str">
        <f t="shared" si="25"/>
        <v>N/A</v>
      </c>
      <c r="I144" s="8">
        <v>-4.9400000000000004</v>
      </c>
      <c r="J144" s="8">
        <v>-60.8</v>
      </c>
      <c r="K144" s="10" t="s">
        <v>213</v>
      </c>
      <c r="L144" s="105" t="str">
        <f t="shared" si="26"/>
        <v>N/A</v>
      </c>
    </row>
    <row r="145" spans="1:13" x14ac:dyDescent="0.2">
      <c r="A145" s="156" t="s">
        <v>407</v>
      </c>
      <c r="B145" s="10" t="s">
        <v>213</v>
      </c>
      <c r="C145" s="10">
        <v>11709093</v>
      </c>
      <c r="D145" s="7" t="str">
        <f t="shared" si="23"/>
        <v>N/A</v>
      </c>
      <c r="E145" s="10">
        <v>6897262</v>
      </c>
      <c r="F145" s="7" t="str">
        <f t="shared" si="24"/>
        <v>N/A</v>
      </c>
      <c r="G145" s="10">
        <v>6539372</v>
      </c>
      <c r="H145" s="7" t="str">
        <f t="shared" si="25"/>
        <v>N/A</v>
      </c>
      <c r="I145" s="8">
        <v>-41.1</v>
      </c>
      <c r="J145" s="8">
        <v>-5.19</v>
      </c>
      <c r="K145" s="10" t="s">
        <v>213</v>
      </c>
      <c r="L145" s="105" t="str">
        <f t="shared" si="26"/>
        <v>N/A</v>
      </c>
    </row>
    <row r="146" spans="1:13" x14ac:dyDescent="0.2">
      <c r="A146" s="156" t="s">
        <v>1193</v>
      </c>
      <c r="B146" s="10" t="s">
        <v>213</v>
      </c>
      <c r="C146" s="10">
        <v>2182.9032437999999</v>
      </c>
      <c r="D146" s="7" t="str">
        <f t="shared" si="23"/>
        <v>N/A</v>
      </c>
      <c r="E146" s="10">
        <v>1709.78235</v>
      </c>
      <c r="F146" s="7" t="str">
        <f t="shared" si="24"/>
        <v>N/A</v>
      </c>
      <c r="G146" s="10">
        <v>1081.960953</v>
      </c>
      <c r="H146" s="7" t="str">
        <f t="shared" si="25"/>
        <v>N/A</v>
      </c>
      <c r="I146" s="8">
        <v>-21.7</v>
      </c>
      <c r="J146" s="8">
        <v>-36.700000000000003</v>
      </c>
      <c r="K146" s="10" t="s">
        <v>213</v>
      </c>
      <c r="L146" s="105" t="str">
        <f t="shared" si="26"/>
        <v>N/A</v>
      </c>
    </row>
    <row r="147" spans="1:13" x14ac:dyDescent="0.2">
      <c r="A147" s="156" t="s">
        <v>408</v>
      </c>
      <c r="B147" s="10" t="s">
        <v>213</v>
      </c>
      <c r="C147" s="10">
        <v>0</v>
      </c>
      <c r="D147" s="7" t="str">
        <f t="shared" ref="D147:D160" si="27">IF($B147="N/A","N/A",IF(C147&gt;10,"No",IF(C147&lt;-10,"No","Yes")))</f>
        <v>N/A</v>
      </c>
      <c r="E147" s="10">
        <v>29652086</v>
      </c>
      <c r="F147" s="7" t="str">
        <f t="shared" ref="F147:F160" si="28">IF($B147="N/A","N/A",IF(E147&gt;10,"No",IF(E147&lt;-10,"No","Yes")))</f>
        <v>N/A</v>
      </c>
      <c r="G147" s="10">
        <v>32598588</v>
      </c>
      <c r="H147" s="7" t="str">
        <f t="shared" ref="H147:H160" si="29">IF($B147="N/A","N/A",IF(G147&gt;10,"No",IF(G147&lt;-10,"No","Yes")))</f>
        <v>N/A</v>
      </c>
      <c r="I147" s="8" t="s">
        <v>1751</v>
      </c>
      <c r="J147" s="8">
        <v>9.9369999999999994</v>
      </c>
      <c r="K147" s="10" t="s">
        <v>213</v>
      </c>
      <c r="L147" s="105" t="str">
        <f t="shared" si="26"/>
        <v>N/A</v>
      </c>
    </row>
    <row r="148" spans="1:13" x14ac:dyDescent="0.2">
      <c r="A148" s="156" t="s">
        <v>1194</v>
      </c>
      <c r="B148" s="10" t="s">
        <v>213</v>
      </c>
      <c r="C148" s="10" t="s">
        <v>1751</v>
      </c>
      <c r="D148" s="7" t="str">
        <f t="shared" si="27"/>
        <v>N/A</v>
      </c>
      <c r="E148" s="10">
        <v>1143.2349925000001</v>
      </c>
      <c r="F148" s="7" t="str">
        <f t="shared" si="28"/>
        <v>N/A</v>
      </c>
      <c r="G148" s="10">
        <v>1178.2480211</v>
      </c>
      <c r="H148" s="7" t="str">
        <f t="shared" si="29"/>
        <v>N/A</v>
      </c>
      <c r="I148" s="8" t="s">
        <v>1751</v>
      </c>
      <c r="J148" s="8">
        <v>3.0630000000000002</v>
      </c>
      <c r="K148" s="10" t="s">
        <v>213</v>
      </c>
      <c r="L148" s="105" t="str">
        <f t="shared" si="26"/>
        <v>N/A</v>
      </c>
    </row>
    <row r="149" spans="1:13" x14ac:dyDescent="0.2">
      <c r="A149" s="156" t="s">
        <v>409</v>
      </c>
      <c r="B149" s="10" t="s">
        <v>213</v>
      </c>
      <c r="C149" s="10">
        <v>9931504</v>
      </c>
      <c r="D149" s="7" t="str">
        <f t="shared" si="27"/>
        <v>N/A</v>
      </c>
      <c r="E149" s="10">
        <v>13021243</v>
      </c>
      <c r="F149" s="7" t="str">
        <f t="shared" si="28"/>
        <v>N/A</v>
      </c>
      <c r="G149" s="10">
        <v>9560825</v>
      </c>
      <c r="H149" s="7" t="str">
        <f t="shared" si="29"/>
        <v>N/A</v>
      </c>
      <c r="I149" s="8">
        <v>31.11</v>
      </c>
      <c r="J149" s="8">
        <v>-26.6</v>
      </c>
      <c r="K149" s="10" t="s">
        <v>213</v>
      </c>
      <c r="L149" s="105" t="str">
        <f t="shared" si="26"/>
        <v>N/A</v>
      </c>
    </row>
    <row r="150" spans="1:13" x14ac:dyDescent="0.2">
      <c r="A150" s="156" t="s">
        <v>1195</v>
      </c>
      <c r="B150" s="10" t="s">
        <v>213</v>
      </c>
      <c r="C150" s="10">
        <v>160.75337078000001</v>
      </c>
      <c r="D150" s="7" t="str">
        <f t="shared" si="27"/>
        <v>N/A</v>
      </c>
      <c r="E150" s="10">
        <v>221.09625768000001</v>
      </c>
      <c r="F150" s="7" t="str">
        <f t="shared" si="28"/>
        <v>N/A</v>
      </c>
      <c r="G150" s="10">
        <v>164.68280626000001</v>
      </c>
      <c r="H150" s="7" t="str">
        <f t="shared" si="29"/>
        <v>N/A</v>
      </c>
      <c r="I150" s="8">
        <v>37.54</v>
      </c>
      <c r="J150" s="8">
        <v>-25.5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4862395</v>
      </c>
      <c r="D153" s="7" t="str">
        <f t="shared" si="27"/>
        <v>N/A</v>
      </c>
      <c r="E153" s="10">
        <v>6480460</v>
      </c>
      <c r="F153" s="7" t="str">
        <f t="shared" si="28"/>
        <v>N/A</v>
      </c>
      <c r="G153" s="10">
        <v>9221337</v>
      </c>
      <c r="H153" s="7" t="str">
        <f t="shared" si="29"/>
        <v>N/A</v>
      </c>
      <c r="I153" s="8">
        <v>33.28</v>
      </c>
      <c r="J153" s="8">
        <v>42.29</v>
      </c>
      <c r="K153" s="10" t="s">
        <v>213</v>
      </c>
      <c r="L153" s="105" t="str">
        <f t="shared" si="26"/>
        <v>N/A</v>
      </c>
      <c r="M153" s="41"/>
    </row>
    <row r="154" spans="1:13" x14ac:dyDescent="0.2">
      <c r="A154" s="156" t="s">
        <v>1197</v>
      </c>
      <c r="B154" s="10" t="s">
        <v>213</v>
      </c>
      <c r="C154" s="10">
        <v>28435.05848</v>
      </c>
      <c r="D154" s="7" t="str">
        <f t="shared" si="27"/>
        <v>N/A</v>
      </c>
      <c r="E154" s="10">
        <v>33577.512952999998</v>
      </c>
      <c r="F154" s="7" t="str">
        <f t="shared" si="28"/>
        <v>N/A</v>
      </c>
      <c r="G154" s="10">
        <v>28373.344615000002</v>
      </c>
      <c r="H154" s="7" t="str">
        <f t="shared" si="29"/>
        <v>N/A</v>
      </c>
      <c r="I154" s="8">
        <v>18.079999999999998</v>
      </c>
      <c r="J154" s="8">
        <v>-15.5</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v>2610.2429739999998</v>
      </c>
      <c r="D164" s="88" t="str">
        <f t="shared" ref="D164" si="31">IF($B164="N/A","N/A",IF(C164&gt;10,"No",IF(C164&lt;-10,"No","Yes")))</f>
        <v>N/A</v>
      </c>
      <c r="E164" s="87">
        <v>2108.3234118999999</v>
      </c>
      <c r="F164" s="88" t="str">
        <f t="shared" ref="F164" si="32">IF($B164="N/A","N/A",IF(E164&gt;10,"No",IF(E164&lt;-10,"No","Yes")))</f>
        <v>N/A</v>
      </c>
      <c r="G164" s="87">
        <v>1726.3996402</v>
      </c>
      <c r="H164" s="88" t="str">
        <f t="shared" ref="H164" si="33">IF($B164="N/A","N/A",IF(G164&gt;10,"No",IF(G164&lt;-10,"No","Yes")))</f>
        <v>N/A</v>
      </c>
      <c r="I164" s="89">
        <v>-19.2</v>
      </c>
      <c r="J164" s="89">
        <v>-18.100000000000001</v>
      </c>
      <c r="K164" s="90" t="s">
        <v>734</v>
      </c>
      <c r="L164" s="107" t="str">
        <f>IF(J164="Div by 0", "N/A", IF(OR(J164="N/A",K164="N/A"),"N/A", IF(J164&gt;VALUE(MID(K164,1,2)), "No", IF(J164&lt;-1*VALUE(MID(K164,1,2)), "No", "Yes"))))</f>
        <v>Yes</v>
      </c>
      <c r="N164" s="42"/>
    </row>
    <row r="165" spans="1:16" x14ac:dyDescent="0.2">
      <c r="A165" s="156" t="s">
        <v>1202</v>
      </c>
      <c r="B165" s="10" t="s">
        <v>213</v>
      </c>
      <c r="C165" s="10">
        <v>2638.4640829</v>
      </c>
      <c r="D165" s="7" t="str">
        <f t="shared" ref="D165:D171" si="34">IF($B165="N/A","N/A",IF(C165&gt;10,"No",IF(C165&lt;-10,"No","Yes")))</f>
        <v>N/A</v>
      </c>
      <c r="E165" s="10">
        <v>2134.2975412000001</v>
      </c>
      <c r="F165" s="7" t="str">
        <f t="shared" ref="F165:F171" si="35">IF($B165="N/A","N/A",IF(E165&gt;10,"No",IF(E165&lt;-10,"No","Yes")))</f>
        <v>N/A</v>
      </c>
      <c r="G165" s="10">
        <v>1759.8736024</v>
      </c>
      <c r="H165" s="7" t="str">
        <f t="shared" ref="H165:H171" si="36">IF($B165="N/A","N/A",IF(G165&gt;10,"No",IF(G165&lt;-10,"No","Yes")))</f>
        <v>N/A</v>
      </c>
      <c r="I165" s="8">
        <v>-19.100000000000001</v>
      </c>
      <c r="J165" s="8">
        <v>-17.5</v>
      </c>
      <c r="K165" s="28" t="s">
        <v>734</v>
      </c>
      <c r="L165" s="105" t="str">
        <f>IF(J165="Div by 0", "N/A", IF(OR(J165="N/A",K165="N/A"),"N/A", IF(J165&gt;VALUE(MID(K165,1,2)), "No", IF(J165&lt;-1*VALUE(MID(K165,1,2)), "No", "Yes"))))</f>
        <v>Yes</v>
      </c>
      <c r="N165" s="42"/>
    </row>
    <row r="166" spans="1:16" x14ac:dyDescent="0.2">
      <c r="A166" s="156" t="s">
        <v>1203</v>
      </c>
      <c r="B166" s="10" t="s">
        <v>213</v>
      </c>
      <c r="C166" s="10">
        <v>1862.8753532000001</v>
      </c>
      <c r="D166" s="7" t="str">
        <f t="shared" si="34"/>
        <v>N/A</v>
      </c>
      <c r="E166" s="10">
        <v>1525.7492199999999</v>
      </c>
      <c r="F166" s="7" t="str">
        <f t="shared" si="35"/>
        <v>N/A</v>
      </c>
      <c r="G166" s="10">
        <v>1235.4196027999999</v>
      </c>
      <c r="H166" s="7" t="str">
        <f t="shared" si="36"/>
        <v>N/A</v>
      </c>
      <c r="I166" s="8">
        <v>-18.100000000000001</v>
      </c>
      <c r="J166" s="8">
        <v>-19</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1089323</v>
      </c>
      <c r="D6" s="7" t="str">
        <f t="shared" ref="D6:D11" si="0">IF($B6="N/A","N/A",IF(C6&gt;10,"No",IF(C6&lt;-10,"No","Yes")))</f>
        <v>N/A</v>
      </c>
      <c r="E6" s="1">
        <v>1086857</v>
      </c>
      <c r="F6" s="7" t="str">
        <f t="shared" ref="F6:F11" si="1">IF($B6="N/A","N/A",IF(E6&gt;10,"No",IF(E6&lt;-10,"No","Yes")))</f>
        <v>N/A</v>
      </c>
      <c r="G6" s="1">
        <v>1157608</v>
      </c>
      <c r="H6" s="7" t="str">
        <f t="shared" ref="H6:H11" si="2">IF($B6="N/A","N/A",IF(G6&gt;10,"No",IF(G6&lt;-10,"No","Yes")))</f>
        <v>N/A</v>
      </c>
      <c r="I6" s="8">
        <v>-0.22600000000000001</v>
      </c>
      <c r="J6" s="8">
        <v>6.51</v>
      </c>
      <c r="K6" s="1" t="s">
        <v>734</v>
      </c>
      <c r="L6" s="105" t="str">
        <f t="shared" ref="L6:L14" si="3">IF(J6="Div by 0", "N/A", IF(K6="N/A","N/A", IF(J6&gt;VALUE(MID(K6,1,2)), "No", IF(J6&lt;-1*VALUE(MID(K6,1,2)), "No", "Yes"))))</f>
        <v>Yes</v>
      </c>
    </row>
    <row r="7" spans="1:12" x14ac:dyDescent="0.2">
      <c r="A7" s="138" t="s">
        <v>100</v>
      </c>
      <c r="B7" s="30" t="s">
        <v>213</v>
      </c>
      <c r="C7" s="1">
        <v>82125</v>
      </c>
      <c r="D7" s="7" t="str">
        <f t="shared" si="0"/>
        <v>N/A</v>
      </c>
      <c r="E7" s="1">
        <v>87252</v>
      </c>
      <c r="F7" s="7" t="str">
        <f t="shared" si="1"/>
        <v>N/A</v>
      </c>
      <c r="G7" s="1">
        <v>72597</v>
      </c>
      <c r="H7" s="7" t="str">
        <f t="shared" si="2"/>
        <v>N/A</v>
      </c>
      <c r="I7" s="8">
        <v>6.2430000000000003</v>
      </c>
      <c r="J7" s="8">
        <v>-16.8</v>
      </c>
      <c r="K7" s="30" t="s">
        <v>734</v>
      </c>
      <c r="L7" s="105" t="str">
        <f t="shared" si="3"/>
        <v>Yes</v>
      </c>
    </row>
    <row r="8" spans="1:12" x14ac:dyDescent="0.2">
      <c r="A8" s="138" t="s">
        <v>101</v>
      </c>
      <c r="B8" s="30" t="s">
        <v>213</v>
      </c>
      <c r="C8" s="1">
        <v>209028</v>
      </c>
      <c r="D8" s="7" t="str">
        <f t="shared" si="0"/>
        <v>N/A</v>
      </c>
      <c r="E8" s="1">
        <v>207563</v>
      </c>
      <c r="F8" s="7" t="str">
        <f t="shared" si="1"/>
        <v>N/A</v>
      </c>
      <c r="G8" s="1">
        <v>200005</v>
      </c>
      <c r="H8" s="7" t="str">
        <f t="shared" si="2"/>
        <v>N/A</v>
      </c>
      <c r="I8" s="8">
        <v>-0.70099999999999996</v>
      </c>
      <c r="J8" s="8">
        <v>-3.64</v>
      </c>
      <c r="K8" s="30" t="s">
        <v>734</v>
      </c>
      <c r="L8" s="105" t="str">
        <f t="shared" si="3"/>
        <v>Yes</v>
      </c>
    </row>
    <row r="9" spans="1:12" x14ac:dyDescent="0.2">
      <c r="A9" s="138" t="s">
        <v>104</v>
      </c>
      <c r="B9" s="30" t="s">
        <v>213</v>
      </c>
      <c r="C9" s="1">
        <v>628124</v>
      </c>
      <c r="D9" s="7" t="str">
        <f t="shared" si="0"/>
        <v>N/A</v>
      </c>
      <c r="E9" s="1">
        <v>613759</v>
      </c>
      <c r="F9" s="7" t="str">
        <f t="shared" si="1"/>
        <v>N/A</v>
      </c>
      <c r="G9" s="1">
        <v>684917</v>
      </c>
      <c r="H9" s="7" t="str">
        <f t="shared" si="2"/>
        <v>N/A</v>
      </c>
      <c r="I9" s="8">
        <v>-2.29</v>
      </c>
      <c r="J9" s="8">
        <v>11.59</v>
      </c>
      <c r="K9" s="30" t="s">
        <v>734</v>
      </c>
      <c r="L9" s="105" t="str">
        <f t="shared" si="3"/>
        <v>Yes</v>
      </c>
    </row>
    <row r="10" spans="1:12" x14ac:dyDescent="0.2">
      <c r="A10" s="138" t="s">
        <v>105</v>
      </c>
      <c r="B10" s="30" t="s">
        <v>213</v>
      </c>
      <c r="C10" s="1">
        <v>170046</v>
      </c>
      <c r="D10" s="7" t="str">
        <f t="shared" si="0"/>
        <v>N/A</v>
      </c>
      <c r="E10" s="1">
        <v>178283</v>
      </c>
      <c r="F10" s="7" t="str">
        <f t="shared" si="1"/>
        <v>N/A</v>
      </c>
      <c r="G10" s="1">
        <v>155501</v>
      </c>
      <c r="H10" s="7" t="str">
        <f t="shared" si="2"/>
        <v>N/A</v>
      </c>
      <c r="I10" s="8">
        <v>4.8440000000000003</v>
      </c>
      <c r="J10" s="8">
        <v>-12.8</v>
      </c>
      <c r="K10" s="30" t="s">
        <v>734</v>
      </c>
      <c r="L10" s="105" t="str">
        <f t="shared" si="3"/>
        <v>Yes</v>
      </c>
    </row>
    <row r="11" spans="1:12" x14ac:dyDescent="0.2">
      <c r="A11" s="138" t="s">
        <v>77</v>
      </c>
      <c r="B11" s="1" t="s">
        <v>213</v>
      </c>
      <c r="C11" s="1">
        <v>899424.14</v>
      </c>
      <c r="D11" s="27" t="str">
        <f t="shared" si="0"/>
        <v>N/A</v>
      </c>
      <c r="E11" s="1">
        <v>904924.46</v>
      </c>
      <c r="F11" s="7" t="str">
        <f t="shared" si="1"/>
        <v>N/A</v>
      </c>
      <c r="G11" s="1">
        <v>992690.65</v>
      </c>
      <c r="H11" s="7" t="str">
        <f t="shared" si="2"/>
        <v>N/A</v>
      </c>
      <c r="I11" s="8">
        <v>0.61150000000000004</v>
      </c>
      <c r="J11" s="8">
        <v>9.6989999999999998</v>
      </c>
      <c r="K11" s="1" t="s">
        <v>735</v>
      </c>
      <c r="L11" s="105" t="str">
        <f t="shared" si="3"/>
        <v>Yes</v>
      </c>
    </row>
    <row r="12" spans="1:12" x14ac:dyDescent="0.2">
      <c r="A12" s="138" t="s">
        <v>115</v>
      </c>
      <c r="B12" s="1" t="s">
        <v>213</v>
      </c>
      <c r="C12" s="1">
        <v>167886</v>
      </c>
      <c r="D12" s="1" t="s">
        <v>213</v>
      </c>
      <c r="E12" s="1">
        <v>177674</v>
      </c>
      <c r="F12" s="1" t="s">
        <v>213</v>
      </c>
      <c r="G12" s="1">
        <v>199115</v>
      </c>
      <c r="H12" s="1" t="s">
        <v>213</v>
      </c>
      <c r="I12" s="8">
        <v>5.83</v>
      </c>
      <c r="J12" s="8">
        <v>12.07</v>
      </c>
      <c r="K12" s="1" t="s">
        <v>735</v>
      </c>
      <c r="L12" s="105" t="str">
        <f t="shared" si="3"/>
        <v>No</v>
      </c>
    </row>
    <row r="13" spans="1:12" x14ac:dyDescent="0.2">
      <c r="A13" s="138" t="s">
        <v>446</v>
      </c>
      <c r="B13" s="1" t="s">
        <v>213</v>
      </c>
      <c r="C13" s="1">
        <v>76695</v>
      </c>
      <c r="D13" s="1" t="s">
        <v>213</v>
      </c>
      <c r="E13" s="1">
        <v>81738</v>
      </c>
      <c r="F13" s="1" t="s">
        <v>213</v>
      </c>
      <c r="G13" s="1">
        <v>67635</v>
      </c>
      <c r="H13" s="1" t="s">
        <v>213</v>
      </c>
      <c r="I13" s="8">
        <v>6.5750000000000002</v>
      </c>
      <c r="J13" s="8">
        <v>-17.3</v>
      </c>
      <c r="K13" s="1" t="s">
        <v>735</v>
      </c>
      <c r="L13" s="105" t="str">
        <f t="shared" si="3"/>
        <v>No</v>
      </c>
    </row>
    <row r="14" spans="1:12" x14ac:dyDescent="0.2">
      <c r="A14" s="138" t="s">
        <v>447</v>
      </c>
      <c r="B14" s="1" t="s">
        <v>213</v>
      </c>
      <c r="C14" s="1">
        <v>90352</v>
      </c>
      <c r="D14" s="1" t="s">
        <v>213</v>
      </c>
      <c r="E14" s="1">
        <v>94758</v>
      </c>
      <c r="F14" s="1" t="s">
        <v>213</v>
      </c>
      <c r="G14" s="1">
        <v>97198</v>
      </c>
      <c r="H14" s="1" t="s">
        <v>213</v>
      </c>
      <c r="I14" s="8">
        <v>4.8760000000000003</v>
      </c>
      <c r="J14" s="8">
        <v>2.5750000000000002</v>
      </c>
      <c r="K14" s="1" t="s">
        <v>735</v>
      </c>
      <c r="L14" s="105" t="str">
        <f t="shared" si="3"/>
        <v>Yes</v>
      </c>
    </row>
    <row r="15" spans="1:12" x14ac:dyDescent="0.2">
      <c r="A15" s="137" t="s">
        <v>58</v>
      </c>
      <c r="B15" s="30" t="s">
        <v>213</v>
      </c>
      <c r="C15" s="10">
        <v>7073442076</v>
      </c>
      <c r="D15" s="7" t="str">
        <f t="shared" ref="D15:D20" si="4">IF($B15="N/A","N/A",IF(C15&gt;10,"No",IF(C15&lt;-10,"No","Yes")))</f>
        <v>N/A</v>
      </c>
      <c r="E15" s="10">
        <v>6240349897</v>
      </c>
      <c r="F15" s="7" t="str">
        <f t="shared" ref="F15:F20" si="5">IF($B15="N/A","N/A",IF(E15&gt;10,"No",IF(E15&lt;-10,"No","Yes")))</f>
        <v>N/A</v>
      </c>
      <c r="G15" s="10">
        <v>5396240430</v>
      </c>
      <c r="H15" s="7" t="str">
        <f t="shared" ref="H15:H20" si="6">IF($B15="N/A","N/A",IF(G15&gt;10,"No",IF(G15&lt;-10,"No","Yes")))</f>
        <v>N/A</v>
      </c>
      <c r="I15" s="8">
        <v>-11.8</v>
      </c>
      <c r="J15" s="8">
        <v>-13.5</v>
      </c>
      <c r="K15" s="30" t="s">
        <v>734</v>
      </c>
      <c r="L15" s="105" t="str">
        <f t="shared" ref="L15:L20" si="7">IF(J15="Div by 0", "N/A", IF(K15="N/A","N/A", IF(J15&gt;VALUE(MID(K15,1,2)), "No", IF(J15&lt;-1*VALUE(MID(K15,1,2)), "No", "Yes"))))</f>
        <v>Yes</v>
      </c>
    </row>
    <row r="16" spans="1:12" x14ac:dyDescent="0.2">
      <c r="A16" s="137" t="s">
        <v>1106</v>
      </c>
      <c r="B16" s="30" t="s">
        <v>213</v>
      </c>
      <c r="C16" s="10">
        <v>6493.4294749999999</v>
      </c>
      <c r="D16" s="7" t="str">
        <f t="shared" si="4"/>
        <v>N/A</v>
      </c>
      <c r="E16" s="10">
        <v>5741.6476105000002</v>
      </c>
      <c r="F16" s="7" t="str">
        <f t="shared" si="5"/>
        <v>N/A</v>
      </c>
      <c r="G16" s="10">
        <v>4661.5438299999996</v>
      </c>
      <c r="H16" s="7" t="str">
        <f t="shared" si="6"/>
        <v>N/A</v>
      </c>
      <c r="I16" s="8">
        <v>-11.6</v>
      </c>
      <c r="J16" s="8">
        <v>-18.8</v>
      </c>
      <c r="K16" s="30" t="s">
        <v>734</v>
      </c>
      <c r="L16" s="105" t="str">
        <f t="shared" si="7"/>
        <v>Yes</v>
      </c>
    </row>
    <row r="17" spans="1:12" x14ac:dyDescent="0.2">
      <c r="A17" s="137" t="s">
        <v>1206</v>
      </c>
      <c r="B17" s="30" t="s">
        <v>213</v>
      </c>
      <c r="C17" s="10">
        <v>15220.043324</v>
      </c>
      <c r="D17" s="7" t="str">
        <f t="shared" si="4"/>
        <v>N/A</v>
      </c>
      <c r="E17" s="10">
        <v>13911.214539000001</v>
      </c>
      <c r="F17" s="7" t="str">
        <f t="shared" si="5"/>
        <v>N/A</v>
      </c>
      <c r="G17" s="10">
        <v>7386.0978691</v>
      </c>
      <c r="H17" s="7" t="str">
        <f t="shared" si="6"/>
        <v>N/A</v>
      </c>
      <c r="I17" s="8">
        <v>-8.6</v>
      </c>
      <c r="J17" s="8">
        <v>-46.9</v>
      </c>
      <c r="K17" s="30" t="s">
        <v>734</v>
      </c>
      <c r="L17" s="105" t="str">
        <f t="shared" si="7"/>
        <v>No</v>
      </c>
    </row>
    <row r="18" spans="1:12" x14ac:dyDescent="0.2">
      <c r="A18" s="137" t="s">
        <v>1207</v>
      </c>
      <c r="B18" s="30" t="s">
        <v>213</v>
      </c>
      <c r="C18" s="10">
        <v>15115.959192</v>
      </c>
      <c r="D18" s="7" t="str">
        <f t="shared" si="4"/>
        <v>N/A</v>
      </c>
      <c r="E18" s="10">
        <v>15019.50021</v>
      </c>
      <c r="F18" s="7" t="str">
        <f t="shared" si="5"/>
        <v>N/A</v>
      </c>
      <c r="G18" s="10">
        <v>11737.339857000001</v>
      </c>
      <c r="H18" s="7" t="str">
        <f t="shared" si="6"/>
        <v>N/A</v>
      </c>
      <c r="I18" s="8">
        <v>-0.63800000000000001</v>
      </c>
      <c r="J18" s="8">
        <v>-21.9</v>
      </c>
      <c r="K18" s="30" t="s">
        <v>734</v>
      </c>
      <c r="L18" s="105" t="str">
        <f t="shared" si="7"/>
        <v>Yes</v>
      </c>
    </row>
    <row r="19" spans="1:12" x14ac:dyDescent="0.2">
      <c r="A19" s="137" t="s">
        <v>1208</v>
      </c>
      <c r="B19" s="30" t="s">
        <v>213</v>
      </c>
      <c r="C19" s="10">
        <v>3203.0619304000002</v>
      </c>
      <c r="D19" s="7" t="str">
        <f t="shared" si="4"/>
        <v>N/A</v>
      </c>
      <c r="E19" s="10">
        <v>2367.3494645000001</v>
      </c>
      <c r="F19" s="7" t="str">
        <f t="shared" si="5"/>
        <v>N/A</v>
      </c>
      <c r="G19" s="10">
        <v>2076.1722574</v>
      </c>
      <c r="H19" s="7" t="str">
        <f t="shared" si="6"/>
        <v>N/A</v>
      </c>
      <c r="I19" s="8">
        <v>-26.1</v>
      </c>
      <c r="J19" s="8">
        <v>-12.3</v>
      </c>
      <c r="K19" s="30" t="s">
        <v>734</v>
      </c>
      <c r="L19" s="105" t="str">
        <f t="shared" si="7"/>
        <v>Yes</v>
      </c>
    </row>
    <row r="20" spans="1:12" x14ac:dyDescent="0.2">
      <c r="A20" s="137" t="s">
        <v>1209</v>
      </c>
      <c r="B20" s="30" t="s">
        <v>213</v>
      </c>
      <c r="C20" s="10">
        <v>3833.7698504999998</v>
      </c>
      <c r="D20" s="7" t="str">
        <f t="shared" si="4"/>
        <v>N/A</v>
      </c>
      <c r="E20" s="10">
        <v>2558.2587459000001</v>
      </c>
      <c r="F20" s="7" t="str">
        <f t="shared" si="5"/>
        <v>N/A</v>
      </c>
      <c r="G20" s="10">
        <v>2567.7519501000002</v>
      </c>
      <c r="H20" s="7" t="str">
        <f t="shared" si="6"/>
        <v>N/A</v>
      </c>
      <c r="I20" s="8">
        <v>-33.299999999999997</v>
      </c>
      <c r="J20" s="8">
        <v>0.37109999999999999</v>
      </c>
      <c r="K20" s="30" t="s">
        <v>734</v>
      </c>
      <c r="L20" s="105" t="str">
        <f t="shared" si="7"/>
        <v>Yes</v>
      </c>
    </row>
    <row r="21" spans="1:12" x14ac:dyDescent="0.2">
      <c r="A21" s="128" t="s">
        <v>1110</v>
      </c>
      <c r="B21" s="30" t="s">
        <v>213</v>
      </c>
      <c r="C21" s="10">
        <v>6496.5586386000004</v>
      </c>
      <c r="D21" s="7" t="str">
        <f t="shared" ref="D21:D22" si="8">IF($B21="N/A","N/A",IF(C21&gt;10,"No",IF(C21&lt;-10,"No","Yes")))</f>
        <v>N/A</v>
      </c>
      <c r="E21" s="10">
        <v>5712.2362240000002</v>
      </c>
      <c r="F21" s="7" t="str">
        <f t="shared" ref="F21:F22" si="9">IF($B21="N/A","N/A",IF(E21&gt;10,"No",IF(E21&lt;-10,"No","Yes")))</f>
        <v>N/A</v>
      </c>
      <c r="G21" s="10">
        <v>4627.9278211000001</v>
      </c>
      <c r="H21" s="7" t="str">
        <f t="shared" ref="H21:H22" si="10">IF($B21="N/A","N/A",IF(G21&gt;10,"No",IF(G21&lt;-10,"No","Yes")))</f>
        <v>N/A</v>
      </c>
      <c r="I21" s="8">
        <v>-12.1</v>
      </c>
      <c r="J21" s="8">
        <v>-19</v>
      </c>
      <c r="K21" s="30" t="s">
        <v>734</v>
      </c>
      <c r="L21" s="105" t="str">
        <f>IF(J21="Div by 0", "N/A", IF(OR(J21="N/A",K21="N/A"),"N/A", IF(J21&gt;VALUE(MID(K21,1,2)), "No", IF(J21&lt;-1*VALUE(MID(K21,1,2)), "No", "Yes"))))</f>
        <v>Yes</v>
      </c>
    </row>
    <row r="22" spans="1:12" x14ac:dyDescent="0.2">
      <c r="A22" s="128" t="s">
        <v>1111</v>
      </c>
      <c r="B22" s="30" t="s">
        <v>213</v>
      </c>
      <c r="C22" s="10">
        <v>6489.3870809</v>
      </c>
      <c r="D22" s="7" t="str">
        <f t="shared" si="8"/>
        <v>N/A</v>
      </c>
      <c r="E22" s="10">
        <v>5779.9591214000002</v>
      </c>
      <c r="F22" s="7" t="str">
        <f t="shared" si="9"/>
        <v>N/A</v>
      </c>
      <c r="G22" s="10">
        <v>4706.1212875000001</v>
      </c>
      <c r="H22" s="7" t="str">
        <f t="shared" si="10"/>
        <v>N/A</v>
      </c>
      <c r="I22" s="8">
        <v>-10.9</v>
      </c>
      <c r="J22" s="8">
        <v>-18.600000000000001</v>
      </c>
      <c r="K22" s="30" t="s">
        <v>734</v>
      </c>
      <c r="L22" s="105" t="str">
        <f>IF(J22="Div by 0", "N/A", IF(OR(J22="N/A",K22="N/A"),"N/A", IF(J22&gt;VALUE(MID(K22,1,2)), "No", IF(J22&lt;-1*VALUE(MID(K22,1,2)), "No", "Yes"))))</f>
        <v>Yes</v>
      </c>
    </row>
    <row r="23" spans="1:12" x14ac:dyDescent="0.2">
      <c r="A23" s="137" t="s">
        <v>1210</v>
      </c>
      <c r="B23" s="30" t="s">
        <v>213</v>
      </c>
      <c r="C23" s="10">
        <v>13285.667727</v>
      </c>
      <c r="D23" s="7" t="str">
        <f>IF($B23="N/A","N/A",IF(C23&gt;10,"No",IF(C23&lt;-10,"No","Yes")))</f>
        <v>N/A</v>
      </c>
      <c r="E23" s="10">
        <v>12142.982699</v>
      </c>
      <c r="F23" s="7" t="str">
        <f>IF($B23="N/A","N/A",IF(E23&gt;10,"No",IF(E23&lt;-10,"No","Yes")))</f>
        <v>N/A</v>
      </c>
      <c r="G23" s="10">
        <v>8101.0629686000002</v>
      </c>
      <c r="H23" s="7" t="str">
        <f>IF($B23="N/A","N/A",IF(G23&gt;10,"No",IF(G23&lt;-10,"No","Yes")))</f>
        <v>N/A</v>
      </c>
      <c r="I23" s="8">
        <v>-8.6</v>
      </c>
      <c r="J23" s="8">
        <v>-33.299999999999997</v>
      </c>
      <c r="K23" s="30" t="s">
        <v>734</v>
      </c>
      <c r="L23" s="105" t="str">
        <f>IF(J23="Div by 0", "N/A", IF(K23="N/A","N/A", IF(J23&gt;VALUE(MID(K23,1,2)), "No", IF(J23&lt;-1*VALUE(MID(K23,1,2)), "No", "Yes"))))</f>
        <v>No</v>
      </c>
    </row>
    <row r="24" spans="1:12" x14ac:dyDescent="0.2">
      <c r="A24" s="137" t="s">
        <v>1211</v>
      </c>
      <c r="B24" s="30" t="s">
        <v>213</v>
      </c>
      <c r="C24" s="10">
        <v>14862.356632999999</v>
      </c>
      <c r="D24" s="7" t="str">
        <f>IF($B24="N/A","N/A",IF(C24&gt;10,"No",IF(C24&lt;-10,"No","Yes")))</f>
        <v>N/A</v>
      </c>
      <c r="E24" s="10">
        <v>13445.117204</v>
      </c>
      <c r="F24" s="7" t="str">
        <f>IF($B24="N/A","N/A",IF(E24&gt;10,"No",IF(E24&lt;-10,"No","Yes")))</f>
        <v>N/A</v>
      </c>
      <c r="G24" s="10">
        <v>6789.7804834999997</v>
      </c>
      <c r="H24" s="7" t="str">
        <f>IF($B24="N/A","N/A",IF(G24&gt;10,"No",IF(G24&lt;-10,"No","Yes")))</f>
        <v>N/A</v>
      </c>
      <c r="I24" s="8">
        <v>-9.5399999999999991</v>
      </c>
      <c r="J24" s="8">
        <v>-49.5</v>
      </c>
      <c r="K24" s="30" t="s">
        <v>734</v>
      </c>
      <c r="L24" s="105" t="str">
        <f>IF(J24="Div by 0", "N/A", IF(K24="N/A","N/A", IF(J24&gt;VALUE(MID(K24,1,2)), "No", IF(J24&lt;-1*VALUE(MID(K24,1,2)), "No", "Yes"))))</f>
        <v>No</v>
      </c>
    </row>
    <row r="25" spans="1:12" x14ac:dyDescent="0.2">
      <c r="A25" s="137" t="s">
        <v>1212</v>
      </c>
      <c r="B25" s="30" t="s">
        <v>213</v>
      </c>
      <c r="C25" s="10">
        <v>11974.77881</v>
      </c>
      <c r="D25" s="7" t="str">
        <f>IF($B25="N/A","N/A",IF(C25&gt;10,"No",IF(C25&lt;-10,"No","Yes")))</f>
        <v>N/A</v>
      </c>
      <c r="E25" s="10">
        <v>11046.551162</v>
      </c>
      <c r="F25" s="7" t="str">
        <f>IF($B25="N/A","N/A",IF(E25&gt;10,"No",IF(E25&lt;-10,"No","Yes")))</f>
        <v>N/A</v>
      </c>
      <c r="G25" s="10">
        <v>7408.6835119999996</v>
      </c>
      <c r="H25" s="7" t="str">
        <f>IF($B25="N/A","N/A",IF(G25&gt;10,"No",IF(G25&lt;-10,"No","Yes")))</f>
        <v>N/A</v>
      </c>
      <c r="I25" s="8">
        <v>-7.75</v>
      </c>
      <c r="J25" s="8">
        <v>-32.9</v>
      </c>
      <c r="K25" s="30" t="s">
        <v>734</v>
      </c>
      <c r="L25" s="105" t="str">
        <f>IF(J25="Div by 0", "N/A", IF(K25="N/A","N/A", IF(J25&gt;VALUE(MID(K25,1,2)), "No", IF(J25&lt;-1*VALUE(MID(K25,1,2)), "No", "Yes"))))</f>
        <v>No</v>
      </c>
    </row>
    <row r="26" spans="1:12" x14ac:dyDescent="0.2">
      <c r="A26" s="137" t="s">
        <v>1213</v>
      </c>
      <c r="B26" s="30" t="s">
        <v>213</v>
      </c>
      <c r="C26" s="10">
        <v>13305.096326000001</v>
      </c>
      <c r="D26" s="7" t="str">
        <f t="shared" ref="D26:D27" si="11">IF($B26="N/A","N/A",IF(C26&gt;10,"No",IF(C26&lt;-10,"No","Yes")))</f>
        <v>N/A</v>
      </c>
      <c r="E26" s="10">
        <v>12108.23762</v>
      </c>
      <c r="F26" s="7" t="str">
        <f t="shared" ref="F26:F30" si="12">IF($B26="N/A","N/A",IF(E26&gt;10,"No",IF(E26&lt;-10,"No","Yes")))</f>
        <v>N/A</v>
      </c>
      <c r="G26" s="10">
        <v>8159.1874043999997</v>
      </c>
      <c r="H26" s="7" t="str">
        <f t="shared" ref="H26:H27" si="13">IF($B26="N/A","N/A",IF(G26&gt;10,"No",IF(G26&lt;-10,"No","Yes")))</f>
        <v>N/A</v>
      </c>
      <c r="I26" s="8">
        <v>-9</v>
      </c>
      <c r="J26" s="8">
        <v>-32.6</v>
      </c>
      <c r="K26" s="30" t="s">
        <v>734</v>
      </c>
      <c r="L26" s="105" t="str">
        <f>IF(J26="Div by 0", "N/A", IF(OR(J26="N/A",K26="N/A"),"N/A", IF(J26&gt;VALUE(MID(K26,1,2)), "No", IF(J26&lt;-1*VALUE(MID(K26,1,2)), "No", "Yes"))))</f>
        <v>No</v>
      </c>
    </row>
    <row r="27" spans="1:12" x14ac:dyDescent="0.2">
      <c r="A27" s="137" t="s">
        <v>1214</v>
      </c>
      <c r="B27" s="30" t="s">
        <v>213</v>
      </c>
      <c r="C27" s="10">
        <v>13254.783356</v>
      </c>
      <c r="D27" s="7" t="str">
        <f t="shared" si="11"/>
        <v>N/A</v>
      </c>
      <c r="E27" s="10">
        <v>12197.819944000001</v>
      </c>
      <c r="F27" s="7" t="str">
        <f t="shared" si="12"/>
        <v>N/A</v>
      </c>
      <c r="G27" s="10">
        <v>8012.3814548999999</v>
      </c>
      <c r="H27" s="7" t="str">
        <f t="shared" si="13"/>
        <v>N/A</v>
      </c>
      <c r="I27" s="8">
        <v>-7.97</v>
      </c>
      <c r="J27" s="8">
        <v>-34.299999999999997</v>
      </c>
      <c r="K27" s="30" t="s">
        <v>734</v>
      </c>
      <c r="L27" s="105" t="str">
        <f>IF(J27="Div by 0", "N/A", IF(OR(J27="N/A",K27="N/A"),"N/A", IF(J27&gt;VALUE(MID(K27,1,2)), "No", IF(J27&lt;-1*VALUE(MID(K27,1,2)), "No", "Yes"))))</f>
        <v>No</v>
      </c>
    </row>
    <row r="28" spans="1:12" x14ac:dyDescent="0.2">
      <c r="A28" s="156" t="s">
        <v>1215</v>
      </c>
      <c r="B28" s="10" t="s">
        <v>213</v>
      </c>
      <c r="C28" s="10">
        <v>2610.2429739999998</v>
      </c>
      <c r="D28" s="7" t="str">
        <f t="shared" ref="D28:D30" si="14">IF($B28="N/A","N/A",IF(C28&gt;10,"No",IF(C28&lt;-10,"No","Yes")))</f>
        <v>N/A</v>
      </c>
      <c r="E28" s="10">
        <v>2108.3234118999999</v>
      </c>
      <c r="F28" s="7" t="str">
        <f t="shared" si="12"/>
        <v>N/A</v>
      </c>
      <c r="G28" s="10">
        <v>1726.3996402</v>
      </c>
      <c r="H28" s="7" t="str">
        <f t="shared" ref="H28:H30" si="15">IF($B28="N/A","N/A",IF(G28&gt;10,"No",IF(G28&lt;-10,"No","Yes")))</f>
        <v>N/A</v>
      </c>
      <c r="I28" s="8">
        <v>-19.2</v>
      </c>
      <c r="J28" s="8">
        <v>-18.100000000000001</v>
      </c>
      <c r="K28" s="28" t="s">
        <v>734</v>
      </c>
      <c r="L28" s="105" t="str">
        <f>IF(J28="Div by 0", "N/A", IF(OR(J28="N/A",K28="N/A"),"N/A", IF(J28&gt;VALUE(MID(K28,1,2)), "No", IF(J28&lt;-1*VALUE(MID(K28,1,2)), "No", "Yes"))))</f>
        <v>Yes</v>
      </c>
    </row>
    <row r="29" spans="1:12" x14ac:dyDescent="0.2">
      <c r="A29" s="156" t="s">
        <v>1216</v>
      </c>
      <c r="B29" s="10" t="s">
        <v>213</v>
      </c>
      <c r="C29" s="10">
        <v>2638.4640829</v>
      </c>
      <c r="D29" s="7" t="str">
        <f t="shared" si="14"/>
        <v>N/A</v>
      </c>
      <c r="E29" s="10">
        <v>2134.2975412000001</v>
      </c>
      <c r="F29" s="7" t="str">
        <f t="shared" si="12"/>
        <v>N/A</v>
      </c>
      <c r="G29" s="10">
        <v>1759.8736024</v>
      </c>
      <c r="H29" s="7" t="str">
        <f t="shared" si="15"/>
        <v>N/A</v>
      </c>
      <c r="I29" s="8">
        <v>-19.100000000000001</v>
      </c>
      <c r="J29" s="8">
        <v>-17.5</v>
      </c>
      <c r="K29" s="28" t="s">
        <v>734</v>
      </c>
      <c r="L29" s="105" t="str">
        <f t="shared" ref="L29:L30" si="16">IF(J29="Div by 0", "N/A", IF(OR(J29="N/A",K29="N/A"),"N/A", IF(J29&gt;VALUE(MID(K29,1,2)), "No", IF(J29&lt;-1*VALUE(MID(K29,1,2)), "No", "Yes"))))</f>
        <v>Yes</v>
      </c>
    </row>
    <row r="30" spans="1:12" x14ac:dyDescent="0.2">
      <c r="A30" s="156" t="s">
        <v>1217</v>
      </c>
      <c r="B30" s="10" t="s">
        <v>213</v>
      </c>
      <c r="C30" s="10">
        <v>1862.8753532000001</v>
      </c>
      <c r="D30" s="7" t="str">
        <f t="shared" si="14"/>
        <v>N/A</v>
      </c>
      <c r="E30" s="10">
        <v>1525.7492199999999</v>
      </c>
      <c r="F30" s="7" t="str">
        <f t="shared" si="12"/>
        <v>N/A</v>
      </c>
      <c r="G30" s="10">
        <v>1235.4196027999999</v>
      </c>
      <c r="H30" s="7" t="str">
        <f t="shared" si="15"/>
        <v>N/A</v>
      </c>
      <c r="I30" s="8">
        <v>-18.100000000000001</v>
      </c>
      <c r="J30" s="8">
        <v>-19</v>
      </c>
      <c r="K30" s="28" t="s">
        <v>734</v>
      </c>
      <c r="L30" s="105" t="str">
        <f t="shared" si="16"/>
        <v>Yes</v>
      </c>
    </row>
    <row r="31" spans="1:12" x14ac:dyDescent="0.2">
      <c r="A31" s="168" t="s">
        <v>2</v>
      </c>
      <c r="B31" s="22" t="s">
        <v>213</v>
      </c>
      <c r="C31" s="9">
        <v>49.375529571999998</v>
      </c>
      <c r="D31" s="27" t="str">
        <f t="shared" ref="D31:D69" si="17">IF($B31="N/A","N/A",IF(C31&gt;10,"No",IF(C31&lt;-10,"No","Yes")))</f>
        <v>N/A</v>
      </c>
      <c r="E31" s="9">
        <v>48.539688294000001</v>
      </c>
      <c r="F31" s="27" t="str">
        <f t="shared" ref="F31:F69" si="18">IF($B31="N/A","N/A",IF(E31&gt;10,"No",IF(E31&lt;-10,"No","Yes")))</f>
        <v>N/A</v>
      </c>
      <c r="G31" s="9">
        <v>47.596336583999999</v>
      </c>
      <c r="H31" s="27" t="str">
        <f t="shared" ref="H31:H69" si="19">IF($B31="N/A","N/A",IF(G31&gt;10,"No",IF(G31&lt;-10,"No","Yes")))</f>
        <v>N/A</v>
      </c>
      <c r="I31" s="8">
        <v>-1.69</v>
      </c>
      <c r="J31" s="8">
        <v>-1.94</v>
      </c>
      <c r="K31" s="28" t="s">
        <v>734</v>
      </c>
      <c r="L31" s="105" t="str">
        <f t="shared" ref="L31:L99" si="20">IF(J31="Div by 0", "N/A", IF(K31="N/A","N/A", IF(J31&gt;VALUE(MID(K31,1,2)), "No", IF(J31&lt;-1*VALUE(MID(K31,1,2)), "No", "Yes"))))</f>
        <v>Yes</v>
      </c>
    </row>
    <row r="32" spans="1:12" x14ac:dyDescent="0.2">
      <c r="A32" s="168" t="s">
        <v>22</v>
      </c>
      <c r="B32" s="22" t="s">
        <v>213</v>
      </c>
      <c r="C32" s="1">
        <v>537859</v>
      </c>
      <c r="D32" s="27" t="str">
        <f t="shared" si="17"/>
        <v>N/A</v>
      </c>
      <c r="E32" s="1">
        <v>527557</v>
      </c>
      <c r="F32" s="27" t="str">
        <f t="shared" si="18"/>
        <v>N/A</v>
      </c>
      <c r="G32" s="1">
        <v>550979</v>
      </c>
      <c r="H32" s="27" t="str">
        <f t="shared" si="19"/>
        <v>N/A</v>
      </c>
      <c r="I32" s="8">
        <v>-1.92</v>
      </c>
      <c r="J32" s="8">
        <v>4.4400000000000004</v>
      </c>
      <c r="K32" s="28" t="s">
        <v>734</v>
      </c>
      <c r="L32" s="105" t="str">
        <f t="shared" si="20"/>
        <v>Yes</v>
      </c>
    </row>
    <row r="33" spans="1:12" x14ac:dyDescent="0.2">
      <c r="A33" s="168" t="s">
        <v>448</v>
      </c>
      <c r="B33" s="30" t="s">
        <v>213</v>
      </c>
      <c r="C33" s="1">
        <v>180</v>
      </c>
      <c r="D33" s="1" t="str">
        <f t="shared" si="17"/>
        <v>N/A</v>
      </c>
      <c r="E33" s="1">
        <v>246</v>
      </c>
      <c r="F33" s="1" t="str">
        <f t="shared" si="18"/>
        <v>N/A</v>
      </c>
      <c r="G33" s="1">
        <v>253</v>
      </c>
      <c r="H33" s="7" t="str">
        <f t="shared" si="19"/>
        <v>N/A</v>
      </c>
      <c r="I33" s="8">
        <v>36.67</v>
      </c>
      <c r="J33" s="8">
        <v>2.8460000000000001</v>
      </c>
      <c r="K33" s="30" t="s">
        <v>734</v>
      </c>
      <c r="L33" s="105" t="str">
        <f t="shared" si="20"/>
        <v>Yes</v>
      </c>
    </row>
    <row r="34" spans="1:12" x14ac:dyDescent="0.2">
      <c r="A34" s="168" t="s">
        <v>1218</v>
      </c>
      <c r="B34" s="3" t="s">
        <v>213</v>
      </c>
      <c r="C34" s="1">
        <v>60</v>
      </c>
      <c r="D34" s="5" t="str">
        <f t="shared" ref="D34:D38" si="21">IF($B34="N/A","N/A",IF(C34&lt;0,"No","Yes"))</f>
        <v>N/A</v>
      </c>
      <c r="E34" s="1">
        <v>66</v>
      </c>
      <c r="F34" s="5" t="str">
        <f t="shared" ref="F34:F38" si="22">IF($B34="N/A","N/A",IF(E34&lt;0,"No","Yes"))</f>
        <v>N/A</v>
      </c>
      <c r="G34" s="1">
        <v>11</v>
      </c>
      <c r="H34" s="5" t="str">
        <f t="shared" ref="H34:H38" si="23">IF($B34="N/A","N/A",IF(G34&lt;0,"No","Yes"))</f>
        <v>N/A</v>
      </c>
      <c r="I34" s="8">
        <v>10</v>
      </c>
      <c r="J34" s="8">
        <v>-95.5</v>
      </c>
      <c r="K34" s="1" t="s">
        <v>734</v>
      </c>
      <c r="L34" s="105" t="str">
        <f t="shared" si="20"/>
        <v>No</v>
      </c>
    </row>
    <row r="35" spans="1:12" x14ac:dyDescent="0.2">
      <c r="A35" s="168" t="s">
        <v>1219</v>
      </c>
      <c r="B35" s="3" t="s">
        <v>213</v>
      </c>
      <c r="C35" s="1">
        <v>0</v>
      </c>
      <c r="D35" s="5" t="str">
        <f t="shared" si="21"/>
        <v>N/A</v>
      </c>
      <c r="E35" s="1">
        <v>0</v>
      </c>
      <c r="F35" s="5" t="str">
        <f t="shared" si="22"/>
        <v>N/A</v>
      </c>
      <c r="G35" s="1">
        <v>0</v>
      </c>
      <c r="H35" s="5" t="str">
        <f t="shared" si="23"/>
        <v>N/A</v>
      </c>
      <c r="I35" s="8" t="s">
        <v>1751</v>
      </c>
      <c r="J35" s="8" t="s">
        <v>1751</v>
      </c>
      <c r="K35" s="1" t="s">
        <v>734</v>
      </c>
      <c r="L35" s="105" t="str">
        <f t="shared" si="20"/>
        <v>N/A</v>
      </c>
    </row>
    <row r="36" spans="1:12" x14ac:dyDescent="0.2">
      <c r="A36" s="168" t="s">
        <v>1220</v>
      </c>
      <c r="B36" s="3" t="s">
        <v>213</v>
      </c>
      <c r="C36" s="1">
        <v>0</v>
      </c>
      <c r="D36" s="5" t="str">
        <f t="shared" si="21"/>
        <v>N/A</v>
      </c>
      <c r="E36" s="1">
        <v>13</v>
      </c>
      <c r="F36" s="5" t="str">
        <f t="shared" si="22"/>
        <v>N/A</v>
      </c>
      <c r="G36" s="1">
        <v>51</v>
      </c>
      <c r="H36" s="5" t="str">
        <f t="shared" si="23"/>
        <v>N/A</v>
      </c>
      <c r="I36" s="8" t="s">
        <v>1751</v>
      </c>
      <c r="J36" s="8">
        <v>292.3</v>
      </c>
      <c r="K36" s="1" t="s">
        <v>734</v>
      </c>
      <c r="L36" s="105" t="str">
        <f t="shared" si="20"/>
        <v>No</v>
      </c>
    </row>
    <row r="37" spans="1:12" x14ac:dyDescent="0.2">
      <c r="A37" s="168" t="s">
        <v>1221</v>
      </c>
      <c r="B37" s="3" t="s">
        <v>213</v>
      </c>
      <c r="C37" s="1">
        <v>120</v>
      </c>
      <c r="D37" s="5" t="str">
        <f t="shared" si="21"/>
        <v>N/A</v>
      </c>
      <c r="E37" s="1">
        <v>167</v>
      </c>
      <c r="F37" s="5" t="str">
        <f t="shared" si="22"/>
        <v>N/A</v>
      </c>
      <c r="G37" s="1">
        <v>199</v>
      </c>
      <c r="H37" s="5" t="str">
        <f t="shared" si="23"/>
        <v>N/A</v>
      </c>
      <c r="I37" s="8">
        <v>39.17</v>
      </c>
      <c r="J37" s="8">
        <v>19.16</v>
      </c>
      <c r="K37" s="1" t="s">
        <v>734</v>
      </c>
      <c r="L37" s="105" t="str">
        <f t="shared" si="20"/>
        <v>Yes</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4299</v>
      </c>
      <c r="D39" s="1" t="str">
        <f t="shared" si="17"/>
        <v>N/A</v>
      </c>
      <c r="E39" s="1">
        <v>4581</v>
      </c>
      <c r="F39" s="1" t="str">
        <f t="shared" si="18"/>
        <v>N/A</v>
      </c>
      <c r="G39" s="1">
        <v>3965</v>
      </c>
      <c r="H39" s="7" t="str">
        <f t="shared" si="19"/>
        <v>N/A</v>
      </c>
      <c r="I39" s="8">
        <v>6.56</v>
      </c>
      <c r="J39" s="8">
        <v>-13.4</v>
      </c>
      <c r="K39" s="30" t="s">
        <v>734</v>
      </c>
      <c r="L39" s="105" t="str">
        <f t="shared" si="20"/>
        <v>Yes</v>
      </c>
    </row>
    <row r="40" spans="1:12" x14ac:dyDescent="0.2">
      <c r="A40" s="168" t="s">
        <v>1223</v>
      </c>
      <c r="B40" s="3" t="s">
        <v>213</v>
      </c>
      <c r="C40" s="1">
        <v>2067</v>
      </c>
      <c r="D40" s="5" t="str">
        <f t="shared" ref="D40:D45" si="24">IF($B40="N/A","N/A",IF(C40&lt;0,"No","Yes"))</f>
        <v>N/A</v>
      </c>
      <c r="E40" s="1">
        <v>2175</v>
      </c>
      <c r="F40" s="5" t="str">
        <f t="shared" ref="F40:F45" si="25">IF($B40="N/A","N/A",IF(E40&lt;0,"No","Yes"))</f>
        <v>N/A</v>
      </c>
      <c r="G40" s="1">
        <v>60</v>
      </c>
      <c r="H40" s="5" t="str">
        <f t="shared" ref="H40:H45" si="26">IF($B40="N/A","N/A",IF(G40&lt;0,"No","Yes"))</f>
        <v>N/A</v>
      </c>
      <c r="I40" s="8">
        <v>5.2249999999999996</v>
      </c>
      <c r="J40" s="8">
        <v>-97.2</v>
      </c>
      <c r="K40" s="1" t="s">
        <v>734</v>
      </c>
      <c r="L40" s="105" t="str">
        <f t="shared" si="20"/>
        <v>No</v>
      </c>
    </row>
    <row r="41" spans="1:12" x14ac:dyDescent="0.2">
      <c r="A41" s="168" t="s">
        <v>1224</v>
      </c>
      <c r="B41" s="3" t="s">
        <v>213</v>
      </c>
      <c r="C41" s="1">
        <v>0</v>
      </c>
      <c r="D41" s="5" t="str">
        <f t="shared" si="24"/>
        <v>N/A</v>
      </c>
      <c r="E41" s="1">
        <v>0</v>
      </c>
      <c r="F41" s="5" t="str">
        <f t="shared" si="25"/>
        <v>N/A</v>
      </c>
      <c r="G41" s="1">
        <v>0</v>
      </c>
      <c r="H41" s="5" t="str">
        <f t="shared" si="26"/>
        <v>N/A</v>
      </c>
      <c r="I41" s="8" t="s">
        <v>1751</v>
      </c>
      <c r="J41" s="8" t="s">
        <v>1751</v>
      </c>
      <c r="K41" s="1" t="s">
        <v>734</v>
      </c>
      <c r="L41" s="105" t="str">
        <f t="shared" si="20"/>
        <v>N/A</v>
      </c>
    </row>
    <row r="42" spans="1:12" x14ac:dyDescent="0.2">
      <c r="A42" s="168" t="s">
        <v>1225</v>
      </c>
      <c r="B42" s="3" t="s">
        <v>213</v>
      </c>
      <c r="C42" s="1">
        <v>41</v>
      </c>
      <c r="D42" s="5" t="str">
        <f t="shared" si="24"/>
        <v>N/A</v>
      </c>
      <c r="E42" s="1">
        <v>84</v>
      </c>
      <c r="F42" s="5" t="str">
        <f t="shared" si="25"/>
        <v>N/A</v>
      </c>
      <c r="G42" s="1">
        <v>353</v>
      </c>
      <c r="H42" s="5" t="str">
        <f t="shared" si="26"/>
        <v>N/A</v>
      </c>
      <c r="I42" s="8">
        <v>104.9</v>
      </c>
      <c r="J42" s="8">
        <v>320.2</v>
      </c>
      <c r="K42" s="1" t="s">
        <v>734</v>
      </c>
      <c r="L42" s="105" t="str">
        <f t="shared" si="20"/>
        <v>No</v>
      </c>
    </row>
    <row r="43" spans="1:12" x14ac:dyDescent="0.2">
      <c r="A43" s="168" t="s">
        <v>1226</v>
      </c>
      <c r="B43" s="3" t="s">
        <v>213</v>
      </c>
      <c r="C43" s="1">
        <v>33</v>
      </c>
      <c r="D43" s="5" t="str">
        <f t="shared" si="24"/>
        <v>N/A</v>
      </c>
      <c r="E43" s="1">
        <v>31</v>
      </c>
      <c r="F43" s="5" t="str">
        <f t="shared" si="25"/>
        <v>N/A</v>
      </c>
      <c r="G43" s="1">
        <v>36</v>
      </c>
      <c r="H43" s="5" t="str">
        <f t="shared" si="26"/>
        <v>N/A</v>
      </c>
      <c r="I43" s="8">
        <v>-6.06</v>
      </c>
      <c r="J43" s="8">
        <v>16.13</v>
      </c>
      <c r="K43" s="1" t="s">
        <v>734</v>
      </c>
      <c r="L43" s="105" t="str">
        <f t="shared" si="20"/>
        <v>Yes</v>
      </c>
    </row>
    <row r="44" spans="1:12" x14ac:dyDescent="0.2">
      <c r="A44" s="168" t="s">
        <v>1227</v>
      </c>
      <c r="B44" s="3" t="s">
        <v>213</v>
      </c>
      <c r="C44" s="1">
        <v>2158</v>
      </c>
      <c r="D44" s="5" t="str">
        <f t="shared" si="24"/>
        <v>N/A</v>
      </c>
      <c r="E44" s="1">
        <v>2291</v>
      </c>
      <c r="F44" s="5" t="str">
        <f t="shared" si="25"/>
        <v>N/A</v>
      </c>
      <c r="G44" s="1">
        <v>3516</v>
      </c>
      <c r="H44" s="5" t="str">
        <f t="shared" si="26"/>
        <v>N/A</v>
      </c>
      <c r="I44" s="8">
        <v>6.1630000000000003</v>
      </c>
      <c r="J44" s="8">
        <v>53.47</v>
      </c>
      <c r="K44" s="1" t="s">
        <v>734</v>
      </c>
      <c r="L44" s="105" t="str">
        <f t="shared" si="20"/>
        <v>No</v>
      </c>
    </row>
    <row r="45" spans="1:12" x14ac:dyDescent="0.2">
      <c r="A45" s="168" t="s">
        <v>1228</v>
      </c>
      <c r="B45" s="3" t="s">
        <v>213</v>
      </c>
      <c r="C45" s="1">
        <v>0</v>
      </c>
      <c r="D45" s="5" t="str">
        <f t="shared" si="24"/>
        <v>N/A</v>
      </c>
      <c r="E45" s="1">
        <v>0</v>
      </c>
      <c r="F45" s="5" t="str">
        <f t="shared" si="25"/>
        <v>N/A</v>
      </c>
      <c r="G45" s="1">
        <v>0</v>
      </c>
      <c r="H45" s="5" t="str">
        <f t="shared" si="26"/>
        <v>N/A</v>
      </c>
      <c r="I45" s="8" t="s">
        <v>1751</v>
      </c>
      <c r="J45" s="8" t="s">
        <v>1751</v>
      </c>
      <c r="K45" s="1" t="s">
        <v>734</v>
      </c>
      <c r="L45" s="105" t="str">
        <f t="shared" si="20"/>
        <v>N/A</v>
      </c>
    </row>
    <row r="46" spans="1:12" x14ac:dyDescent="0.2">
      <c r="A46" s="168" t="s">
        <v>450</v>
      </c>
      <c r="B46" s="30" t="s">
        <v>213</v>
      </c>
      <c r="C46" s="1">
        <v>424804</v>
      </c>
      <c r="D46" s="1" t="str">
        <f t="shared" si="17"/>
        <v>N/A</v>
      </c>
      <c r="E46" s="1">
        <v>405283</v>
      </c>
      <c r="F46" s="1" t="str">
        <f t="shared" si="18"/>
        <v>N/A</v>
      </c>
      <c r="G46" s="1">
        <v>441949</v>
      </c>
      <c r="H46" s="7" t="str">
        <f t="shared" si="19"/>
        <v>N/A</v>
      </c>
      <c r="I46" s="8">
        <v>-4.5999999999999996</v>
      </c>
      <c r="J46" s="8">
        <v>9.0470000000000006</v>
      </c>
      <c r="K46" s="30" t="s">
        <v>734</v>
      </c>
      <c r="L46" s="105" t="str">
        <f t="shared" si="20"/>
        <v>Yes</v>
      </c>
    </row>
    <row r="47" spans="1:12" x14ac:dyDescent="0.2">
      <c r="A47" s="168" t="s">
        <v>1229</v>
      </c>
      <c r="B47" s="3" t="s">
        <v>213</v>
      </c>
      <c r="C47" s="1">
        <v>169725</v>
      </c>
      <c r="D47" s="5" t="str">
        <f t="shared" ref="D47:D53" si="27">IF($B47="N/A","N/A",IF(C47&lt;0,"No","Yes"))</f>
        <v>N/A</v>
      </c>
      <c r="E47" s="1">
        <v>140036</v>
      </c>
      <c r="F47" s="5" t="str">
        <f t="shared" ref="F47:F53" si="28">IF($B47="N/A","N/A",IF(E47&lt;0,"No","Yes"))</f>
        <v>N/A</v>
      </c>
      <c r="G47" s="1">
        <v>137387</v>
      </c>
      <c r="H47" s="5" t="str">
        <f t="shared" ref="H47:H53" si="29">IF($B47="N/A","N/A",IF(G47&lt;0,"No","Yes"))</f>
        <v>N/A</v>
      </c>
      <c r="I47" s="8">
        <v>-17.5</v>
      </c>
      <c r="J47" s="8">
        <v>-1.89</v>
      </c>
      <c r="K47" s="1" t="s">
        <v>734</v>
      </c>
      <c r="L47" s="105" t="str">
        <f t="shared" si="20"/>
        <v>Yes</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0</v>
      </c>
      <c r="D49" s="5" t="str">
        <f t="shared" si="27"/>
        <v>N/A</v>
      </c>
      <c r="E49" s="1">
        <v>0</v>
      </c>
      <c r="F49" s="5" t="str">
        <f t="shared" si="28"/>
        <v>N/A</v>
      </c>
      <c r="G49" s="1">
        <v>0</v>
      </c>
      <c r="H49" s="5" t="str">
        <f t="shared" si="29"/>
        <v>N/A</v>
      </c>
      <c r="I49" s="8" t="s">
        <v>1751</v>
      </c>
      <c r="J49" s="8" t="s">
        <v>1751</v>
      </c>
      <c r="K49" s="1" t="s">
        <v>734</v>
      </c>
      <c r="L49" s="105" t="str">
        <f t="shared" si="20"/>
        <v>N/A</v>
      </c>
    </row>
    <row r="50" spans="1:12" x14ac:dyDescent="0.2">
      <c r="A50" s="168" t="s">
        <v>1232</v>
      </c>
      <c r="B50" s="3" t="s">
        <v>213</v>
      </c>
      <c r="C50" s="1">
        <v>211875</v>
      </c>
      <c r="D50" s="5" t="str">
        <f t="shared" si="27"/>
        <v>N/A</v>
      </c>
      <c r="E50" s="1">
        <v>207543</v>
      </c>
      <c r="F50" s="5" t="str">
        <f t="shared" si="28"/>
        <v>N/A</v>
      </c>
      <c r="G50" s="1">
        <v>239441</v>
      </c>
      <c r="H50" s="5" t="str">
        <f t="shared" si="29"/>
        <v>N/A</v>
      </c>
      <c r="I50" s="8">
        <v>-2.04</v>
      </c>
      <c r="J50" s="8">
        <v>15.37</v>
      </c>
      <c r="K50" s="1" t="s">
        <v>734</v>
      </c>
      <c r="L50" s="105" t="str">
        <f t="shared" si="20"/>
        <v>Yes</v>
      </c>
    </row>
    <row r="51" spans="1:12" x14ac:dyDescent="0.2">
      <c r="A51" s="168" t="s">
        <v>1233</v>
      </c>
      <c r="B51" s="3" t="s">
        <v>213</v>
      </c>
      <c r="C51" s="1">
        <v>20171</v>
      </c>
      <c r="D51" s="5" t="str">
        <f t="shared" si="27"/>
        <v>N/A</v>
      </c>
      <c r="E51" s="1">
        <v>34229</v>
      </c>
      <c r="F51" s="5" t="str">
        <f t="shared" si="28"/>
        <v>N/A</v>
      </c>
      <c r="G51" s="1">
        <v>41352</v>
      </c>
      <c r="H51" s="5" t="str">
        <f t="shared" si="29"/>
        <v>N/A</v>
      </c>
      <c r="I51" s="8">
        <v>69.69</v>
      </c>
      <c r="J51" s="8">
        <v>20.81</v>
      </c>
      <c r="K51" s="1" t="s">
        <v>734</v>
      </c>
      <c r="L51" s="105" t="str">
        <f t="shared" si="20"/>
        <v>Yes</v>
      </c>
    </row>
    <row r="52" spans="1:12" x14ac:dyDescent="0.2">
      <c r="A52" s="168" t="s">
        <v>1234</v>
      </c>
      <c r="B52" s="3" t="s">
        <v>213</v>
      </c>
      <c r="C52" s="1">
        <v>23033</v>
      </c>
      <c r="D52" s="5" t="str">
        <f t="shared" si="27"/>
        <v>N/A</v>
      </c>
      <c r="E52" s="1">
        <v>23475</v>
      </c>
      <c r="F52" s="5" t="str">
        <f t="shared" si="28"/>
        <v>N/A</v>
      </c>
      <c r="G52" s="1">
        <v>23769</v>
      </c>
      <c r="H52" s="5" t="str">
        <f t="shared" si="29"/>
        <v>N/A</v>
      </c>
      <c r="I52" s="8">
        <v>1.919</v>
      </c>
      <c r="J52" s="8">
        <v>1.252</v>
      </c>
      <c r="K52" s="1" t="s">
        <v>734</v>
      </c>
      <c r="L52" s="105" t="str">
        <f t="shared" si="20"/>
        <v>Yes</v>
      </c>
    </row>
    <row r="53" spans="1:12" x14ac:dyDescent="0.2">
      <c r="A53" s="168" t="s">
        <v>1235</v>
      </c>
      <c r="B53" s="3" t="s">
        <v>213</v>
      </c>
      <c r="C53" s="1">
        <v>0</v>
      </c>
      <c r="D53" s="5" t="str">
        <f t="shared" si="27"/>
        <v>N/A</v>
      </c>
      <c r="E53" s="1">
        <v>0</v>
      </c>
      <c r="F53" s="5" t="str">
        <f t="shared" si="28"/>
        <v>N/A</v>
      </c>
      <c r="G53" s="1">
        <v>0</v>
      </c>
      <c r="H53" s="5" t="str">
        <f t="shared" si="29"/>
        <v>N/A</v>
      </c>
      <c r="I53" s="8" t="s">
        <v>1751</v>
      </c>
      <c r="J53" s="8" t="s">
        <v>1751</v>
      </c>
      <c r="K53" s="1" t="s">
        <v>734</v>
      </c>
      <c r="L53" s="105" t="str">
        <f t="shared" si="20"/>
        <v>N/A</v>
      </c>
    </row>
    <row r="54" spans="1:12" x14ac:dyDescent="0.2">
      <c r="A54" s="168" t="s">
        <v>451</v>
      </c>
      <c r="B54" s="30" t="s">
        <v>213</v>
      </c>
      <c r="C54" s="1">
        <v>108576</v>
      </c>
      <c r="D54" s="1" t="str">
        <f t="shared" si="17"/>
        <v>N/A</v>
      </c>
      <c r="E54" s="1">
        <v>117447</v>
      </c>
      <c r="F54" s="1" t="str">
        <f t="shared" si="18"/>
        <v>N/A</v>
      </c>
      <c r="G54" s="1">
        <v>102949</v>
      </c>
      <c r="H54" s="7" t="str">
        <f t="shared" si="19"/>
        <v>N/A</v>
      </c>
      <c r="I54" s="8">
        <v>8.17</v>
      </c>
      <c r="J54" s="8">
        <v>-12.3</v>
      </c>
      <c r="K54" s="30" t="s">
        <v>734</v>
      </c>
      <c r="L54" s="105" t="str">
        <f t="shared" si="20"/>
        <v>Yes</v>
      </c>
    </row>
    <row r="55" spans="1:12" x14ac:dyDescent="0.2">
      <c r="A55" s="168" t="s">
        <v>1236</v>
      </c>
      <c r="B55" s="3" t="s">
        <v>213</v>
      </c>
      <c r="C55" s="1">
        <v>69947</v>
      </c>
      <c r="D55" s="5" t="str">
        <f t="shared" ref="D55:D60" si="30">IF($B55="N/A","N/A",IF(C55&lt;0,"No","Yes"))</f>
        <v>N/A</v>
      </c>
      <c r="E55" s="1">
        <v>63914</v>
      </c>
      <c r="F55" s="5" t="str">
        <f t="shared" ref="F55:F60" si="31">IF($B55="N/A","N/A",IF(E55&lt;0,"No","Yes"))</f>
        <v>N/A</v>
      </c>
      <c r="G55" s="1">
        <v>65518</v>
      </c>
      <c r="H55" s="5" t="str">
        <f t="shared" ref="H55:H60" si="32">IF($B55="N/A","N/A",IF(G55&lt;0,"No","Yes"))</f>
        <v>N/A</v>
      </c>
      <c r="I55" s="8">
        <v>-8.6300000000000008</v>
      </c>
      <c r="J55" s="8">
        <v>2.5099999999999998</v>
      </c>
      <c r="K55" s="1" t="s">
        <v>734</v>
      </c>
      <c r="L55" s="105" t="str">
        <f t="shared" si="20"/>
        <v>Yes</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0</v>
      </c>
      <c r="D57" s="5" t="str">
        <f t="shared" si="30"/>
        <v>N/A</v>
      </c>
      <c r="E57" s="1">
        <v>0</v>
      </c>
      <c r="F57" s="5" t="str">
        <f t="shared" si="31"/>
        <v>N/A</v>
      </c>
      <c r="G57" s="1">
        <v>0</v>
      </c>
      <c r="H57" s="5" t="str">
        <f t="shared" si="32"/>
        <v>N/A</v>
      </c>
      <c r="I57" s="8" t="s">
        <v>1751</v>
      </c>
      <c r="J57" s="8" t="s">
        <v>1751</v>
      </c>
      <c r="K57" s="1" t="s">
        <v>734</v>
      </c>
      <c r="L57" s="105" t="str">
        <f t="shared" si="20"/>
        <v>N/A</v>
      </c>
    </row>
    <row r="58" spans="1:12" x14ac:dyDescent="0.2">
      <c r="A58" s="168" t="s">
        <v>1239</v>
      </c>
      <c r="B58" s="3" t="s">
        <v>213</v>
      </c>
      <c r="C58" s="1">
        <v>15646</v>
      </c>
      <c r="D58" s="5" t="str">
        <f t="shared" si="30"/>
        <v>N/A</v>
      </c>
      <c r="E58" s="1">
        <v>14965</v>
      </c>
      <c r="F58" s="5" t="str">
        <f t="shared" si="31"/>
        <v>N/A</v>
      </c>
      <c r="G58" s="1">
        <v>842</v>
      </c>
      <c r="H58" s="5" t="str">
        <f t="shared" si="32"/>
        <v>N/A</v>
      </c>
      <c r="I58" s="8">
        <v>-4.3499999999999996</v>
      </c>
      <c r="J58" s="8">
        <v>-94.4</v>
      </c>
      <c r="K58" s="1" t="s">
        <v>734</v>
      </c>
      <c r="L58" s="105" t="str">
        <f t="shared" si="20"/>
        <v>No</v>
      </c>
    </row>
    <row r="59" spans="1:12" x14ac:dyDescent="0.2">
      <c r="A59" s="168" t="s">
        <v>1240</v>
      </c>
      <c r="B59" s="3" t="s">
        <v>213</v>
      </c>
      <c r="C59" s="1">
        <v>2590</v>
      </c>
      <c r="D59" s="5" t="str">
        <f t="shared" si="30"/>
        <v>N/A</v>
      </c>
      <c r="E59" s="1">
        <v>3143</v>
      </c>
      <c r="F59" s="5" t="str">
        <f t="shared" si="31"/>
        <v>N/A</v>
      </c>
      <c r="G59" s="1">
        <v>62</v>
      </c>
      <c r="H59" s="5" t="str">
        <f t="shared" si="32"/>
        <v>N/A</v>
      </c>
      <c r="I59" s="8">
        <v>21.35</v>
      </c>
      <c r="J59" s="8">
        <v>-98</v>
      </c>
      <c r="K59" s="1" t="s">
        <v>734</v>
      </c>
      <c r="L59" s="105" t="str">
        <f t="shared" si="20"/>
        <v>No</v>
      </c>
    </row>
    <row r="60" spans="1:12" x14ac:dyDescent="0.2">
      <c r="A60" s="168" t="s">
        <v>1241</v>
      </c>
      <c r="B60" s="3" t="s">
        <v>213</v>
      </c>
      <c r="C60" s="1">
        <v>20393</v>
      </c>
      <c r="D60" s="5" t="str">
        <f t="shared" si="30"/>
        <v>N/A</v>
      </c>
      <c r="E60" s="1">
        <v>35425</v>
      </c>
      <c r="F60" s="5" t="str">
        <f t="shared" si="31"/>
        <v>N/A</v>
      </c>
      <c r="G60" s="1">
        <v>36527</v>
      </c>
      <c r="H60" s="5" t="str">
        <f t="shared" si="32"/>
        <v>N/A</v>
      </c>
      <c r="I60" s="8">
        <v>73.709999999999994</v>
      </c>
      <c r="J60" s="8">
        <v>3.1110000000000002</v>
      </c>
      <c r="K60" s="1" t="s">
        <v>734</v>
      </c>
      <c r="L60" s="105" t="str">
        <f t="shared" si="20"/>
        <v>Yes</v>
      </c>
    </row>
    <row r="61" spans="1:12" x14ac:dyDescent="0.2">
      <c r="A61" s="104" t="s">
        <v>186</v>
      </c>
      <c r="B61" s="22" t="s">
        <v>213</v>
      </c>
      <c r="C61" s="1">
        <v>537648</v>
      </c>
      <c r="D61" s="1" t="str">
        <f t="shared" si="17"/>
        <v>N/A</v>
      </c>
      <c r="E61" s="1">
        <v>527327</v>
      </c>
      <c r="F61" s="1" t="str">
        <f t="shared" si="18"/>
        <v>N/A</v>
      </c>
      <c r="G61" s="1">
        <v>550754</v>
      </c>
      <c r="H61" s="7" t="str">
        <f t="shared" si="19"/>
        <v>N/A</v>
      </c>
      <c r="I61" s="8">
        <v>-1.92</v>
      </c>
      <c r="J61" s="8">
        <v>4.4429999999999996</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217</v>
      </c>
      <c r="D66" s="1" t="str">
        <f t="shared" si="17"/>
        <v>N/A</v>
      </c>
      <c r="E66" s="1">
        <v>234</v>
      </c>
      <c r="F66" s="1" t="str">
        <f t="shared" si="18"/>
        <v>N/A</v>
      </c>
      <c r="G66" s="1">
        <v>227</v>
      </c>
      <c r="H66" s="7" t="str">
        <f t="shared" si="19"/>
        <v>N/A</v>
      </c>
      <c r="I66" s="8">
        <v>7.8339999999999996</v>
      </c>
      <c r="J66" s="8">
        <v>-2.99</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1751</v>
      </c>
      <c r="J67" s="8" t="s">
        <v>1751</v>
      </c>
      <c r="K67" s="28" t="s">
        <v>734</v>
      </c>
      <c r="L67" s="105" t="str">
        <f t="shared" si="33"/>
        <v>N/A</v>
      </c>
    </row>
    <row r="68" spans="1:12" x14ac:dyDescent="0.2">
      <c r="A68" s="128" t="s">
        <v>193</v>
      </c>
      <c r="B68" s="30" t="s">
        <v>213</v>
      </c>
      <c r="C68" s="1">
        <v>0</v>
      </c>
      <c r="D68" s="1" t="str">
        <f t="shared" si="17"/>
        <v>N/A</v>
      </c>
      <c r="E68" s="1">
        <v>0</v>
      </c>
      <c r="F68" s="1" t="str">
        <f t="shared" si="18"/>
        <v>N/A</v>
      </c>
      <c r="G68" s="1">
        <v>0</v>
      </c>
      <c r="H68" s="7" t="str">
        <f t="shared" si="19"/>
        <v>N/A</v>
      </c>
      <c r="I68" s="36" t="s">
        <v>1751</v>
      </c>
      <c r="J68" s="36" t="s">
        <v>1751</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1751</v>
      </c>
      <c r="J69" s="36" t="s">
        <v>1751</v>
      </c>
      <c r="K69" s="30" t="s">
        <v>734</v>
      </c>
      <c r="L69" s="105" t="str">
        <f t="shared" si="33"/>
        <v>N/A</v>
      </c>
    </row>
    <row r="70" spans="1:12" x14ac:dyDescent="0.2">
      <c r="A70" s="168" t="s">
        <v>78</v>
      </c>
      <c r="B70" s="30" t="s">
        <v>294</v>
      </c>
      <c r="C70" s="9">
        <v>0.72906615200000002</v>
      </c>
      <c r="D70" s="27" t="str">
        <f>IF($B70="N/A","N/A",IF(C70&gt;=20,"No",IF(C70&lt;0,"No","Yes")))</f>
        <v>Yes</v>
      </c>
      <c r="E70" s="9">
        <v>0.89433456779999998</v>
      </c>
      <c r="F70" s="27" t="str">
        <f>IF($B70="N/A","N/A",IF(E70&gt;=20,"No",IF(E70&lt;0,"No","Yes")))</f>
        <v>Yes</v>
      </c>
      <c r="G70" s="9">
        <v>0.86332019179999997</v>
      </c>
      <c r="H70" s="27" t="str">
        <f>IF($B70="N/A","N/A",IF(G70&gt;=20,"No",IF(G70&lt;0,"No","Yes")))</f>
        <v>Yes</v>
      </c>
      <c r="I70" s="8">
        <v>22.67</v>
      </c>
      <c r="J70" s="8">
        <v>-3.47</v>
      </c>
      <c r="K70" s="28" t="s">
        <v>734</v>
      </c>
      <c r="L70" s="105" t="str">
        <f t="shared" si="20"/>
        <v>Yes</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1751</v>
      </c>
      <c r="J71" s="8" t="s">
        <v>1751</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1751</v>
      </c>
      <c r="J72" s="8" t="s">
        <v>1751</v>
      </c>
      <c r="K72" s="28" t="s">
        <v>734</v>
      </c>
      <c r="L72" s="105" t="str">
        <f t="shared" si="20"/>
        <v>N/A</v>
      </c>
    </row>
    <row r="73" spans="1:12" x14ac:dyDescent="0.2">
      <c r="A73" s="168" t="s">
        <v>81</v>
      </c>
      <c r="B73" s="22" t="s">
        <v>213</v>
      </c>
      <c r="C73" s="9">
        <v>2.7660042070999999</v>
      </c>
      <c r="D73" s="27" t="str">
        <f>IF($B73="N/A","N/A",IF(C73&gt;10,"No",IF(C73&lt;-10,"No","Yes")))</f>
        <v>N/A</v>
      </c>
      <c r="E73" s="9">
        <v>2.9699139015</v>
      </c>
      <c r="F73" s="27" t="str">
        <f>IF($B73="N/A","N/A",IF(E73&gt;10,"No",IF(E73&lt;-10,"No","Yes")))</f>
        <v>N/A</v>
      </c>
      <c r="G73" s="9">
        <v>3.3460355662999999</v>
      </c>
      <c r="H73" s="27" t="str">
        <f>IF($B73="N/A","N/A",IF(G73&gt;10,"No",IF(G73&lt;-10,"No","Yes")))</f>
        <v>N/A</v>
      </c>
      <c r="I73" s="8">
        <v>7.3719999999999999</v>
      </c>
      <c r="J73" s="8">
        <v>12.66</v>
      </c>
      <c r="K73" s="28" t="s">
        <v>734</v>
      </c>
      <c r="L73" s="105" t="str">
        <f t="shared" si="20"/>
        <v>Yes</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1751</v>
      </c>
      <c r="J74" s="8" t="s">
        <v>1751</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1751</v>
      </c>
      <c r="J75" s="8" t="s">
        <v>1751</v>
      </c>
      <c r="K75" s="28" t="s">
        <v>734</v>
      </c>
      <c r="L75" s="105" t="str">
        <f t="shared" si="20"/>
        <v>N/A</v>
      </c>
    </row>
    <row r="76" spans="1:12" x14ac:dyDescent="0.2">
      <c r="A76" s="168" t="s">
        <v>195</v>
      </c>
      <c r="B76" s="22" t="s">
        <v>213</v>
      </c>
      <c r="C76" s="9">
        <v>66.387660498000002</v>
      </c>
      <c r="D76" s="27" t="str">
        <f t="shared" ref="D76:D98" si="34">IF($B76="N/A","N/A",IF(C76&gt;10,"No",IF(C76&lt;-10,"No","Yes")))</f>
        <v>N/A</v>
      </c>
      <c r="E76" s="9">
        <v>68.362662585999999</v>
      </c>
      <c r="F76" s="27" t="str">
        <f t="shared" ref="F76:F98" si="35">IF($B76="N/A","N/A",IF(E76&gt;10,"No",IF(E76&lt;-10,"No","Yes")))</f>
        <v>N/A</v>
      </c>
      <c r="G76" s="9">
        <v>70.090845563000002</v>
      </c>
      <c r="H76" s="27" t="str">
        <f t="shared" ref="H76:H98" si="36">IF($B76="N/A","N/A",IF(G76&gt;10,"No",IF(G76&lt;-10,"No","Yes")))</f>
        <v>N/A</v>
      </c>
      <c r="I76" s="8">
        <v>2.9750000000000001</v>
      </c>
      <c r="J76" s="8">
        <v>2.528</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v>0</v>
      </c>
      <c r="D78" s="27" t="str">
        <f t="shared" si="34"/>
        <v>N/A</v>
      </c>
      <c r="E78" s="9">
        <v>0</v>
      </c>
      <c r="F78" s="27" t="str">
        <f t="shared" si="35"/>
        <v>N/A</v>
      </c>
      <c r="G78" s="9">
        <v>0</v>
      </c>
      <c r="H78" s="27" t="str">
        <f t="shared" si="36"/>
        <v>N/A</v>
      </c>
      <c r="I78" s="8" t="s">
        <v>1751</v>
      </c>
      <c r="J78" s="8" t="s">
        <v>1751</v>
      </c>
      <c r="K78" s="28" t="s">
        <v>734</v>
      </c>
      <c r="L78" s="105" t="str">
        <f t="shared" si="37"/>
        <v>N/A</v>
      </c>
    </row>
    <row r="79" spans="1:12" x14ac:dyDescent="0.2">
      <c r="A79" s="168" t="s">
        <v>198</v>
      </c>
      <c r="B79" s="22" t="s">
        <v>213</v>
      </c>
      <c r="C79" s="9">
        <v>64.583987441000005</v>
      </c>
      <c r="D79" s="27" t="str">
        <f t="shared" si="34"/>
        <v>N/A</v>
      </c>
      <c r="E79" s="9">
        <v>65.132605303999995</v>
      </c>
      <c r="F79" s="27" t="str">
        <f t="shared" si="35"/>
        <v>N/A</v>
      </c>
      <c r="G79" s="9">
        <v>63.484945547999999</v>
      </c>
      <c r="H79" s="27" t="str">
        <f t="shared" si="36"/>
        <v>N/A</v>
      </c>
      <c r="I79" s="8">
        <v>0.84950000000000003</v>
      </c>
      <c r="J79" s="8">
        <v>-2.5299999999999998</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1751</v>
      </c>
      <c r="J80" s="8" t="s">
        <v>1751</v>
      </c>
      <c r="K80" s="28" t="s">
        <v>734</v>
      </c>
      <c r="L80" s="105" t="str">
        <f t="shared" si="37"/>
        <v>N/A</v>
      </c>
    </row>
    <row r="81" spans="1:12" x14ac:dyDescent="0.2">
      <c r="A81" s="168" t="s">
        <v>200</v>
      </c>
      <c r="B81" s="30" t="s">
        <v>213</v>
      </c>
      <c r="C81" s="9">
        <v>0</v>
      </c>
      <c r="D81" s="27" t="str">
        <f t="shared" si="34"/>
        <v>N/A</v>
      </c>
      <c r="E81" s="9">
        <v>0</v>
      </c>
      <c r="F81" s="27" t="str">
        <f t="shared" si="35"/>
        <v>N/A</v>
      </c>
      <c r="G81" s="9">
        <v>0</v>
      </c>
      <c r="H81" s="27" t="str">
        <f t="shared" si="36"/>
        <v>N/A</v>
      </c>
      <c r="I81" s="8" t="s">
        <v>1751</v>
      </c>
      <c r="J81" s="8" t="s">
        <v>1751</v>
      </c>
      <c r="K81" s="30" t="s">
        <v>734</v>
      </c>
      <c r="L81" s="105" t="str">
        <f t="shared" si="37"/>
        <v>N/A</v>
      </c>
    </row>
    <row r="82" spans="1:12" x14ac:dyDescent="0.2">
      <c r="A82" s="168" t="s">
        <v>73</v>
      </c>
      <c r="B82" s="22" t="s">
        <v>213</v>
      </c>
      <c r="C82" s="23">
        <v>901376</v>
      </c>
      <c r="D82" s="27" t="str">
        <f t="shared" si="34"/>
        <v>N/A</v>
      </c>
      <c r="E82" s="23">
        <v>904016</v>
      </c>
      <c r="F82" s="27" t="str">
        <f t="shared" si="35"/>
        <v>N/A</v>
      </c>
      <c r="G82" s="23">
        <v>986961</v>
      </c>
      <c r="H82" s="27" t="str">
        <f t="shared" si="36"/>
        <v>N/A</v>
      </c>
      <c r="I82" s="8">
        <v>0.29289999999999999</v>
      </c>
      <c r="J82" s="8">
        <v>9.1750000000000007</v>
      </c>
      <c r="K82" s="28" t="s">
        <v>734</v>
      </c>
      <c r="L82" s="105" t="str">
        <f t="shared" si="20"/>
        <v>Yes</v>
      </c>
    </row>
    <row r="83" spans="1:12" x14ac:dyDescent="0.2">
      <c r="A83" s="168" t="s">
        <v>1242</v>
      </c>
      <c r="B83" s="22" t="s">
        <v>213</v>
      </c>
      <c r="C83" s="4">
        <v>46.781032555000003</v>
      </c>
      <c r="D83" s="27" t="str">
        <f t="shared" si="34"/>
        <v>N/A</v>
      </c>
      <c r="E83" s="4">
        <v>45.306609618000003</v>
      </c>
      <c r="F83" s="27" t="str">
        <f t="shared" si="35"/>
        <v>N/A</v>
      </c>
      <c r="G83" s="4">
        <v>48.448925539999998</v>
      </c>
      <c r="H83" s="27" t="str">
        <f t="shared" si="36"/>
        <v>N/A</v>
      </c>
      <c r="I83" s="8">
        <v>-3.15</v>
      </c>
      <c r="J83" s="8">
        <v>6.9359999999999999</v>
      </c>
      <c r="K83" s="28" t="s">
        <v>734</v>
      </c>
      <c r="L83" s="105" t="str">
        <f t="shared" si="20"/>
        <v>Yes</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1751</v>
      </c>
      <c r="J86" s="8" t="s">
        <v>1751</v>
      </c>
      <c r="K86" s="28" t="s">
        <v>734</v>
      </c>
      <c r="L86" s="105" t="str">
        <f t="shared" si="20"/>
        <v>N/A</v>
      </c>
    </row>
    <row r="87" spans="1:12" x14ac:dyDescent="0.2">
      <c r="A87" s="168" t="s">
        <v>1246</v>
      </c>
      <c r="B87" s="22" t="s">
        <v>213</v>
      </c>
      <c r="C87" s="4">
        <v>2.05241764E-2</v>
      </c>
      <c r="D87" s="27" t="str">
        <f t="shared" si="34"/>
        <v>N/A</v>
      </c>
      <c r="E87" s="4">
        <v>2.10173271E-2</v>
      </c>
      <c r="F87" s="27" t="str">
        <f t="shared" si="35"/>
        <v>N/A</v>
      </c>
      <c r="G87" s="4">
        <v>2.0466867499999999E-2</v>
      </c>
      <c r="H87" s="27" t="str">
        <f t="shared" si="36"/>
        <v>N/A</v>
      </c>
      <c r="I87" s="8">
        <v>2.403</v>
      </c>
      <c r="J87" s="8">
        <v>-2.62</v>
      </c>
      <c r="K87" s="28" t="s">
        <v>734</v>
      </c>
      <c r="L87" s="105" t="str">
        <f t="shared" si="20"/>
        <v>Yes</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1751</v>
      </c>
      <c r="J97" s="8" t="s">
        <v>1751</v>
      </c>
      <c r="K97" s="28" t="s">
        <v>734</v>
      </c>
      <c r="L97" s="105" t="str">
        <f t="shared" si="20"/>
        <v>N/A</v>
      </c>
    </row>
    <row r="98" spans="1:12" x14ac:dyDescent="0.2">
      <c r="A98" s="168" t="s">
        <v>1257</v>
      </c>
      <c r="B98" s="22" t="s">
        <v>213</v>
      </c>
      <c r="C98" s="4">
        <v>53.198443269000002</v>
      </c>
      <c r="D98" s="27" t="str">
        <f t="shared" si="34"/>
        <v>N/A</v>
      </c>
      <c r="E98" s="4">
        <v>54.672373055000001</v>
      </c>
      <c r="F98" s="27" t="str">
        <f t="shared" si="35"/>
        <v>N/A</v>
      </c>
      <c r="G98" s="4">
        <v>51.530607592000003</v>
      </c>
      <c r="H98" s="27" t="str">
        <f t="shared" si="36"/>
        <v>N/A</v>
      </c>
      <c r="I98" s="8">
        <v>2.7709999999999999</v>
      </c>
      <c r="J98" s="8">
        <v>-5.75</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1414364016</v>
      </c>
      <c r="D100" s="27" t="str">
        <f>IF($B100="N/A","N/A",IF(C100&gt;10,"No",IF(C100&lt;-10,"No","Yes")))</f>
        <v>N/A</v>
      </c>
      <c r="E100" s="29">
        <v>664236189</v>
      </c>
      <c r="F100" s="27" t="str">
        <f>IF($B100="N/A","N/A",IF(E100&gt;10,"No",IF(E100&lt;-10,"No","Yes")))</f>
        <v>N/A</v>
      </c>
      <c r="G100" s="29">
        <v>661031850</v>
      </c>
      <c r="H100" s="27" t="str">
        <f>IF($B100="N/A","N/A",IF(G100&gt;10,"No",IF(G100&lt;-10,"No","Yes")))</f>
        <v>N/A</v>
      </c>
      <c r="I100" s="8">
        <v>-53</v>
      </c>
      <c r="J100" s="8">
        <v>-0.48199999999999998</v>
      </c>
      <c r="K100" s="28" t="s">
        <v>734</v>
      </c>
      <c r="L100" s="105" t="str">
        <f t="shared" ref="L100:L111" si="38">IF(J100="Div by 0", "N/A", IF(K100="N/A","N/A", IF(J100&gt;VALUE(MID(K100,1,2)), "No", IF(J100&lt;-1*VALUE(MID(K100,1,2)), "No", "Yes"))))</f>
        <v>Yes</v>
      </c>
    </row>
    <row r="101" spans="1:12" x14ac:dyDescent="0.2">
      <c r="A101" s="168" t="s">
        <v>452</v>
      </c>
      <c r="B101" s="22" t="s">
        <v>213</v>
      </c>
      <c r="C101" s="29">
        <v>1413656333</v>
      </c>
      <c r="D101" s="27" t="str">
        <f>IF($B101="N/A","N/A",IF(C101&gt;10,"No",IF(C101&lt;-10,"No","Yes")))</f>
        <v>N/A</v>
      </c>
      <c r="E101" s="29">
        <v>654788225</v>
      </c>
      <c r="F101" s="27" t="str">
        <f>IF($B101="N/A","N/A",IF(E101&gt;10,"No",IF(E101&lt;-10,"No","Yes")))</f>
        <v>N/A</v>
      </c>
      <c r="G101" s="29">
        <v>653578981</v>
      </c>
      <c r="H101" s="27" t="str">
        <f>IF($B101="N/A","N/A",IF(G101&gt;10,"No",IF(G101&lt;-10,"No","Yes")))</f>
        <v>N/A</v>
      </c>
      <c r="I101" s="8">
        <v>-53.7</v>
      </c>
      <c r="J101" s="8">
        <v>-0.185</v>
      </c>
      <c r="K101" s="28" t="s">
        <v>734</v>
      </c>
      <c r="L101" s="105" t="str">
        <f t="shared" si="38"/>
        <v>Yes</v>
      </c>
    </row>
    <row r="102" spans="1:12" x14ac:dyDescent="0.2">
      <c r="A102" s="168" t="s">
        <v>453</v>
      </c>
      <c r="B102" s="22" t="s">
        <v>213</v>
      </c>
      <c r="C102" s="29">
        <v>707683</v>
      </c>
      <c r="D102" s="27" t="str">
        <f>IF($B102="N/A","N/A",IF(C102&gt;10,"No",IF(C102&lt;-10,"No","Yes")))</f>
        <v>N/A</v>
      </c>
      <c r="E102" s="29">
        <v>9447964</v>
      </c>
      <c r="F102" s="27" t="str">
        <f>IF($B102="N/A","N/A",IF(E102&gt;10,"No",IF(E102&lt;-10,"No","Yes")))</f>
        <v>N/A</v>
      </c>
      <c r="G102" s="29">
        <v>7452869</v>
      </c>
      <c r="H102" s="27" t="str">
        <f>IF($B102="N/A","N/A",IF(G102&gt;10,"No",IF(G102&lt;-10,"No","Yes")))</f>
        <v>N/A</v>
      </c>
      <c r="I102" s="8">
        <v>1235</v>
      </c>
      <c r="J102" s="8">
        <v>-21.1</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1751</v>
      </c>
      <c r="J103" s="8" t="s">
        <v>1751</v>
      </c>
      <c r="K103" s="28" t="s">
        <v>734</v>
      </c>
      <c r="L103" s="105" t="str">
        <f t="shared" si="38"/>
        <v>N/A</v>
      </c>
    </row>
    <row r="104" spans="1:12" x14ac:dyDescent="0.2">
      <c r="A104" s="168" t="s">
        <v>108</v>
      </c>
      <c r="B104" s="39" t="s">
        <v>295</v>
      </c>
      <c r="C104" s="4">
        <v>1.5267127458</v>
      </c>
      <c r="D104" s="27" t="str">
        <f>IF($B104="N/A","N/A",IF(C104&gt;2,"No",IF(C104&lt;0.9,"No","Yes")))</f>
        <v>Yes</v>
      </c>
      <c r="E104" s="4">
        <v>0.76101432420000004</v>
      </c>
      <c r="F104" s="27" t="str">
        <f>IF($B104="N/A","N/A",IF(E104&gt;2,"No",IF(E104&lt;0.9,"No","Yes")))</f>
        <v>No</v>
      </c>
      <c r="G104" s="4">
        <v>0.67294081100000003</v>
      </c>
      <c r="H104" s="27" t="str">
        <f>IF($B104="N/A","N/A",IF(G104&gt;2,"No",IF(G104&lt;0.9,"No","Yes")))</f>
        <v>No</v>
      </c>
      <c r="I104" s="8">
        <v>-50.2</v>
      </c>
      <c r="J104" s="8">
        <v>-11.6</v>
      </c>
      <c r="K104" s="28" t="s">
        <v>734</v>
      </c>
      <c r="L104" s="105" t="str">
        <f t="shared" si="38"/>
        <v>Yes</v>
      </c>
    </row>
    <row r="105" spans="1:12" x14ac:dyDescent="0.2">
      <c r="A105" s="168" t="s">
        <v>455</v>
      </c>
      <c r="B105" s="39" t="s">
        <v>295</v>
      </c>
      <c r="C105" s="4">
        <v>1.5178730872999999</v>
      </c>
      <c r="D105" s="27" t="str">
        <f>IF($B105="N/A","N/A",IF(C105&gt;2,"No",IF(C105&lt;0.9,"No","Yes")))</f>
        <v>Yes</v>
      </c>
      <c r="E105" s="4">
        <v>0.69166383750000004</v>
      </c>
      <c r="F105" s="27" t="str">
        <f>IF($B105="N/A","N/A",IF(E105&gt;2,"No",IF(E105&lt;0.9,"No","Yes")))</f>
        <v>No</v>
      </c>
      <c r="G105" s="4">
        <v>0.61786406910000002</v>
      </c>
      <c r="H105" s="27" t="str">
        <f>IF($B105="N/A","N/A",IF(G105&gt;2,"No",IF(G105&lt;0.9,"No","Yes")))</f>
        <v>No</v>
      </c>
      <c r="I105" s="8">
        <v>-54.4</v>
      </c>
      <c r="J105" s="8">
        <v>-10.7</v>
      </c>
      <c r="K105" s="28" t="s">
        <v>734</v>
      </c>
      <c r="L105" s="105" t="str">
        <f t="shared" si="38"/>
        <v>Yes</v>
      </c>
    </row>
    <row r="106" spans="1:12" x14ac:dyDescent="0.2">
      <c r="A106" s="168" t="s">
        <v>456</v>
      </c>
      <c r="B106" s="39" t="s">
        <v>295</v>
      </c>
      <c r="C106" s="4" t="s">
        <v>1751</v>
      </c>
      <c r="D106" s="27" t="str">
        <f>IF($B106="N/A","N/A",IF(C106&gt;2,"No",IF(C106&lt;0.9,"No","Yes")))</f>
        <v>No</v>
      </c>
      <c r="E106" s="4" t="s">
        <v>1751</v>
      </c>
      <c r="F106" s="27" t="str">
        <f>IF($B106="N/A","N/A",IF(E106&gt;2,"No",IF(E106&lt;0.9,"No","Yes")))</f>
        <v>No</v>
      </c>
      <c r="G106" s="4" t="s">
        <v>1751</v>
      </c>
      <c r="H106" s="27" t="str">
        <f>IF($B106="N/A","N/A",IF(G106&gt;2,"No",IF(G106&lt;0.9,"No","Yes")))</f>
        <v>No</v>
      </c>
      <c r="I106" s="8" t="s">
        <v>1751</v>
      </c>
      <c r="J106" s="8" t="s">
        <v>1751</v>
      </c>
      <c r="K106" s="28" t="s">
        <v>734</v>
      </c>
      <c r="L106" s="105" t="str">
        <f t="shared" si="38"/>
        <v>N/A</v>
      </c>
    </row>
    <row r="107" spans="1:12" x14ac:dyDescent="0.2">
      <c r="A107" s="168" t="s">
        <v>457</v>
      </c>
      <c r="B107" s="39" t="s">
        <v>295</v>
      </c>
      <c r="C107" s="4" t="s">
        <v>1751</v>
      </c>
      <c r="D107" s="27" t="str">
        <f>IF($B107="N/A","N/A",IF(C107&gt;2,"No",IF(C107&lt;0.9,"No","Yes")))</f>
        <v>No</v>
      </c>
      <c r="E107" s="4" t="s">
        <v>1751</v>
      </c>
      <c r="F107" s="27" t="str">
        <f>IF($B107="N/A","N/A",IF(E107&gt;2,"No",IF(E107&lt;0.9,"No","Yes")))</f>
        <v>No</v>
      </c>
      <c r="G107" s="4" t="s">
        <v>1751</v>
      </c>
      <c r="H107" s="27" t="str">
        <f>IF($B107="N/A","N/A",IF(G107&gt;2,"No",IF(G107&lt;0.9,"No","Yes")))</f>
        <v>No</v>
      </c>
      <c r="I107" s="8" t="s">
        <v>1751</v>
      </c>
      <c r="J107" s="8" t="s">
        <v>1751</v>
      </c>
      <c r="K107" s="28" t="s">
        <v>734</v>
      </c>
      <c r="L107" s="105" t="str">
        <f t="shared" si="38"/>
        <v>N/A</v>
      </c>
    </row>
    <row r="108" spans="1:12" x14ac:dyDescent="0.2">
      <c r="A108" s="168" t="s">
        <v>1259</v>
      </c>
      <c r="B108" s="22" t="s">
        <v>213</v>
      </c>
      <c r="C108" s="29">
        <v>280.51368312</v>
      </c>
      <c r="D108" s="27" t="str">
        <f>IF($B108="N/A","N/A",IF(C108&gt;10,"No",IF(C108&lt;-10,"No","Yes")))</f>
        <v>N/A</v>
      </c>
      <c r="E108" s="29">
        <v>133.91135095999999</v>
      </c>
      <c r="F108" s="27" t="str">
        <f>IF($B108="N/A","N/A",IF(E108&gt;10,"No",IF(E108&lt;-10,"No","Yes")))</f>
        <v>N/A</v>
      </c>
      <c r="G108" s="29">
        <v>119.09857175</v>
      </c>
      <c r="H108" s="27" t="str">
        <f>IF($B108="N/A","N/A",IF(G108&gt;10,"No",IF(G108&lt;-10,"No","Yes")))</f>
        <v>N/A</v>
      </c>
      <c r="I108" s="8">
        <v>-52.3</v>
      </c>
      <c r="J108" s="8">
        <v>-11.1</v>
      </c>
      <c r="K108" s="28" t="s">
        <v>734</v>
      </c>
      <c r="L108" s="105" t="str">
        <f t="shared" si="38"/>
        <v>Yes</v>
      </c>
    </row>
    <row r="109" spans="1:12" x14ac:dyDescent="0.2">
      <c r="A109" s="168" t="s">
        <v>1260</v>
      </c>
      <c r="B109" s="22" t="s">
        <v>213</v>
      </c>
      <c r="C109" s="29">
        <v>280.37332692000001</v>
      </c>
      <c r="D109" s="27" t="str">
        <f>IF($B109="N/A","N/A",IF(C109&gt;10,"No",IF(C109&lt;-10,"No","Yes")))</f>
        <v>N/A</v>
      </c>
      <c r="E109" s="29">
        <v>132.00662242000001</v>
      </c>
      <c r="F109" s="27" t="str">
        <f>IF($B109="N/A","N/A",IF(E109&gt;10,"No",IF(E109&lt;-10,"No","Yes")))</f>
        <v>N/A</v>
      </c>
      <c r="G109" s="29">
        <v>117.75578312</v>
      </c>
      <c r="H109" s="27" t="str">
        <f>IF($B109="N/A","N/A",IF(G109&gt;10,"No",IF(G109&lt;-10,"No","Yes")))</f>
        <v>N/A</v>
      </c>
      <c r="I109" s="8">
        <v>-52.9</v>
      </c>
      <c r="J109" s="8">
        <v>-10.8</v>
      </c>
      <c r="K109" s="28" t="s">
        <v>734</v>
      </c>
      <c r="L109" s="105" t="str">
        <f t="shared" si="38"/>
        <v>Yes</v>
      </c>
    </row>
    <row r="110" spans="1:12" x14ac:dyDescent="0.2">
      <c r="A110" s="168" t="s">
        <v>1261</v>
      </c>
      <c r="B110" s="22" t="s">
        <v>213</v>
      </c>
      <c r="C110" s="29" t="s">
        <v>1751</v>
      </c>
      <c r="D110" s="27" t="str">
        <f>IF($B110="N/A","N/A",IF(C110&gt;10,"No",IF(C110&lt;-10,"No","Yes")))</f>
        <v>N/A</v>
      </c>
      <c r="E110" s="29" t="s">
        <v>1751</v>
      </c>
      <c r="F110" s="27" t="str">
        <f>IF($B110="N/A","N/A",IF(E110&gt;10,"No",IF(E110&lt;-10,"No","Yes")))</f>
        <v>N/A</v>
      </c>
      <c r="G110" s="29" t="s">
        <v>1751</v>
      </c>
      <c r="H110" s="27" t="str">
        <f>IF($B110="N/A","N/A",IF(G110&gt;10,"No",IF(G110&lt;-10,"No","Yes")))</f>
        <v>N/A</v>
      </c>
      <c r="I110" s="8" t="s">
        <v>1751</v>
      </c>
      <c r="J110" s="8" t="s">
        <v>1751</v>
      </c>
      <c r="K110" s="28" t="s">
        <v>734</v>
      </c>
      <c r="L110" s="105" t="str">
        <f t="shared" si="38"/>
        <v>N/A</v>
      </c>
    </row>
    <row r="111" spans="1:12" x14ac:dyDescent="0.2">
      <c r="A111" s="168" t="s">
        <v>1262</v>
      </c>
      <c r="B111" s="22" t="s">
        <v>213</v>
      </c>
      <c r="C111" s="29" t="s">
        <v>1751</v>
      </c>
      <c r="D111" s="27" t="str">
        <f>IF($B111="N/A","N/A",IF(C111&gt;10,"No",IF(C111&lt;-10,"No","Yes")))</f>
        <v>N/A</v>
      </c>
      <c r="E111" s="29" t="s">
        <v>1751</v>
      </c>
      <c r="F111" s="27" t="str">
        <f>IF($B111="N/A","N/A",IF(E111&gt;10,"No",IF(E111&lt;-10,"No","Yes")))</f>
        <v>N/A</v>
      </c>
      <c r="G111" s="29" t="s">
        <v>1751</v>
      </c>
      <c r="H111" s="27" t="str">
        <f>IF($B111="N/A","N/A",IF(G111&gt;10,"No",IF(G111&lt;-10,"No","Yes")))</f>
        <v>N/A</v>
      </c>
      <c r="I111" s="8" t="s">
        <v>1751</v>
      </c>
      <c r="J111" s="8" t="s">
        <v>1751</v>
      </c>
      <c r="K111" s="28" t="s">
        <v>734</v>
      </c>
      <c r="L111" s="105" t="str">
        <f t="shared" si="38"/>
        <v>N/A</v>
      </c>
    </row>
    <row r="112" spans="1:12" x14ac:dyDescent="0.2">
      <c r="A112" s="168" t="s">
        <v>325</v>
      </c>
      <c r="B112" s="30" t="s">
        <v>296</v>
      </c>
      <c r="C112" s="4">
        <v>99.031344645999994</v>
      </c>
      <c r="D112" s="27" t="str">
        <f>IF(OR($B112="N/A",$C112="N/A"),"N/A",IF(C112&gt;98,"Yes","No"))</f>
        <v>Yes</v>
      </c>
      <c r="E112" s="4">
        <v>96.483602719999993</v>
      </c>
      <c r="F112" s="27" t="str">
        <f>IF(OR($B112="N/A",$E112="N/A"),"N/A",IF(E112&gt;98,"Yes","No"))</f>
        <v>No</v>
      </c>
      <c r="G112" s="4">
        <v>96.666660617000005</v>
      </c>
      <c r="H112" s="27" t="str">
        <f t="shared" ref="H112:H115" si="39">IF($B112="N/A","N/A",IF(G112&gt;98,"Yes","No"))</f>
        <v>No</v>
      </c>
      <c r="I112" s="8">
        <v>-2.57</v>
      </c>
      <c r="J112" s="8">
        <v>0.18970000000000001</v>
      </c>
      <c r="K112" s="28" t="s">
        <v>734</v>
      </c>
      <c r="L112" s="105" t="str">
        <f>IF(J112="Div by 0", "N/A", IF(OR(J112="N/A",K112="N/A"),"N/A", IF(J112&gt;VALUE(MID(K112,1,2)), "No", IF(J112&lt;-1*VALUE(MID(K112,1,2)), "No", "Yes"))))</f>
        <v>Yes</v>
      </c>
    </row>
    <row r="113" spans="1:12" x14ac:dyDescent="0.2">
      <c r="A113" s="168" t="s">
        <v>458</v>
      </c>
      <c r="B113" s="30" t="s">
        <v>296</v>
      </c>
      <c r="C113" s="4">
        <v>98.660801437000003</v>
      </c>
      <c r="D113" s="27" t="str">
        <f t="shared" ref="D113:D115" si="40">IF(OR($B113="N/A",$C113="N/A"),"N/A",IF(C113&gt;98,"Yes","No"))</f>
        <v>Yes</v>
      </c>
      <c r="E113" s="4">
        <v>91.482057862999994</v>
      </c>
      <c r="F113" s="27" t="str">
        <f t="shared" ref="F113:F115" si="41">IF(OR($B113="N/A",$E113="N/A"),"N/A",IF(E113&gt;98,"Yes","No"))</f>
        <v>No</v>
      </c>
      <c r="G113" s="4">
        <v>91.849235633000006</v>
      </c>
      <c r="H113" s="27" t="str">
        <f t="shared" si="39"/>
        <v>No</v>
      </c>
      <c r="I113" s="8">
        <v>-7.28</v>
      </c>
      <c r="J113" s="8">
        <v>0.40139999999999998</v>
      </c>
      <c r="K113" s="28" t="s">
        <v>734</v>
      </c>
      <c r="L113" s="105" t="str">
        <f t="shared" ref="L113:L115" si="42">IF(J113="Div by 0", "N/A", IF(OR(J113="N/A",K113="N/A"),"N/A", IF(J113&gt;VALUE(MID(K113,1,2)), "No", IF(J113&lt;-1*VALUE(MID(K113,1,2)), "No", "Yes"))))</f>
        <v>Yes</v>
      </c>
    </row>
    <row r="114" spans="1:12" x14ac:dyDescent="0.2">
      <c r="A114" s="168" t="s">
        <v>459</v>
      </c>
      <c r="B114" s="30" t="s">
        <v>296</v>
      </c>
      <c r="C114" s="4" t="s">
        <v>1751</v>
      </c>
      <c r="D114" s="27" t="str">
        <f t="shared" si="40"/>
        <v>Yes</v>
      </c>
      <c r="E114" s="4" t="s">
        <v>1751</v>
      </c>
      <c r="F114" s="27" t="str">
        <f t="shared" si="41"/>
        <v>Yes</v>
      </c>
      <c r="G114" s="4" t="s">
        <v>1751</v>
      </c>
      <c r="H114" s="27" t="str">
        <f t="shared" si="39"/>
        <v>Yes</v>
      </c>
      <c r="I114" s="8" t="s">
        <v>1751</v>
      </c>
      <c r="J114" s="8" t="s">
        <v>1751</v>
      </c>
      <c r="K114" s="28" t="s">
        <v>734</v>
      </c>
      <c r="L114" s="105" t="str">
        <f t="shared" si="42"/>
        <v>N/A</v>
      </c>
    </row>
    <row r="115" spans="1:12" x14ac:dyDescent="0.2">
      <c r="A115" s="168" t="s">
        <v>460</v>
      </c>
      <c r="B115" s="30" t="s">
        <v>296</v>
      </c>
      <c r="C115" s="4" t="s">
        <v>1751</v>
      </c>
      <c r="D115" s="27" t="str">
        <f t="shared" si="40"/>
        <v>Yes</v>
      </c>
      <c r="E115" s="4" t="s">
        <v>1751</v>
      </c>
      <c r="F115" s="27" t="str">
        <f t="shared" si="41"/>
        <v>Yes</v>
      </c>
      <c r="G115" s="4" t="s">
        <v>1751</v>
      </c>
      <c r="H115" s="27" t="str">
        <f t="shared" si="39"/>
        <v>Yes</v>
      </c>
      <c r="I115" s="8" t="s">
        <v>1751</v>
      </c>
      <c r="J115" s="8" t="s">
        <v>1751</v>
      </c>
      <c r="K115" s="28" t="s">
        <v>734</v>
      </c>
      <c r="L115" s="105" t="str">
        <f t="shared" si="42"/>
        <v>N/A</v>
      </c>
    </row>
    <row r="116" spans="1:12" x14ac:dyDescent="0.2">
      <c r="A116" s="104" t="s">
        <v>461</v>
      </c>
      <c r="B116" s="30" t="s">
        <v>213</v>
      </c>
      <c r="C116" s="31">
        <v>537859</v>
      </c>
      <c r="D116" s="27" t="str">
        <f>IF($B116="N/A","N/A",IF(C116&gt;10,"No",IF(C116&lt;-10,"No","Yes")))</f>
        <v>N/A</v>
      </c>
      <c r="E116" s="31">
        <v>527557</v>
      </c>
      <c r="F116" s="27" t="str">
        <f>IF($B116="N/A","N/A",IF(E116&gt;10,"No",IF(E116&lt;-10,"No","Yes")))</f>
        <v>N/A</v>
      </c>
      <c r="G116" s="31">
        <v>550979</v>
      </c>
      <c r="H116" s="27" t="str">
        <f>IF($B116="N/A","N/A",IF(G116&gt;10,"No",IF(G116&lt;-10,"No","Yes")))</f>
        <v>N/A</v>
      </c>
      <c r="I116" s="8">
        <v>-1.92</v>
      </c>
      <c r="J116" s="8">
        <v>4.4400000000000004</v>
      </c>
      <c r="K116" s="30" t="s">
        <v>734</v>
      </c>
      <c r="L116" s="105" t="str">
        <f>IF(J116="Div by 0", "N/A", IF(OR(J116="N/A",K116="N/A"),"N/A", IF(J116&gt;VALUE(MID(K116,1,2)), "No", IF(J116&lt;-1*VALUE(MID(K116,1,2)), "No", "Yes"))))</f>
        <v>Yes</v>
      </c>
    </row>
    <row r="117" spans="1:12" x14ac:dyDescent="0.2">
      <c r="A117" s="104" t="s">
        <v>211</v>
      </c>
      <c r="B117" s="30" t="s">
        <v>213</v>
      </c>
      <c r="C117" s="4">
        <v>81.060277880000001</v>
      </c>
      <c r="D117" s="27" t="str">
        <f>IF($B117="N/A","N/A",IF(C117&gt;10,"No",IF(C117&lt;-10,"No","Yes")))</f>
        <v>N/A</v>
      </c>
      <c r="E117" s="4">
        <v>75.344086042000001</v>
      </c>
      <c r="F117" s="27" t="str">
        <f>IF($B117="N/A","N/A",IF(E117&gt;10,"No",IF(E117&lt;-10,"No","Yes")))</f>
        <v>N/A</v>
      </c>
      <c r="G117" s="4">
        <v>66.808172361999993</v>
      </c>
      <c r="H117" s="27" t="str">
        <f>IF($B117="N/A","N/A",IF(G117&gt;10,"No",IF(G117&lt;-10,"No","Yes")))</f>
        <v>N/A</v>
      </c>
      <c r="I117" s="8">
        <v>-7.05</v>
      </c>
      <c r="J117" s="8">
        <v>-11.3</v>
      </c>
      <c r="K117" s="30" t="s">
        <v>734</v>
      </c>
      <c r="L117" s="105" t="str">
        <f>IF(J117="Div by 0", "N/A", IF(OR(J117="N/A",K117="N/A"),"N/A", IF(J117&gt;VALUE(MID(K117,1,2)), "No", IF(J117&lt;-1*VALUE(MID(K117,1,2)), "No", "Yes"))))</f>
        <v>Yes</v>
      </c>
    </row>
    <row r="118" spans="1:12" x14ac:dyDescent="0.2">
      <c r="A118" s="137" t="s">
        <v>1601</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1751</v>
      </c>
      <c r="J118" s="36" t="s">
        <v>1751</v>
      </c>
      <c r="K118" s="30" t="s">
        <v>734</v>
      </c>
      <c r="L118" s="105" t="str">
        <f>IF(J118="Div by 0", "N/A", IF(K118="N/A","N/A", IF(J118&gt;VALUE(MID(K118,1,2)), "No", IF(J118&lt;-1*VALUE(MID(K118,1,2)), "No", "Yes"))))</f>
        <v>N/A</v>
      </c>
    </row>
    <row r="119" spans="1:12" x14ac:dyDescent="0.2">
      <c r="A119" s="137" t="s">
        <v>1602</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1751</v>
      </c>
      <c r="J119" s="36" t="s">
        <v>1751</v>
      </c>
      <c r="K119" s="30" t="s">
        <v>734</v>
      </c>
      <c r="L119" s="105" t="str">
        <f>IF(J119="Div by 0", "N/A", IF(K119="N/A","N/A", IF(J119&gt;VALUE(MID(K119,1,2)), "No", IF(J119&lt;-1*VALUE(MID(K119,1,2)), "No", "Yes"))))</f>
        <v>N/A</v>
      </c>
    </row>
    <row r="120" spans="1:12" x14ac:dyDescent="0.2">
      <c r="A120" s="137" t="s">
        <v>1603</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1751</v>
      </c>
      <c r="J120" s="36" t="s">
        <v>1751</v>
      </c>
      <c r="K120" s="30" t="s">
        <v>734</v>
      </c>
      <c r="L120" s="105" t="str">
        <f>IF(J120="Div by 0", "N/A", IF(K120="N/A","N/A", IF(J120&gt;VALUE(MID(K120,1,2)), "No", IF(J120&lt;-1*VALUE(MID(K120,1,2)), "No", "Yes"))))</f>
        <v>N/A</v>
      </c>
    </row>
    <row r="121" spans="1:12" x14ac:dyDescent="0.2">
      <c r="A121" s="137" t="s">
        <v>1604</v>
      </c>
      <c r="B121" s="3" t="s">
        <v>213</v>
      </c>
      <c r="C121" s="1">
        <v>0</v>
      </c>
      <c r="D121" s="5" t="str">
        <f t="shared" ref="D121:H134" si="43">IF($B121="N/A","N/A",IF(C121&lt;0,"No","Yes"))</f>
        <v>N/A</v>
      </c>
      <c r="E121" s="1">
        <v>0</v>
      </c>
      <c r="F121" s="5" t="str">
        <f t="shared" si="43"/>
        <v>N/A</v>
      </c>
      <c r="G121" s="1">
        <v>0</v>
      </c>
      <c r="H121" s="5" t="str">
        <f t="shared" si="43"/>
        <v>N/A</v>
      </c>
      <c r="I121" s="36" t="s">
        <v>1751</v>
      </c>
      <c r="J121" s="36" t="s">
        <v>1751</v>
      </c>
      <c r="K121" s="3" t="s">
        <v>734</v>
      </c>
      <c r="L121" s="105" t="str">
        <f t="shared" ref="L121:L142" si="44">IF(J121="Div by 0", "N/A", IF(OR(J121="N/A",K121="N/A"),"N/A", IF(J121&gt;VALUE(MID(K121,1,2)), "No", IF(J121&lt;-1*VALUE(MID(K121,1,2)), "No", "Yes"))))</f>
        <v>N/A</v>
      </c>
    </row>
    <row r="122" spans="1:12" x14ac:dyDescent="0.2">
      <c r="A122" s="137" t="s">
        <v>1605</v>
      </c>
      <c r="B122" s="3" t="s">
        <v>213</v>
      </c>
      <c r="C122" s="1">
        <v>0</v>
      </c>
      <c r="D122" s="5" t="str">
        <f t="shared" si="43"/>
        <v>N/A</v>
      </c>
      <c r="E122" s="1">
        <v>0</v>
      </c>
      <c r="F122" s="5" t="str">
        <f t="shared" si="43"/>
        <v>N/A</v>
      </c>
      <c r="G122" s="1">
        <v>0</v>
      </c>
      <c r="H122" s="5" t="str">
        <f t="shared" si="43"/>
        <v>N/A</v>
      </c>
      <c r="I122" s="36" t="s">
        <v>1751</v>
      </c>
      <c r="J122" s="36" t="s">
        <v>1751</v>
      </c>
      <c r="K122" s="3" t="s">
        <v>734</v>
      </c>
      <c r="L122" s="105" t="str">
        <f t="shared" si="44"/>
        <v>N/A</v>
      </c>
    </row>
    <row r="123" spans="1:12" x14ac:dyDescent="0.2">
      <c r="A123" s="137" t="s">
        <v>1606</v>
      </c>
      <c r="B123" s="3" t="s">
        <v>213</v>
      </c>
      <c r="C123" s="1">
        <v>0</v>
      </c>
      <c r="D123" s="5" t="str">
        <f t="shared" si="43"/>
        <v>N/A</v>
      </c>
      <c r="E123" s="1">
        <v>0</v>
      </c>
      <c r="F123" s="5" t="str">
        <f t="shared" si="43"/>
        <v>N/A</v>
      </c>
      <c r="G123" s="1">
        <v>0</v>
      </c>
      <c r="H123" s="5" t="str">
        <f t="shared" si="43"/>
        <v>N/A</v>
      </c>
      <c r="I123" s="36" t="s">
        <v>1751</v>
      </c>
      <c r="J123" s="36" t="s">
        <v>1751</v>
      </c>
      <c r="K123" s="3" t="s">
        <v>734</v>
      </c>
      <c r="L123" s="105" t="str">
        <f t="shared" si="44"/>
        <v>N/A</v>
      </c>
    </row>
    <row r="124" spans="1:12" x14ac:dyDescent="0.2">
      <c r="A124" s="137" t="s">
        <v>1607</v>
      </c>
      <c r="B124" s="3" t="s">
        <v>213</v>
      </c>
      <c r="C124" s="1">
        <v>0</v>
      </c>
      <c r="D124" s="5" t="str">
        <f t="shared" si="43"/>
        <v>N/A</v>
      </c>
      <c r="E124" s="1">
        <v>0</v>
      </c>
      <c r="F124" s="5" t="str">
        <f t="shared" si="43"/>
        <v>N/A</v>
      </c>
      <c r="G124" s="1">
        <v>0</v>
      </c>
      <c r="H124" s="5" t="str">
        <f t="shared" si="43"/>
        <v>N/A</v>
      </c>
      <c r="I124" s="36" t="s">
        <v>1751</v>
      </c>
      <c r="J124" s="36" t="s">
        <v>1751</v>
      </c>
      <c r="K124" s="3" t="s">
        <v>734</v>
      </c>
      <c r="L124" s="105" t="str">
        <f t="shared" si="44"/>
        <v>N/A</v>
      </c>
    </row>
    <row r="125" spans="1:12" ht="25.5" x14ac:dyDescent="0.2">
      <c r="A125" s="128" t="s">
        <v>1608</v>
      </c>
      <c r="B125" s="3" t="s">
        <v>213</v>
      </c>
      <c r="C125" s="40">
        <v>0</v>
      </c>
      <c r="D125" s="5" t="str">
        <f t="shared" si="43"/>
        <v>N/A</v>
      </c>
      <c r="E125" s="40">
        <v>0</v>
      </c>
      <c r="F125" s="5" t="str">
        <f t="shared" si="43"/>
        <v>N/A</v>
      </c>
      <c r="G125" s="40">
        <v>0</v>
      </c>
      <c r="H125" s="5" t="str">
        <f t="shared" si="43"/>
        <v>N/A</v>
      </c>
      <c r="I125" s="8" t="s">
        <v>1751</v>
      </c>
      <c r="J125" s="8" t="s">
        <v>1751</v>
      </c>
      <c r="K125" s="30" t="s">
        <v>734</v>
      </c>
      <c r="L125" s="105" t="str">
        <f>IF(J125="Div by 0", "N/A", IF(OR(J125="N/A",K125="N/A"),"N/A", IF(J125&gt;VALUE(MID(K125,1,2)), "No", IF(J125&lt;-1*VALUE(MID(K125,1,2)), "No", "Yes"))))</f>
        <v>N/A</v>
      </c>
    </row>
    <row r="126" spans="1:12" ht="25.5" x14ac:dyDescent="0.2">
      <c r="A126" s="128" t="s">
        <v>1609</v>
      </c>
      <c r="B126" s="3" t="s">
        <v>213</v>
      </c>
      <c r="C126" s="40">
        <v>0</v>
      </c>
      <c r="D126" s="5" t="str">
        <f t="shared" si="43"/>
        <v>N/A</v>
      </c>
      <c r="E126" s="40">
        <v>0</v>
      </c>
      <c r="F126" s="5" t="str">
        <f t="shared" si="43"/>
        <v>N/A</v>
      </c>
      <c r="G126" s="40">
        <v>0</v>
      </c>
      <c r="H126" s="5" t="str">
        <f t="shared" si="43"/>
        <v>N/A</v>
      </c>
      <c r="I126" s="8" t="s">
        <v>1751</v>
      </c>
      <c r="J126" s="8" t="s">
        <v>1751</v>
      </c>
      <c r="K126" s="3" t="s">
        <v>734</v>
      </c>
      <c r="L126" s="105" t="str">
        <f t="shared" ref="L126:L129" si="45">IF(J126="Div by 0", "N/A", IF(OR(J126="N/A",K126="N/A"),"N/A", IF(J126&gt;VALUE(MID(K126,1,2)), "No", IF(J126&lt;-1*VALUE(MID(K126,1,2)), "No", "Yes"))))</f>
        <v>N/A</v>
      </c>
    </row>
    <row r="127" spans="1:12" ht="25.5" x14ac:dyDescent="0.2">
      <c r="A127" s="128" t="s">
        <v>1610</v>
      </c>
      <c r="B127" s="3" t="s">
        <v>213</v>
      </c>
      <c r="C127" s="40">
        <v>0</v>
      </c>
      <c r="D127" s="5" t="str">
        <f t="shared" si="43"/>
        <v>N/A</v>
      </c>
      <c r="E127" s="40">
        <v>0</v>
      </c>
      <c r="F127" s="5" t="str">
        <f t="shared" si="43"/>
        <v>N/A</v>
      </c>
      <c r="G127" s="40">
        <v>0</v>
      </c>
      <c r="H127" s="5" t="str">
        <f t="shared" si="43"/>
        <v>N/A</v>
      </c>
      <c r="I127" s="8" t="s">
        <v>1751</v>
      </c>
      <c r="J127" s="8" t="s">
        <v>1751</v>
      </c>
      <c r="K127" s="3" t="s">
        <v>734</v>
      </c>
      <c r="L127" s="105" t="str">
        <f t="shared" si="45"/>
        <v>N/A</v>
      </c>
    </row>
    <row r="128" spans="1:12" ht="25.5" x14ac:dyDescent="0.2">
      <c r="A128" s="128" t="s">
        <v>1611</v>
      </c>
      <c r="B128" s="3" t="s">
        <v>213</v>
      </c>
      <c r="C128" s="40">
        <v>0</v>
      </c>
      <c r="D128" s="5" t="str">
        <f t="shared" si="43"/>
        <v>N/A</v>
      </c>
      <c r="E128" s="40">
        <v>0</v>
      </c>
      <c r="F128" s="5" t="str">
        <f t="shared" si="43"/>
        <v>N/A</v>
      </c>
      <c r="G128" s="40">
        <v>0</v>
      </c>
      <c r="H128" s="5" t="str">
        <f t="shared" si="43"/>
        <v>N/A</v>
      </c>
      <c r="I128" s="8" t="s">
        <v>1751</v>
      </c>
      <c r="J128" s="8" t="s">
        <v>1751</v>
      </c>
      <c r="K128" s="3" t="s">
        <v>734</v>
      </c>
      <c r="L128" s="105" t="str">
        <f t="shared" si="45"/>
        <v>N/A</v>
      </c>
    </row>
    <row r="129" spans="1:12" ht="25.5" x14ac:dyDescent="0.2">
      <c r="A129" s="128" t="s">
        <v>1612</v>
      </c>
      <c r="B129" s="3" t="s">
        <v>213</v>
      </c>
      <c r="C129" s="40">
        <v>0</v>
      </c>
      <c r="D129" s="5" t="str">
        <f t="shared" si="43"/>
        <v>N/A</v>
      </c>
      <c r="E129" s="40">
        <v>0</v>
      </c>
      <c r="F129" s="5" t="str">
        <f t="shared" si="43"/>
        <v>N/A</v>
      </c>
      <c r="G129" s="40">
        <v>0</v>
      </c>
      <c r="H129" s="5" t="str">
        <f t="shared" si="43"/>
        <v>N/A</v>
      </c>
      <c r="I129" s="8" t="s">
        <v>1751</v>
      </c>
      <c r="J129" s="8" t="s">
        <v>1751</v>
      </c>
      <c r="K129" s="3" t="s">
        <v>734</v>
      </c>
      <c r="L129" s="105" t="str">
        <f t="shared" si="45"/>
        <v>N/A</v>
      </c>
    </row>
    <row r="130" spans="1:12" ht="25.5" x14ac:dyDescent="0.2">
      <c r="A130" s="128" t="s">
        <v>1613</v>
      </c>
      <c r="B130" s="3" t="s">
        <v>213</v>
      </c>
      <c r="C130" s="40" t="s">
        <v>1751</v>
      </c>
      <c r="D130" s="5" t="str">
        <f t="shared" si="43"/>
        <v>N/A</v>
      </c>
      <c r="E130" s="40" t="s">
        <v>1751</v>
      </c>
      <c r="F130" s="5" t="str">
        <f t="shared" si="43"/>
        <v>N/A</v>
      </c>
      <c r="G130" s="40" t="s">
        <v>1751</v>
      </c>
      <c r="H130" s="5" t="str">
        <f t="shared" si="43"/>
        <v>N/A</v>
      </c>
      <c r="I130" s="8" t="s">
        <v>1751</v>
      </c>
      <c r="J130" s="8" t="s">
        <v>1751</v>
      </c>
      <c r="K130" s="30" t="s">
        <v>734</v>
      </c>
      <c r="L130" s="105" t="str">
        <f>IF(J130="Div by 0", "N/A", IF(OR(J130="N/A",K130="N/A"),"N/A", IF(J130&gt;VALUE(MID(K130,1,2)), "No", IF(J130&lt;-1*VALUE(MID(K130,1,2)), "No", "Yes"))))</f>
        <v>N/A</v>
      </c>
    </row>
    <row r="131" spans="1:12" ht="25.5" x14ac:dyDescent="0.2">
      <c r="A131" s="128" t="s">
        <v>1614</v>
      </c>
      <c r="B131" s="3" t="s">
        <v>213</v>
      </c>
      <c r="C131" s="40" t="s">
        <v>1751</v>
      </c>
      <c r="D131" s="5" t="str">
        <f t="shared" si="43"/>
        <v>N/A</v>
      </c>
      <c r="E131" s="40" t="s">
        <v>1751</v>
      </c>
      <c r="F131" s="5" t="str">
        <f t="shared" si="43"/>
        <v>N/A</v>
      </c>
      <c r="G131" s="40" t="s">
        <v>1751</v>
      </c>
      <c r="H131" s="5" t="str">
        <f t="shared" si="43"/>
        <v>N/A</v>
      </c>
      <c r="I131" s="8" t="s">
        <v>1751</v>
      </c>
      <c r="J131" s="8" t="s">
        <v>1751</v>
      </c>
      <c r="K131" s="3" t="s">
        <v>734</v>
      </c>
      <c r="L131" s="105" t="str">
        <f t="shared" si="44"/>
        <v>N/A</v>
      </c>
    </row>
    <row r="132" spans="1:12" ht="25.5" x14ac:dyDescent="0.2">
      <c r="A132" s="128" t="s">
        <v>493</v>
      </c>
      <c r="B132" s="3" t="s">
        <v>213</v>
      </c>
      <c r="C132" s="40" t="s">
        <v>1751</v>
      </c>
      <c r="D132" s="5" t="str">
        <f t="shared" si="43"/>
        <v>N/A</v>
      </c>
      <c r="E132" s="40" t="s">
        <v>1751</v>
      </c>
      <c r="F132" s="5" t="str">
        <f t="shared" si="43"/>
        <v>N/A</v>
      </c>
      <c r="G132" s="40" t="s">
        <v>1751</v>
      </c>
      <c r="H132" s="5" t="str">
        <f t="shared" si="43"/>
        <v>N/A</v>
      </c>
      <c r="I132" s="8" t="s">
        <v>1751</v>
      </c>
      <c r="J132" s="8" t="s">
        <v>1751</v>
      </c>
      <c r="K132" s="3" t="s">
        <v>734</v>
      </c>
      <c r="L132" s="105" t="str">
        <f t="shared" si="44"/>
        <v>N/A</v>
      </c>
    </row>
    <row r="133" spans="1:12" ht="25.5" x14ac:dyDescent="0.2">
      <c r="A133" s="128" t="s">
        <v>494</v>
      </c>
      <c r="B133" s="3" t="s">
        <v>213</v>
      </c>
      <c r="C133" s="40" t="s">
        <v>1751</v>
      </c>
      <c r="D133" s="5" t="str">
        <f t="shared" si="43"/>
        <v>N/A</v>
      </c>
      <c r="E133" s="40" t="s">
        <v>1751</v>
      </c>
      <c r="F133" s="5" t="str">
        <f t="shared" si="43"/>
        <v>N/A</v>
      </c>
      <c r="G133" s="40" t="s">
        <v>1751</v>
      </c>
      <c r="H133" s="5" t="str">
        <f t="shared" si="43"/>
        <v>N/A</v>
      </c>
      <c r="I133" s="8" t="s">
        <v>1751</v>
      </c>
      <c r="J133" s="8" t="s">
        <v>1751</v>
      </c>
      <c r="K133" s="3" t="s">
        <v>734</v>
      </c>
      <c r="L133" s="105" t="str">
        <f t="shared" si="44"/>
        <v>N/A</v>
      </c>
    </row>
    <row r="134" spans="1:12" ht="25.5" x14ac:dyDescent="0.2">
      <c r="A134" s="128" t="s">
        <v>495</v>
      </c>
      <c r="B134" s="3" t="s">
        <v>213</v>
      </c>
      <c r="C134" s="40" t="s">
        <v>1751</v>
      </c>
      <c r="D134" s="5" t="str">
        <f t="shared" si="43"/>
        <v>N/A</v>
      </c>
      <c r="E134" s="40" t="s">
        <v>1751</v>
      </c>
      <c r="F134" s="5" t="str">
        <f t="shared" si="43"/>
        <v>N/A</v>
      </c>
      <c r="G134" s="40" t="s">
        <v>1751</v>
      </c>
      <c r="H134" s="5" t="str">
        <f t="shared" si="43"/>
        <v>N/A</v>
      </c>
      <c r="I134" s="8" t="s">
        <v>1751</v>
      </c>
      <c r="J134" s="8" t="s">
        <v>1751</v>
      </c>
      <c r="K134" s="3" t="s">
        <v>734</v>
      </c>
      <c r="L134" s="105" t="str">
        <f t="shared" si="44"/>
        <v>N/A</v>
      </c>
    </row>
    <row r="135" spans="1:12" ht="25.5" x14ac:dyDescent="0.2">
      <c r="A135" s="128" t="s">
        <v>496</v>
      </c>
      <c r="B135" s="22" t="s">
        <v>213</v>
      </c>
      <c r="C135" s="40" t="s">
        <v>1751</v>
      </c>
      <c r="D135" s="27" t="str">
        <f t="shared" ref="D135:D141" si="46">IF($B135="N/A","N/A",IF(C135&gt;10,"No",IF(C135&lt;-10,"No","Yes")))</f>
        <v>N/A</v>
      </c>
      <c r="E135" s="40" t="s">
        <v>1751</v>
      </c>
      <c r="F135" s="27" t="str">
        <f t="shared" ref="F135:F141" si="47">IF($B135="N/A","N/A",IF(E135&gt;10,"No",IF(E135&lt;-10,"No","Yes")))</f>
        <v>N/A</v>
      </c>
      <c r="G135" s="40" t="s">
        <v>1751</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t="s">
        <v>1751</v>
      </c>
      <c r="D136" s="27" t="str">
        <f t="shared" si="46"/>
        <v>N/A</v>
      </c>
      <c r="E136" s="40" t="s">
        <v>1751</v>
      </c>
      <c r="F136" s="27" t="str">
        <f t="shared" si="47"/>
        <v>N/A</v>
      </c>
      <c r="G136" s="40" t="s">
        <v>1751</v>
      </c>
      <c r="H136" s="27" t="str">
        <f t="shared" si="48"/>
        <v>N/A</v>
      </c>
      <c r="I136" s="8" t="s">
        <v>1751</v>
      </c>
      <c r="J136" s="8" t="s">
        <v>1751</v>
      </c>
      <c r="K136" s="3" t="s">
        <v>734</v>
      </c>
      <c r="L136" s="105" t="str">
        <f t="shared" si="44"/>
        <v>N/A</v>
      </c>
    </row>
    <row r="137" spans="1:12" ht="25.5" x14ac:dyDescent="0.2">
      <c r="A137" s="128" t="s">
        <v>498</v>
      </c>
      <c r="B137" s="22" t="s">
        <v>213</v>
      </c>
      <c r="C137" s="40" t="s">
        <v>1751</v>
      </c>
      <c r="D137" s="27" t="str">
        <f t="shared" si="46"/>
        <v>N/A</v>
      </c>
      <c r="E137" s="40" t="s">
        <v>1751</v>
      </c>
      <c r="F137" s="27" t="str">
        <f t="shared" si="47"/>
        <v>N/A</v>
      </c>
      <c r="G137" s="40" t="s">
        <v>1751</v>
      </c>
      <c r="H137" s="27" t="str">
        <f t="shared" si="48"/>
        <v>N/A</v>
      </c>
      <c r="I137" s="8" t="s">
        <v>1751</v>
      </c>
      <c r="J137" s="8" t="s">
        <v>1751</v>
      </c>
      <c r="K137" s="3" t="s">
        <v>734</v>
      </c>
      <c r="L137" s="105" t="str">
        <f t="shared" si="44"/>
        <v>N/A</v>
      </c>
    </row>
    <row r="138" spans="1:12" ht="25.5" x14ac:dyDescent="0.2">
      <c r="A138" s="128" t="s">
        <v>499</v>
      </c>
      <c r="B138" s="22" t="s">
        <v>213</v>
      </c>
      <c r="C138" s="40" t="s">
        <v>1751</v>
      </c>
      <c r="D138" s="27" t="str">
        <f t="shared" si="46"/>
        <v>N/A</v>
      </c>
      <c r="E138" s="40" t="s">
        <v>1751</v>
      </c>
      <c r="F138" s="27" t="str">
        <f t="shared" si="47"/>
        <v>N/A</v>
      </c>
      <c r="G138" s="40" t="s">
        <v>1751</v>
      </c>
      <c r="H138" s="27" t="str">
        <f t="shared" si="48"/>
        <v>N/A</v>
      </c>
      <c r="I138" s="8" t="s">
        <v>1751</v>
      </c>
      <c r="J138" s="8" t="s">
        <v>1751</v>
      </c>
      <c r="K138" s="3" t="s">
        <v>734</v>
      </c>
      <c r="L138" s="105" t="str">
        <f t="shared" si="44"/>
        <v>N/A</v>
      </c>
    </row>
    <row r="139" spans="1:12" ht="25.5" x14ac:dyDescent="0.2">
      <c r="A139" s="128" t="s">
        <v>500</v>
      </c>
      <c r="B139" s="22" t="s">
        <v>213</v>
      </c>
      <c r="C139" s="40" t="s">
        <v>1751</v>
      </c>
      <c r="D139" s="27" t="str">
        <f t="shared" si="46"/>
        <v>N/A</v>
      </c>
      <c r="E139" s="40" t="s">
        <v>1751</v>
      </c>
      <c r="F139" s="27" t="str">
        <f t="shared" si="47"/>
        <v>N/A</v>
      </c>
      <c r="G139" s="40" t="s">
        <v>1751</v>
      </c>
      <c r="H139" s="27" t="str">
        <f t="shared" si="48"/>
        <v>N/A</v>
      </c>
      <c r="I139" s="8" t="s">
        <v>1751</v>
      </c>
      <c r="J139" s="8" t="s">
        <v>1751</v>
      </c>
      <c r="K139" s="3" t="s">
        <v>734</v>
      </c>
      <c r="L139" s="105" t="str">
        <f t="shared" si="44"/>
        <v>N/A</v>
      </c>
    </row>
    <row r="140" spans="1:12" ht="25.5" x14ac:dyDescent="0.2">
      <c r="A140" s="128" t="s">
        <v>501</v>
      </c>
      <c r="B140" s="22" t="s">
        <v>213</v>
      </c>
      <c r="C140" s="40" t="s">
        <v>1751</v>
      </c>
      <c r="D140" s="27" t="str">
        <f t="shared" si="46"/>
        <v>N/A</v>
      </c>
      <c r="E140" s="40" t="s">
        <v>1751</v>
      </c>
      <c r="F140" s="27" t="str">
        <f t="shared" si="47"/>
        <v>N/A</v>
      </c>
      <c r="G140" s="40" t="s">
        <v>1751</v>
      </c>
      <c r="H140" s="27" t="str">
        <f t="shared" si="48"/>
        <v>N/A</v>
      </c>
      <c r="I140" s="8" t="s">
        <v>1751</v>
      </c>
      <c r="J140" s="8" t="s">
        <v>1751</v>
      </c>
      <c r="K140" s="3" t="s">
        <v>734</v>
      </c>
      <c r="L140" s="105" t="str">
        <f t="shared" si="44"/>
        <v>N/A</v>
      </c>
    </row>
    <row r="141" spans="1:12" ht="25.5" x14ac:dyDescent="0.2">
      <c r="A141" s="128" t="s">
        <v>502</v>
      </c>
      <c r="B141" s="22" t="s">
        <v>213</v>
      </c>
      <c r="C141" s="40" t="s">
        <v>1751</v>
      </c>
      <c r="D141" s="27" t="str">
        <f t="shared" si="46"/>
        <v>N/A</v>
      </c>
      <c r="E141" s="40" t="s">
        <v>1751</v>
      </c>
      <c r="F141" s="27" t="str">
        <f t="shared" si="47"/>
        <v>N/A</v>
      </c>
      <c r="G141" s="40" t="s">
        <v>1751</v>
      </c>
      <c r="H141" s="27" t="str">
        <f t="shared" si="48"/>
        <v>N/A</v>
      </c>
      <c r="I141" s="8" t="s">
        <v>1751</v>
      </c>
      <c r="J141" s="8" t="s">
        <v>1751</v>
      </c>
      <c r="K141" s="3" t="s">
        <v>734</v>
      </c>
      <c r="L141" s="105" t="str">
        <f t="shared" si="44"/>
        <v>N/A</v>
      </c>
    </row>
    <row r="142" spans="1:12" ht="25.5" x14ac:dyDescent="0.2">
      <c r="A142" s="128" t="s">
        <v>503</v>
      </c>
      <c r="B142" s="22" t="s">
        <v>213</v>
      </c>
      <c r="C142" s="40" t="s">
        <v>1751</v>
      </c>
      <c r="D142" s="5" t="str">
        <f t="shared" ref="D142" si="49">IF($B142="N/A","N/A",IF(C142&lt;0,"No","Yes"))</f>
        <v>N/A</v>
      </c>
      <c r="E142" s="40" t="s">
        <v>1751</v>
      </c>
      <c r="F142" s="5" t="str">
        <f t="shared" ref="F142" si="50">IF($B142="N/A","N/A",IF(E142&lt;0,"No","Yes"))</f>
        <v>N/A</v>
      </c>
      <c r="G142" s="40" t="s">
        <v>1751</v>
      </c>
      <c r="H142" s="5" t="str">
        <f t="shared" ref="H142" si="51">IF($B142="N/A","N/A",IF(G142&lt;0,"No","Yes"))</f>
        <v>N/A</v>
      </c>
      <c r="I142" s="8" t="s">
        <v>1751</v>
      </c>
      <c r="J142" s="8" t="s">
        <v>1751</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1751</v>
      </c>
      <c r="J143" s="8" t="s">
        <v>1751</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1751</v>
      </c>
      <c r="J144" s="8" t="s">
        <v>1751</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1751</v>
      </c>
      <c r="J145" s="8" t="s">
        <v>1751</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1751</v>
      </c>
      <c r="J146" s="8" t="s">
        <v>1751</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1751</v>
      </c>
      <c r="J147" s="8" t="s">
        <v>1751</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1751</v>
      </c>
      <c r="J148" s="8" t="s">
        <v>1751</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1751</v>
      </c>
      <c r="J149" s="8" t="s">
        <v>1751</v>
      </c>
      <c r="K149" s="3" t="s">
        <v>734</v>
      </c>
      <c r="L149" s="105" t="str">
        <f t="shared" si="55"/>
        <v>N/A</v>
      </c>
    </row>
    <row r="150" spans="1:12" x14ac:dyDescent="0.2">
      <c r="A150" s="137" t="s">
        <v>733</v>
      </c>
      <c r="B150" s="30" t="s">
        <v>213</v>
      </c>
      <c r="C150" s="1">
        <v>537859</v>
      </c>
      <c r="D150" s="7" t="str">
        <f t="shared" ref="D150:D172" si="56">IF($B150="N/A","N/A",IF(C150&gt;10,"No",IF(C150&lt;-10,"No","Yes")))</f>
        <v>N/A</v>
      </c>
      <c r="E150" s="1">
        <v>527557</v>
      </c>
      <c r="F150" s="7" t="str">
        <f t="shared" ref="F150:F172" si="57">IF($B150="N/A","N/A",IF(E150&gt;10,"No",IF(E150&lt;-10,"No","Yes")))</f>
        <v>N/A</v>
      </c>
      <c r="G150" s="1">
        <v>550968</v>
      </c>
      <c r="H150" s="7" t="str">
        <f t="shared" ref="H150:H172" si="58">IF($B150="N/A","N/A",IF(G150&gt;10,"No",IF(G150&lt;-10,"No","Yes")))</f>
        <v>N/A</v>
      </c>
      <c r="I150" s="8">
        <v>-1.92</v>
      </c>
      <c r="J150" s="8">
        <v>4.4379999999999997</v>
      </c>
      <c r="K150" s="30" t="s">
        <v>734</v>
      </c>
      <c r="L150" s="105" t="str">
        <f t="shared" ref="L150:L172" si="59">IF(J150="Div by 0", "N/A", IF(K150="N/A","N/A", IF(J150&gt;VALUE(MID(K150,1,2)), "No", IF(J150&lt;-1*VALUE(MID(K150,1,2)), "No", "Yes"))))</f>
        <v>Yes</v>
      </c>
    </row>
    <row r="151" spans="1:12" x14ac:dyDescent="0.2">
      <c r="A151" s="137" t="s">
        <v>531</v>
      </c>
      <c r="B151" s="30" t="s">
        <v>213</v>
      </c>
      <c r="C151" s="1">
        <v>180</v>
      </c>
      <c r="D151" s="7" t="str">
        <f t="shared" si="56"/>
        <v>N/A</v>
      </c>
      <c r="E151" s="1">
        <v>246</v>
      </c>
      <c r="F151" s="7" t="str">
        <f t="shared" si="57"/>
        <v>N/A</v>
      </c>
      <c r="G151" s="1">
        <v>253</v>
      </c>
      <c r="H151" s="7" t="str">
        <f t="shared" si="58"/>
        <v>N/A</v>
      </c>
      <c r="I151" s="8">
        <v>36.67</v>
      </c>
      <c r="J151" s="8">
        <v>2.8460000000000001</v>
      </c>
      <c r="K151" s="30" t="s">
        <v>734</v>
      </c>
      <c r="L151" s="105" t="str">
        <f t="shared" si="59"/>
        <v>Yes</v>
      </c>
    </row>
    <row r="152" spans="1:12" x14ac:dyDescent="0.2">
      <c r="A152" s="137" t="s">
        <v>532</v>
      </c>
      <c r="B152" s="30" t="s">
        <v>213</v>
      </c>
      <c r="C152" s="1">
        <v>4299</v>
      </c>
      <c r="D152" s="7" t="str">
        <f t="shared" si="56"/>
        <v>N/A</v>
      </c>
      <c r="E152" s="1">
        <v>4581</v>
      </c>
      <c r="F152" s="7" t="str">
        <f t="shared" si="57"/>
        <v>N/A</v>
      </c>
      <c r="G152" s="1">
        <v>3965</v>
      </c>
      <c r="H152" s="7" t="str">
        <f t="shared" si="58"/>
        <v>N/A</v>
      </c>
      <c r="I152" s="8">
        <v>6.56</v>
      </c>
      <c r="J152" s="8">
        <v>-13.4</v>
      </c>
      <c r="K152" s="30" t="s">
        <v>734</v>
      </c>
      <c r="L152" s="105" t="str">
        <f t="shared" si="59"/>
        <v>Yes</v>
      </c>
    </row>
    <row r="153" spans="1:12" x14ac:dyDescent="0.2">
      <c r="A153" s="137" t="s">
        <v>533</v>
      </c>
      <c r="B153" s="30" t="s">
        <v>213</v>
      </c>
      <c r="C153" s="1">
        <v>424804</v>
      </c>
      <c r="D153" s="7" t="str">
        <f t="shared" si="56"/>
        <v>N/A</v>
      </c>
      <c r="E153" s="1">
        <v>405283</v>
      </c>
      <c r="F153" s="7" t="str">
        <f t="shared" si="57"/>
        <v>N/A</v>
      </c>
      <c r="G153" s="1">
        <v>441949</v>
      </c>
      <c r="H153" s="7" t="str">
        <f t="shared" si="58"/>
        <v>N/A</v>
      </c>
      <c r="I153" s="8">
        <v>-4.5999999999999996</v>
      </c>
      <c r="J153" s="8">
        <v>9.0470000000000006</v>
      </c>
      <c r="K153" s="30" t="s">
        <v>734</v>
      </c>
      <c r="L153" s="105" t="str">
        <f t="shared" si="59"/>
        <v>Yes</v>
      </c>
    </row>
    <row r="154" spans="1:12" x14ac:dyDescent="0.2">
      <c r="A154" s="137" t="s">
        <v>534</v>
      </c>
      <c r="B154" s="30" t="s">
        <v>213</v>
      </c>
      <c r="C154" s="1">
        <v>108576</v>
      </c>
      <c r="D154" s="7" t="str">
        <f t="shared" si="56"/>
        <v>N/A</v>
      </c>
      <c r="E154" s="1">
        <v>117447</v>
      </c>
      <c r="F154" s="7" t="str">
        <f t="shared" si="57"/>
        <v>N/A</v>
      </c>
      <c r="G154" s="1">
        <v>102949</v>
      </c>
      <c r="H154" s="7" t="str">
        <f t="shared" si="58"/>
        <v>N/A</v>
      </c>
      <c r="I154" s="8">
        <v>8.17</v>
      </c>
      <c r="J154" s="8">
        <v>-12.3</v>
      </c>
      <c r="K154" s="30" t="s">
        <v>734</v>
      </c>
      <c r="L154" s="105" t="str">
        <f t="shared" si="59"/>
        <v>Yes</v>
      </c>
    </row>
    <row r="155" spans="1:12" x14ac:dyDescent="0.2">
      <c r="A155" s="128" t="s">
        <v>535</v>
      </c>
      <c r="B155" s="3" t="s">
        <v>213</v>
      </c>
      <c r="C155" s="40">
        <v>49.375529571999998</v>
      </c>
      <c r="D155" s="5" t="str">
        <f t="shared" ref="D155:D159" si="60">IF($B155="N/A","N/A",IF(C155&lt;0,"No","Yes"))</f>
        <v>N/A</v>
      </c>
      <c r="E155" s="40">
        <v>48.539688294000001</v>
      </c>
      <c r="F155" s="5" t="str">
        <f t="shared" ref="F155:F159" si="61">IF($B155="N/A","N/A",IF(E155&lt;0,"No","Yes"))</f>
        <v>N/A</v>
      </c>
      <c r="G155" s="40">
        <v>47.596336583999999</v>
      </c>
      <c r="H155" s="5" t="str">
        <f t="shared" ref="H155:H159" si="62">IF($B155="N/A","N/A",IF(G155&lt;0,"No","Yes"))</f>
        <v>N/A</v>
      </c>
      <c r="I155" s="8">
        <v>-1.69</v>
      </c>
      <c r="J155" s="8">
        <v>-1.94</v>
      </c>
      <c r="K155" s="30" t="s">
        <v>734</v>
      </c>
      <c r="L155" s="105" t="str">
        <f>IF(J155="Div by 0", "N/A", IF(OR(J155="N/A",K155="N/A"),"N/A", IF(J155&gt;VALUE(MID(K155,1,2)), "No", IF(J155&lt;-1*VALUE(MID(K155,1,2)), "No", "Yes"))))</f>
        <v>Yes</v>
      </c>
    </row>
    <row r="156" spans="1:12" ht="25.5" x14ac:dyDescent="0.2">
      <c r="A156" s="128" t="s">
        <v>536</v>
      </c>
      <c r="B156" s="3" t="s">
        <v>213</v>
      </c>
      <c r="C156" s="40">
        <v>0.21917808220000001</v>
      </c>
      <c r="D156" s="5" t="str">
        <f t="shared" si="60"/>
        <v>N/A</v>
      </c>
      <c r="E156" s="40">
        <v>0.28194196119999998</v>
      </c>
      <c r="F156" s="5" t="str">
        <f t="shared" si="61"/>
        <v>N/A</v>
      </c>
      <c r="G156" s="40">
        <v>0.34849924929999998</v>
      </c>
      <c r="H156" s="5" t="str">
        <f t="shared" si="62"/>
        <v>N/A</v>
      </c>
      <c r="I156" s="8">
        <v>28.64</v>
      </c>
      <c r="J156" s="8">
        <v>23.61</v>
      </c>
      <c r="K156" s="3" t="s">
        <v>734</v>
      </c>
      <c r="L156" s="105" t="str">
        <f t="shared" ref="L156:L159" si="63">IF(J156="Div by 0", "N/A", IF(OR(J156="N/A",K156="N/A"),"N/A", IF(J156&gt;VALUE(MID(K156,1,2)), "No", IF(J156&lt;-1*VALUE(MID(K156,1,2)), "No", "Yes"))))</f>
        <v>Yes</v>
      </c>
    </row>
    <row r="157" spans="1:12" ht="25.5" x14ac:dyDescent="0.2">
      <c r="A157" s="128" t="s">
        <v>537</v>
      </c>
      <c r="B157" s="3" t="s">
        <v>213</v>
      </c>
      <c r="C157" s="40">
        <v>2.0566622653</v>
      </c>
      <c r="D157" s="5" t="str">
        <f t="shared" si="60"/>
        <v>N/A</v>
      </c>
      <c r="E157" s="40">
        <v>2.2070407538999999</v>
      </c>
      <c r="F157" s="5" t="str">
        <f t="shared" si="61"/>
        <v>N/A</v>
      </c>
      <c r="G157" s="40">
        <v>1.9824504386999999</v>
      </c>
      <c r="H157" s="5" t="str">
        <f t="shared" si="62"/>
        <v>N/A</v>
      </c>
      <c r="I157" s="8">
        <v>7.3120000000000003</v>
      </c>
      <c r="J157" s="8">
        <v>-10.199999999999999</v>
      </c>
      <c r="K157" s="3" t="s">
        <v>734</v>
      </c>
      <c r="L157" s="105" t="str">
        <f t="shared" si="63"/>
        <v>Yes</v>
      </c>
    </row>
    <row r="158" spans="1:12" ht="25.5" x14ac:dyDescent="0.2">
      <c r="A158" s="128" t="s">
        <v>538</v>
      </c>
      <c r="B158" s="3" t="s">
        <v>213</v>
      </c>
      <c r="C158" s="40">
        <v>67.630595232999994</v>
      </c>
      <c r="D158" s="5" t="str">
        <f t="shared" si="60"/>
        <v>N/A</v>
      </c>
      <c r="E158" s="40">
        <v>66.032921716999994</v>
      </c>
      <c r="F158" s="5" t="str">
        <f t="shared" si="61"/>
        <v>N/A</v>
      </c>
      <c r="G158" s="40">
        <v>64.525920658999993</v>
      </c>
      <c r="H158" s="5" t="str">
        <f t="shared" si="62"/>
        <v>N/A</v>
      </c>
      <c r="I158" s="8">
        <v>-2.36</v>
      </c>
      <c r="J158" s="8">
        <v>-2.2799999999999998</v>
      </c>
      <c r="K158" s="3" t="s">
        <v>734</v>
      </c>
      <c r="L158" s="105" t="str">
        <f t="shared" si="63"/>
        <v>Yes</v>
      </c>
    </row>
    <row r="159" spans="1:12" ht="25.5" x14ac:dyDescent="0.2">
      <c r="A159" s="128" t="s">
        <v>539</v>
      </c>
      <c r="B159" s="3" t="s">
        <v>213</v>
      </c>
      <c r="C159" s="40">
        <v>63.850957975999997</v>
      </c>
      <c r="D159" s="5" t="str">
        <f t="shared" si="60"/>
        <v>N/A</v>
      </c>
      <c r="E159" s="40">
        <v>65.876724085000006</v>
      </c>
      <c r="F159" s="5" t="str">
        <f t="shared" si="61"/>
        <v>N/A</v>
      </c>
      <c r="G159" s="40">
        <v>66.204718940999996</v>
      </c>
      <c r="H159" s="5" t="str">
        <f t="shared" si="62"/>
        <v>N/A</v>
      </c>
      <c r="I159" s="8">
        <v>3.173</v>
      </c>
      <c r="J159" s="8">
        <v>0.49790000000000001</v>
      </c>
      <c r="K159" s="3" t="s">
        <v>734</v>
      </c>
      <c r="L159" s="105" t="str">
        <f t="shared" si="63"/>
        <v>Yes</v>
      </c>
    </row>
    <row r="160" spans="1:12" ht="25.5" x14ac:dyDescent="0.2">
      <c r="A160" s="137" t="s">
        <v>540</v>
      </c>
      <c r="B160" s="30" t="s">
        <v>213</v>
      </c>
      <c r="C160" s="1">
        <v>420214.89</v>
      </c>
      <c r="D160" s="7" t="str">
        <f t="shared" si="56"/>
        <v>N/A</v>
      </c>
      <c r="E160" s="1">
        <v>413355.41</v>
      </c>
      <c r="F160" s="7" t="str">
        <f t="shared" si="57"/>
        <v>N/A</v>
      </c>
      <c r="G160" s="1">
        <v>462533.81</v>
      </c>
      <c r="H160" s="7" t="str">
        <f t="shared" si="58"/>
        <v>N/A</v>
      </c>
      <c r="I160" s="8">
        <v>-1.63</v>
      </c>
      <c r="J160" s="8">
        <v>11.9</v>
      </c>
      <c r="K160" s="30" t="s">
        <v>734</v>
      </c>
      <c r="L160" s="105" t="str">
        <f t="shared" si="59"/>
        <v>Yes</v>
      </c>
    </row>
    <row r="161" spans="1:12" x14ac:dyDescent="0.2">
      <c r="A161" s="137" t="s">
        <v>541</v>
      </c>
      <c r="B161" s="30" t="s">
        <v>213</v>
      </c>
      <c r="C161" s="10">
        <v>1414364016</v>
      </c>
      <c r="D161" s="7" t="str">
        <f t="shared" si="56"/>
        <v>N/A</v>
      </c>
      <c r="E161" s="10">
        <v>664236189</v>
      </c>
      <c r="F161" s="7" t="str">
        <f t="shared" si="57"/>
        <v>N/A</v>
      </c>
      <c r="G161" s="10">
        <v>661031850</v>
      </c>
      <c r="H161" s="7" t="str">
        <f t="shared" si="58"/>
        <v>N/A</v>
      </c>
      <c r="I161" s="8">
        <v>-53</v>
      </c>
      <c r="J161" s="8">
        <v>-0.48199999999999998</v>
      </c>
      <c r="K161" s="30" t="s">
        <v>734</v>
      </c>
      <c r="L161" s="105" t="str">
        <f t="shared" si="59"/>
        <v>Yes</v>
      </c>
    </row>
    <row r="162" spans="1:12" x14ac:dyDescent="0.2">
      <c r="A162" s="137" t="s">
        <v>1263</v>
      </c>
      <c r="B162" s="30" t="s">
        <v>213</v>
      </c>
      <c r="C162" s="10">
        <v>2629.6185728999999</v>
      </c>
      <c r="D162" s="7" t="str">
        <f t="shared" si="56"/>
        <v>N/A</v>
      </c>
      <c r="E162" s="10">
        <v>1259.0794719999999</v>
      </c>
      <c r="F162" s="7" t="str">
        <f t="shared" si="57"/>
        <v>N/A</v>
      </c>
      <c r="G162" s="10">
        <v>1199.7645054</v>
      </c>
      <c r="H162" s="7" t="str">
        <f t="shared" si="58"/>
        <v>N/A</v>
      </c>
      <c r="I162" s="8">
        <v>-52.1</v>
      </c>
      <c r="J162" s="8">
        <v>-4.71</v>
      </c>
      <c r="K162" s="30" t="s">
        <v>734</v>
      </c>
      <c r="L162" s="105" t="str">
        <f t="shared" si="59"/>
        <v>Yes</v>
      </c>
    </row>
    <row r="163" spans="1:12" ht="25.5" x14ac:dyDescent="0.2">
      <c r="A163" s="137" t="s">
        <v>1264</v>
      </c>
      <c r="B163" s="30" t="s">
        <v>213</v>
      </c>
      <c r="C163" s="10">
        <v>25988.905556000002</v>
      </c>
      <c r="D163" s="7" t="str">
        <f t="shared" si="56"/>
        <v>N/A</v>
      </c>
      <c r="E163" s="10">
        <v>13813.300813</v>
      </c>
      <c r="F163" s="7" t="str">
        <f t="shared" si="57"/>
        <v>N/A</v>
      </c>
      <c r="G163" s="10">
        <v>8561.2608696000007</v>
      </c>
      <c r="H163" s="7" t="str">
        <f t="shared" si="58"/>
        <v>N/A</v>
      </c>
      <c r="I163" s="8">
        <v>-46.8</v>
      </c>
      <c r="J163" s="8">
        <v>-38</v>
      </c>
      <c r="K163" s="30" t="s">
        <v>734</v>
      </c>
      <c r="L163" s="105" t="str">
        <f t="shared" si="59"/>
        <v>No</v>
      </c>
    </row>
    <row r="164" spans="1:12" ht="25.5" x14ac:dyDescent="0.2">
      <c r="A164" s="137" t="s">
        <v>1265</v>
      </c>
      <c r="B164" s="30" t="s">
        <v>213</v>
      </c>
      <c r="C164" s="10">
        <v>1643.4777855</v>
      </c>
      <c r="D164" s="7" t="str">
        <f t="shared" si="56"/>
        <v>N/A</v>
      </c>
      <c r="E164" s="10">
        <v>719.34533944999998</v>
      </c>
      <c r="F164" s="7" t="str">
        <f t="shared" si="57"/>
        <v>N/A</v>
      </c>
      <c r="G164" s="10">
        <v>589.91904161000002</v>
      </c>
      <c r="H164" s="7" t="str">
        <f t="shared" si="58"/>
        <v>N/A</v>
      </c>
      <c r="I164" s="8">
        <v>-56.2</v>
      </c>
      <c r="J164" s="8">
        <v>-18</v>
      </c>
      <c r="K164" s="30" t="s">
        <v>734</v>
      </c>
      <c r="L164" s="105" t="str">
        <f t="shared" si="59"/>
        <v>Yes</v>
      </c>
    </row>
    <row r="165" spans="1:12" ht="25.5" x14ac:dyDescent="0.2">
      <c r="A165" s="137" t="s">
        <v>1266</v>
      </c>
      <c r="B165" s="30" t="s">
        <v>213</v>
      </c>
      <c r="C165" s="10">
        <v>2498.6745086999999</v>
      </c>
      <c r="D165" s="7" t="str">
        <f t="shared" si="56"/>
        <v>N/A</v>
      </c>
      <c r="E165" s="10">
        <v>1250.8533420000001</v>
      </c>
      <c r="F165" s="7" t="str">
        <f t="shared" si="57"/>
        <v>N/A</v>
      </c>
      <c r="G165" s="10">
        <v>1155.8533382999999</v>
      </c>
      <c r="H165" s="7" t="str">
        <f t="shared" si="58"/>
        <v>N/A</v>
      </c>
      <c r="I165" s="8">
        <v>-49.9</v>
      </c>
      <c r="J165" s="8">
        <v>-7.59</v>
      </c>
      <c r="K165" s="30" t="s">
        <v>734</v>
      </c>
      <c r="L165" s="105" t="str">
        <f t="shared" si="59"/>
        <v>Yes</v>
      </c>
    </row>
    <row r="166" spans="1:12" ht="25.5" x14ac:dyDescent="0.2">
      <c r="A166" s="137" t="s">
        <v>1267</v>
      </c>
      <c r="B166" s="30" t="s">
        <v>213</v>
      </c>
      <c r="C166" s="10">
        <v>3142.2577365000002</v>
      </c>
      <c r="D166" s="7" t="str">
        <f t="shared" si="56"/>
        <v>N/A</v>
      </c>
      <c r="E166" s="10">
        <v>1282.2226281000001</v>
      </c>
      <c r="F166" s="7" t="str">
        <f t="shared" si="57"/>
        <v>N/A</v>
      </c>
      <c r="G166" s="10">
        <v>1387.2894443</v>
      </c>
      <c r="H166" s="7" t="str">
        <f t="shared" si="58"/>
        <v>N/A</v>
      </c>
      <c r="I166" s="8">
        <v>-59.2</v>
      </c>
      <c r="J166" s="8">
        <v>8.1940000000000008</v>
      </c>
      <c r="K166" s="30" t="s">
        <v>734</v>
      </c>
      <c r="L166" s="105" t="str">
        <f t="shared" si="59"/>
        <v>Yes</v>
      </c>
    </row>
    <row r="167" spans="1:12" x14ac:dyDescent="0.2">
      <c r="A167" s="168" t="s">
        <v>542</v>
      </c>
      <c r="B167" s="22" t="s">
        <v>213</v>
      </c>
      <c r="C167" s="29">
        <v>669155818</v>
      </c>
      <c r="D167" s="27" t="str">
        <f t="shared" si="56"/>
        <v>N/A</v>
      </c>
      <c r="E167" s="29">
        <v>683582761</v>
      </c>
      <c r="F167" s="27" t="str">
        <f t="shared" si="57"/>
        <v>N/A</v>
      </c>
      <c r="G167" s="29">
        <v>633452220</v>
      </c>
      <c r="H167" s="27" t="str">
        <f t="shared" si="58"/>
        <v>N/A</v>
      </c>
      <c r="I167" s="8">
        <v>2.1560000000000001</v>
      </c>
      <c r="J167" s="8">
        <v>-7.33</v>
      </c>
      <c r="K167" s="28" t="s">
        <v>734</v>
      </c>
      <c r="L167" s="105" t="str">
        <f t="shared" si="59"/>
        <v>Yes</v>
      </c>
    </row>
    <row r="168" spans="1:12" x14ac:dyDescent="0.2">
      <c r="A168" s="168" t="s">
        <v>1268</v>
      </c>
      <c r="B168" s="22" t="s">
        <v>213</v>
      </c>
      <c r="C168" s="29">
        <v>1244.1101068999999</v>
      </c>
      <c r="D168" s="27" t="str">
        <f t="shared" si="56"/>
        <v>N/A</v>
      </c>
      <c r="E168" s="29">
        <v>1295.7514752</v>
      </c>
      <c r="F168" s="27" t="str">
        <f t="shared" si="57"/>
        <v>N/A</v>
      </c>
      <c r="G168" s="29">
        <v>1149.7078233</v>
      </c>
      <c r="H168" s="27" t="str">
        <f t="shared" si="58"/>
        <v>N/A</v>
      </c>
      <c r="I168" s="8">
        <v>4.1509999999999998</v>
      </c>
      <c r="J168" s="8">
        <v>-11.3</v>
      </c>
      <c r="K168" s="28" t="s">
        <v>734</v>
      </c>
      <c r="L168" s="105" t="str">
        <f t="shared" si="59"/>
        <v>Yes</v>
      </c>
    </row>
    <row r="169" spans="1:12" ht="25.5" x14ac:dyDescent="0.2">
      <c r="A169" s="168" t="s">
        <v>1269</v>
      </c>
      <c r="B169" s="30" t="s">
        <v>213</v>
      </c>
      <c r="C169" s="10">
        <v>1133.5999999999999</v>
      </c>
      <c r="D169" s="7" t="str">
        <f t="shared" si="56"/>
        <v>N/A</v>
      </c>
      <c r="E169" s="10">
        <v>1398.2642275999999</v>
      </c>
      <c r="F169" s="7" t="str">
        <f t="shared" si="57"/>
        <v>N/A</v>
      </c>
      <c r="G169" s="10">
        <v>719.22529643999997</v>
      </c>
      <c r="H169" s="7" t="str">
        <f t="shared" si="58"/>
        <v>N/A</v>
      </c>
      <c r="I169" s="8">
        <v>23.35</v>
      </c>
      <c r="J169" s="8">
        <v>-48.6</v>
      </c>
      <c r="K169" s="30" t="s">
        <v>734</v>
      </c>
      <c r="L169" s="105" t="str">
        <f t="shared" si="59"/>
        <v>No</v>
      </c>
    </row>
    <row r="170" spans="1:12" ht="25.5" x14ac:dyDescent="0.2">
      <c r="A170" s="168" t="s">
        <v>1270</v>
      </c>
      <c r="B170" s="30" t="s">
        <v>213</v>
      </c>
      <c r="C170" s="10">
        <v>13985.426611000001</v>
      </c>
      <c r="D170" s="7" t="str">
        <f t="shared" si="56"/>
        <v>N/A</v>
      </c>
      <c r="E170" s="10">
        <v>13650.94368</v>
      </c>
      <c r="F170" s="7" t="str">
        <f t="shared" si="57"/>
        <v>N/A</v>
      </c>
      <c r="G170" s="10">
        <v>13010.224211999999</v>
      </c>
      <c r="H170" s="7" t="str">
        <f t="shared" si="58"/>
        <v>N/A</v>
      </c>
      <c r="I170" s="8">
        <v>-2.39</v>
      </c>
      <c r="J170" s="8">
        <v>-4.6900000000000004</v>
      </c>
      <c r="K170" s="30" t="s">
        <v>734</v>
      </c>
      <c r="L170" s="105" t="str">
        <f t="shared" si="59"/>
        <v>Yes</v>
      </c>
    </row>
    <row r="171" spans="1:12" ht="25.5" x14ac:dyDescent="0.2">
      <c r="A171" s="168" t="s">
        <v>1271</v>
      </c>
      <c r="B171" s="30" t="s">
        <v>213</v>
      </c>
      <c r="C171" s="10">
        <v>1145.4137083999999</v>
      </c>
      <c r="D171" s="7" t="str">
        <f t="shared" si="56"/>
        <v>N/A</v>
      </c>
      <c r="E171" s="10">
        <v>1201.5824153000001</v>
      </c>
      <c r="F171" s="7" t="str">
        <f t="shared" si="57"/>
        <v>N/A</v>
      </c>
      <c r="G171" s="10">
        <v>1026.0455798999999</v>
      </c>
      <c r="H171" s="7" t="str">
        <f t="shared" si="58"/>
        <v>N/A</v>
      </c>
      <c r="I171" s="8">
        <v>4.9039999999999999</v>
      </c>
      <c r="J171" s="8">
        <v>-14.6</v>
      </c>
      <c r="K171" s="30" t="s">
        <v>734</v>
      </c>
      <c r="L171" s="105" t="str">
        <f t="shared" si="59"/>
        <v>Yes</v>
      </c>
    </row>
    <row r="172" spans="1:12" ht="25.5" x14ac:dyDescent="0.2">
      <c r="A172" s="168" t="s">
        <v>1272</v>
      </c>
      <c r="B172" s="30" t="s">
        <v>213</v>
      </c>
      <c r="C172" s="10">
        <v>1125.9587386000001</v>
      </c>
      <c r="D172" s="7" t="str">
        <f t="shared" si="56"/>
        <v>N/A</v>
      </c>
      <c r="E172" s="10">
        <v>1138.5807130000001</v>
      </c>
      <c r="F172" s="7" t="str">
        <f t="shared" si="57"/>
        <v>N/A</v>
      </c>
      <c r="G172" s="10">
        <v>1097.7270007</v>
      </c>
      <c r="H172" s="7" t="str">
        <f t="shared" si="58"/>
        <v>N/A</v>
      </c>
      <c r="I172" s="8">
        <v>1.121</v>
      </c>
      <c r="J172" s="8">
        <v>-3.59</v>
      </c>
      <c r="K172" s="30" t="s">
        <v>734</v>
      </c>
      <c r="L172" s="105" t="str">
        <f t="shared" si="59"/>
        <v>Yes</v>
      </c>
    </row>
    <row r="173" spans="1:12" ht="25.5" x14ac:dyDescent="0.2">
      <c r="A173" s="128" t="s">
        <v>543</v>
      </c>
      <c r="B173" s="92" t="s">
        <v>213</v>
      </c>
      <c r="C173" s="93">
        <v>80312333</v>
      </c>
      <c r="D173" s="94" t="str">
        <f>IF($B173="N/A","N/A",IF(C173&gt;10,"No",IF(C173&lt;-10,"No","Yes")))</f>
        <v>N/A</v>
      </c>
      <c r="E173" s="93">
        <v>90230583</v>
      </c>
      <c r="F173" s="94" t="str">
        <f>IF($B173="N/A","N/A",IF(E173&gt;10,"No",IF(E173&lt;-10,"No","Yes")))</f>
        <v>N/A</v>
      </c>
      <c r="G173" s="93">
        <v>83872029</v>
      </c>
      <c r="H173" s="94" t="str">
        <f>IF($B173="N/A","N/A",IF(G173&gt;10,"No",IF(G173&lt;-10,"No","Yes")))</f>
        <v>N/A</v>
      </c>
      <c r="I173" s="89">
        <v>12.35</v>
      </c>
      <c r="J173" s="89">
        <v>-7.05</v>
      </c>
      <c r="K173" s="90" t="s">
        <v>734</v>
      </c>
      <c r="L173" s="107" t="str">
        <f>IF(J173="Div by 0", "N/A", IF(K173="N/A","N/A", IF(J173&gt;VALUE(MID(K173,1,2)), "No", IF(J173&lt;-1*VALUE(MID(K173,1,2)), "No", "Yes"))))</f>
        <v>Yes</v>
      </c>
    </row>
    <row r="174" spans="1:12" ht="25.5" x14ac:dyDescent="0.2">
      <c r="A174" s="128" t="s">
        <v>1273</v>
      </c>
      <c r="B174" s="30" t="s">
        <v>213</v>
      </c>
      <c r="C174" s="10">
        <v>3817689</v>
      </c>
      <c r="D174" s="7" t="str">
        <f t="shared" ref="D174:D181" si="64">IF($B174="N/A","N/A",IF(C174&gt;10,"No",IF(C174&lt;-10,"No","Yes")))</f>
        <v>N/A</v>
      </c>
      <c r="E174" s="10">
        <v>3188975</v>
      </c>
      <c r="F174" s="7" t="str">
        <f t="shared" ref="F174:F181" si="65">IF($B174="N/A","N/A",IF(E174&gt;10,"No",IF(E174&lt;-10,"No","Yes")))</f>
        <v>N/A</v>
      </c>
      <c r="G174" s="10">
        <v>2551034</v>
      </c>
      <c r="H174" s="7" t="str">
        <f t="shared" ref="H174:H181" si="66">IF($B174="N/A","N/A",IF(G174&gt;10,"No",IF(G174&lt;-10,"No","Yes")))</f>
        <v>N/A</v>
      </c>
      <c r="I174" s="8">
        <v>-16.5</v>
      </c>
      <c r="J174" s="8">
        <v>-20</v>
      </c>
      <c r="K174" s="30" t="s">
        <v>734</v>
      </c>
      <c r="L174" s="105" t="str">
        <f t="shared" ref="L174:L181" si="67">IF(J174="Div by 0", "N/A", IF(K174="N/A","N/A", IF(J174&gt;VALUE(MID(K174,1,2)), "No", IF(J174&lt;-1*VALUE(MID(K174,1,2)), "No", "Yes"))))</f>
        <v>Yes</v>
      </c>
    </row>
    <row r="175" spans="1:12" ht="25.5" x14ac:dyDescent="0.2">
      <c r="A175" s="128" t="s">
        <v>544</v>
      </c>
      <c r="B175" s="30" t="s">
        <v>213</v>
      </c>
      <c r="C175" s="10">
        <v>302711041</v>
      </c>
      <c r="D175" s="7" t="str">
        <f t="shared" si="64"/>
        <v>N/A</v>
      </c>
      <c r="E175" s="10">
        <v>307663223</v>
      </c>
      <c r="F175" s="7" t="str">
        <f t="shared" si="65"/>
        <v>N/A</v>
      </c>
      <c r="G175" s="10">
        <v>362988105</v>
      </c>
      <c r="H175" s="7" t="str">
        <f t="shared" si="66"/>
        <v>N/A</v>
      </c>
      <c r="I175" s="8">
        <v>1.6359999999999999</v>
      </c>
      <c r="J175" s="8">
        <v>17.98</v>
      </c>
      <c r="K175" s="30" t="s">
        <v>734</v>
      </c>
      <c r="L175" s="105" t="str">
        <f t="shared" si="67"/>
        <v>Yes</v>
      </c>
    </row>
    <row r="176" spans="1:12" ht="25.5" x14ac:dyDescent="0.2">
      <c r="A176" s="128" t="s">
        <v>509</v>
      </c>
      <c r="B176" s="30" t="s">
        <v>213</v>
      </c>
      <c r="C176" s="10">
        <v>282314755</v>
      </c>
      <c r="D176" s="7" t="str">
        <f t="shared" si="64"/>
        <v>N/A</v>
      </c>
      <c r="E176" s="10">
        <v>282499980</v>
      </c>
      <c r="F176" s="7" t="str">
        <f t="shared" si="65"/>
        <v>N/A</v>
      </c>
      <c r="G176" s="10">
        <v>184041052</v>
      </c>
      <c r="H176" s="7" t="str">
        <f t="shared" si="66"/>
        <v>N/A</v>
      </c>
      <c r="I176" s="8">
        <v>6.5600000000000006E-2</v>
      </c>
      <c r="J176" s="8">
        <v>-34.9</v>
      </c>
      <c r="K176" s="30" t="s">
        <v>734</v>
      </c>
      <c r="L176" s="105" t="str">
        <f t="shared" si="67"/>
        <v>No</v>
      </c>
    </row>
    <row r="177" spans="1:12" ht="25.5" x14ac:dyDescent="0.2">
      <c r="A177" s="128" t="s">
        <v>510</v>
      </c>
      <c r="B177" s="30" t="s">
        <v>213</v>
      </c>
      <c r="C177" s="10">
        <v>149.31856303999999</v>
      </c>
      <c r="D177" s="7" t="str">
        <f t="shared" si="64"/>
        <v>N/A</v>
      </c>
      <c r="E177" s="10">
        <v>171.03475642999999</v>
      </c>
      <c r="F177" s="7" t="str">
        <f t="shared" si="65"/>
        <v>N/A</v>
      </c>
      <c r="G177" s="10">
        <v>152.22667923</v>
      </c>
      <c r="H177" s="7" t="str">
        <f t="shared" si="66"/>
        <v>N/A</v>
      </c>
      <c r="I177" s="8">
        <v>14.54</v>
      </c>
      <c r="J177" s="8">
        <v>-11</v>
      </c>
      <c r="K177" s="30" t="s">
        <v>734</v>
      </c>
      <c r="L177" s="105" t="str">
        <f t="shared" si="67"/>
        <v>Yes</v>
      </c>
    </row>
    <row r="178" spans="1:12" ht="25.5" x14ac:dyDescent="0.2">
      <c r="A178" s="128" t="s">
        <v>1274</v>
      </c>
      <c r="B178" s="22" t="s">
        <v>213</v>
      </c>
      <c r="C178" s="29">
        <v>7.0979364479999996</v>
      </c>
      <c r="D178" s="27" t="str">
        <f t="shared" si="64"/>
        <v>N/A</v>
      </c>
      <c r="E178" s="29">
        <v>6.0447970551000001</v>
      </c>
      <c r="F178" s="27" t="str">
        <f t="shared" si="65"/>
        <v>N/A</v>
      </c>
      <c r="G178" s="29">
        <v>4.6300946697000001</v>
      </c>
      <c r="H178" s="27" t="str">
        <f t="shared" si="66"/>
        <v>N/A</v>
      </c>
      <c r="I178" s="8">
        <v>-14.8</v>
      </c>
      <c r="J178" s="8">
        <v>-23.4</v>
      </c>
      <c r="K178" s="28" t="s">
        <v>734</v>
      </c>
      <c r="L178" s="105" t="str">
        <f t="shared" si="67"/>
        <v>Yes</v>
      </c>
    </row>
    <row r="179" spans="1:12" ht="25.5" x14ac:dyDescent="0.2">
      <c r="A179" s="128" t="s">
        <v>511</v>
      </c>
      <c r="B179" s="22" t="s">
        <v>213</v>
      </c>
      <c r="C179" s="29">
        <v>562.80742908000002</v>
      </c>
      <c r="D179" s="27" t="str">
        <f t="shared" si="64"/>
        <v>N/A</v>
      </c>
      <c r="E179" s="29">
        <v>583.18479898999999</v>
      </c>
      <c r="F179" s="27" t="str">
        <f t="shared" si="65"/>
        <v>N/A</v>
      </c>
      <c r="G179" s="29">
        <v>658.81885154999998</v>
      </c>
      <c r="H179" s="27" t="str">
        <f t="shared" si="66"/>
        <v>N/A</v>
      </c>
      <c r="I179" s="8">
        <v>3.621</v>
      </c>
      <c r="J179" s="8">
        <v>12.97</v>
      </c>
      <c r="K179" s="28" t="s">
        <v>734</v>
      </c>
      <c r="L179" s="105" t="str">
        <f t="shared" si="67"/>
        <v>Yes</v>
      </c>
    </row>
    <row r="180" spans="1:12" ht="25.5" x14ac:dyDescent="0.2">
      <c r="A180" s="128" t="s">
        <v>512</v>
      </c>
      <c r="B180" s="22" t="s">
        <v>213</v>
      </c>
      <c r="C180" s="29">
        <v>524.88617835000002</v>
      </c>
      <c r="D180" s="27" t="str">
        <f t="shared" si="64"/>
        <v>N/A</v>
      </c>
      <c r="E180" s="29">
        <v>535.48712272</v>
      </c>
      <c r="F180" s="27" t="str">
        <f t="shared" si="65"/>
        <v>N/A</v>
      </c>
      <c r="G180" s="29">
        <v>334.03219788000001</v>
      </c>
      <c r="H180" s="27" t="str">
        <f t="shared" si="66"/>
        <v>N/A</v>
      </c>
      <c r="I180" s="8">
        <v>2.02</v>
      </c>
      <c r="J180" s="8">
        <v>-37.6</v>
      </c>
      <c r="K180" s="28" t="s">
        <v>734</v>
      </c>
      <c r="L180" s="105" t="str">
        <f t="shared" si="67"/>
        <v>No</v>
      </c>
    </row>
    <row r="181" spans="1:12" ht="25.5" x14ac:dyDescent="0.2">
      <c r="A181" s="128" t="s">
        <v>1625</v>
      </c>
      <c r="B181" s="30" t="s">
        <v>213</v>
      </c>
      <c r="C181" s="9">
        <v>81.060277880000001</v>
      </c>
      <c r="D181" s="7" t="str">
        <f t="shared" si="64"/>
        <v>N/A</v>
      </c>
      <c r="E181" s="9">
        <v>75.344086042000001</v>
      </c>
      <c r="F181" s="7" t="str">
        <f t="shared" si="65"/>
        <v>N/A</v>
      </c>
      <c r="G181" s="9">
        <v>66.808172361999993</v>
      </c>
      <c r="H181" s="7" t="str">
        <f t="shared" si="66"/>
        <v>N/A</v>
      </c>
      <c r="I181" s="36">
        <v>-7.05</v>
      </c>
      <c r="J181" s="36">
        <v>-11.3</v>
      </c>
      <c r="K181" s="30" t="s">
        <v>734</v>
      </c>
      <c r="L181" s="105" t="str">
        <f t="shared" si="67"/>
        <v>Yes</v>
      </c>
    </row>
    <row r="182" spans="1:12" ht="25.5" x14ac:dyDescent="0.2">
      <c r="A182" s="128" t="s">
        <v>1626</v>
      </c>
      <c r="B182" s="95" t="s">
        <v>213</v>
      </c>
      <c r="C182" s="96">
        <v>1.1111111111</v>
      </c>
      <c r="D182" s="91" t="str">
        <f t="shared" ref="D182" si="68">IF($B182="N/A","N/A",IF(C182&lt;0,"No","Yes"))</f>
        <v>N/A</v>
      </c>
      <c r="E182" s="96">
        <v>1.6260162601999999</v>
      </c>
      <c r="F182" s="91" t="str">
        <f t="shared" ref="F182" si="69">IF($B182="N/A","N/A",IF(E182&lt;0,"No","Yes"))</f>
        <v>N/A</v>
      </c>
      <c r="G182" s="96">
        <v>2.3715415019999999</v>
      </c>
      <c r="H182" s="91" t="str">
        <f t="shared" ref="H182" si="70">IF($B182="N/A","N/A",IF(G182&lt;0,"No","Yes"))</f>
        <v>N/A</v>
      </c>
      <c r="I182" s="97">
        <v>46.34</v>
      </c>
      <c r="J182" s="97">
        <v>45.85</v>
      </c>
      <c r="K182" s="95" t="s">
        <v>734</v>
      </c>
      <c r="L182" s="107" t="str">
        <f t="shared" ref="L182" si="71">IF(J182="Div by 0", "N/A", IF(OR(J182="N/A",K182="N/A"),"N/A", IF(J182&gt;VALUE(MID(K182,1,2)), "No", IF(J182&lt;-1*VALUE(MID(K182,1,2)), "No", "Yes"))))</f>
        <v>No</v>
      </c>
    </row>
    <row r="183" spans="1:12" ht="25.5" x14ac:dyDescent="0.2">
      <c r="A183" s="128" t="s">
        <v>1627</v>
      </c>
      <c r="B183" s="3" t="s">
        <v>213</v>
      </c>
      <c r="C183" s="9">
        <v>46.755059316000001</v>
      </c>
      <c r="D183" s="5" t="str">
        <f t="shared" ref="D183:D185" si="72">IF($B183="N/A","N/A",IF(C183&lt;0,"No","Yes"))</f>
        <v>N/A</v>
      </c>
      <c r="E183" s="9">
        <v>33.791748527000003</v>
      </c>
      <c r="F183" s="5" t="str">
        <f t="shared" ref="F183:F185" si="73">IF($B183="N/A","N/A",IF(E183&lt;0,"No","Yes"))</f>
        <v>N/A</v>
      </c>
      <c r="G183" s="9">
        <v>21.740226986</v>
      </c>
      <c r="H183" s="5" t="str">
        <f t="shared" ref="H183:H185" si="74">IF($B183="N/A","N/A",IF(G183&lt;0,"No","Yes"))</f>
        <v>N/A</v>
      </c>
      <c r="I183" s="36">
        <v>-27.7</v>
      </c>
      <c r="J183" s="36">
        <v>-35.700000000000003</v>
      </c>
      <c r="K183" s="3" t="s">
        <v>734</v>
      </c>
      <c r="L183" s="105" t="str">
        <f t="shared" ref="L183:L213" si="75">IF(J183="Div by 0", "N/A", IF(OR(J183="N/A",K183="N/A"),"N/A", IF(J183&gt;VALUE(MID(K183,1,2)), "No", IF(J183&lt;-1*VALUE(MID(K183,1,2)), "No", "Yes"))))</f>
        <v>No</v>
      </c>
    </row>
    <row r="184" spans="1:12" ht="25.5" x14ac:dyDescent="0.2">
      <c r="A184" s="128" t="s">
        <v>1628</v>
      </c>
      <c r="B184" s="3" t="s">
        <v>213</v>
      </c>
      <c r="C184" s="9">
        <v>82.412359581999993</v>
      </c>
      <c r="D184" s="5" t="str">
        <f t="shared" si="72"/>
        <v>N/A</v>
      </c>
      <c r="E184" s="9">
        <v>80.689296120999998</v>
      </c>
      <c r="F184" s="5" t="str">
        <f t="shared" si="73"/>
        <v>N/A</v>
      </c>
      <c r="G184" s="9">
        <v>71.088745533999997</v>
      </c>
      <c r="H184" s="5" t="str">
        <f t="shared" si="74"/>
        <v>N/A</v>
      </c>
      <c r="I184" s="36">
        <v>-2.09</v>
      </c>
      <c r="J184" s="36">
        <v>-11.9</v>
      </c>
      <c r="K184" s="3" t="s">
        <v>734</v>
      </c>
      <c r="L184" s="105" t="str">
        <f t="shared" si="75"/>
        <v>Yes</v>
      </c>
    </row>
    <row r="185" spans="1:12" ht="25.5" x14ac:dyDescent="0.2">
      <c r="A185" s="128" t="s">
        <v>1629</v>
      </c>
      <c r="B185" s="3" t="s">
        <v>213</v>
      </c>
      <c r="C185" s="9">
        <v>77.261089006999995</v>
      </c>
      <c r="D185" s="5" t="str">
        <f t="shared" si="72"/>
        <v>N/A</v>
      </c>
      <c r="E185" s="9">
        <v>58.674125349999997</v>
      </c>
      <c r="F185" s="5" t="str">
        <f t="shared" si="73"/>
        <v>N/A</v>
      </c>
      <c r="G185" s="9">
        <v>50.595926138000003</v>
      </c>
      <c r="H185" s="5" t="str">
        <f t="shared" si="74"/>
        <v>N/A</v>
      </c>
      <c r="I185" s="36">
        <v>-24.1</v>
      </c>
      <c r="J185" s="36">
        <v>-13.8</v>
      </c>
      <c r="K185" s="3" t="s">
        <v>734</v>
      </c>
      <c r="L185" s="105" t="str">
        <f t="shared" si="75"/>
        <v>Yes</v>
      </c>
    </row>
    <row r="186" spans="1:12" ht="25.5" x14ac:dyDescent="0.2">
      <c r="A186" s="128" t="s">
        <v>1631</v>
      </c>
      <c r="B186" s="98" t="s">
        <v>213</v>
      </c>
      <c r="C186" s="96">
        <v>9.0332224615999994</v>
      </c>
      <c r="D186" s="88" t="str">
        <f>IF($B186="N/A","N/A",IF(C186&gt;10,"No",IF(C186&lt;-10,"No","Yes")))</f>
        <v>N/A</v>
      </c>
      <c r="E186" s="96">
        <v>7.0794245929999997</v>
      </c>
      <c r="F186" s="88" t="str">
        <f>IF($B186="N/A","N/A",IF(E186&gt;10,"No",IF(E186&lt;-10,"No","Yes")))</f>
        <v>N/A</v>
      </c>
      <c r="G186" s="96">
        <v>7.4893961475999999</v>
      </c>
      <c r="H186" s="88" t="str">
        <f>IF($B186="N/A","N/A",IF(G186&gt;10,"No",IF(G186&lt;-10,"No","Yes")))</f>
        <v>N/A</v>
      </c>
      <c r="I186" s="97">
        <v>-21.6</v>
      </c>
      <c r="J186" s="97">
        <v>5.7910000000000004</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1751</v>
      </c>
      <c r="J188" s="36" t="s">
        <v>1751</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1751</v>
      </c>
      <c r="J189" s="36" t="s">
        <v>1751</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1751</v>
      </c>
      <c r="J190" s="36" t="s">
        <v>1751</v>
      </c>
      <c r="K190" s="28" t="s">
        <v>734</v>
      </c>
      <c r="L190" s="105" t="str">
        <f t="shared" si="75"/>
        <v>N/A</v>
      </c>
    </row>
    <row r="191" spans="1:12" ht="25.5" x14ac:dyDescent="0.2">
      <c r="A191" s="128" t="s">
        <v>1636</v>
      </c>
      <c r="B191" s="22" t="s">
        <v>213</v>
      </c>
      <c r="C191" s="9">
        <v>73.62914816</v>
      </c>
      <c r="D191" s="27" t="str">
        <f t="shared" si="76"/>
        <v>N/A</v>
      </c>
      <c r="E191" s="9">
        <v>66.433390136</v>
      </c>
      <c r="F191" s="27" t="str">
        <f t="shared" si="77"/>
        <v>N/A</v>
      </c>
      <c r="G191" s="9">
        <v>55.302289197999997</v>
      </c>
      <c r="H191" s="27" t="str">
        <f t="shared" si="78"/>
        <v>N/A</v>
      </c>
      <c r="I191" s="36">
        <v>-9.77</v>
      </c>
      <c r="J191" s="36">
        <v>-16.8</v>
      </c>
      <c r="K191" s="28" t="s">
        <v>734</v>
      </c>
      <c r="L191" s="105" t="str">
        <f t="shared" si="75"/>
        <v>Yes</v>
      </c>
    </row>
    <row r="192" spans="1:12" ht="25.5" x14ac:dyDescent="0.2">
      <c r="A192" s="128" t="s">
        <v>1637</v>
      </c>
      <c r="B192" s="22" t="s">
        <v>213</v>
      </c>
      <c r="C192" s="9">
        <v>26.028011059000001</v>
      </c>
      <c r="D192" s="27" t="str">
        <f t="shared" si="76"/>
        <v>N/A</v>
      </c>
      <c r="E192" s="9">
        <v>27.555884957</v>
      </c>
      <c r="F192" s="27" t="str">
        <f t="shared" si="77"/>
        <v>N/A</v>
      </c>
      <c r="G192" s="9">
        <v>20.40767434</v>
      </c>
      <c r="H192" s="27" t="str">
        <f t="shared" si="78"/>
        <v>N/A</v>
      </c>
      <c r="I192" s="36">
        <v>5.87</v>
      </c>
      <c r="J192" s="36">
        <v>-25.9</v>
      </c>
      <c r="K192" s="28" t="s">
        <v>734</v>
      </c>
      <c r="L192" s="105" t="str">
        <f t="shared" si="75"/>
        <v>Yes</v>
      </c>
    </row>
    <row r="193" spans="1:12" ht="25.5" x14ac:dyDescent="0.2">
      <c r="A193" s="128" t="s">
        <v>1638</v>
      </c>
      <c r="B193" s="22" t="s">
        <v>213</v>
      </c>
      <c r="C193" s="9">
        <v>4.2762136999999999E-3</v>
      </c>
      <c r="D193" s="27" t="str">
        <f t="shared" si="76"/>
        <v>N/A</v>
      </c>
      <c r="E193" s="9">
        <v>6.2552482500000006E-2</v>
      </c>
      <c r="F193" s="27" t="str">
        <f t="shared" si="77"/>
        <v>N/A</v>
      </c>
      <c r="G193" s="9">
        <v>9.0747560000000002E-4</v>
      </c>
      <c r="H193" s="27" t="str">
        <f t="shared" si="78"/>
        <v>N/A</v>
      </c>
      <c r="I193" s="36">
        <v>1363</v>
      </c>
      <c r="J193" s="36">
        <v>-98.5</v>
      </c>
      <c r="K193" s="28" t="s">
        <v>734</v>
      </c>
      <c r="L193" s="105" t="str">
        <f t="shared" si="75"/>
        <v>No</v>
      </c>
    </row>
    <row r="194" spans="1:12" ht="25.5" x14ac:dyDescent="0.2">
      <c r="A194" s="128" t="s">
        <v>1639</v>
      </c>
      <c r="B194" s="22" t="s">
        <v>213</v>
      </c>
      <c r="C194" s="9">
        <v>43.314139951000001</v>
      </c>
      <c r="D194" s="27" t="str">
        <f t="shared" si="76"/>
        <v>N/A</v>
      </c>
      <c r="E194" s="9">
        <v>37.685785611999997</v>
      </c>
      <c r="F194" s="27" t="str">
        <f t="shared" si="77"/>
        <v>N/A</v>
      </c>
      <c r="G194" s="9">
        <v>28.434296044</v>
      </c>
      <c r="H194" s="27" t="str">
        <f t="shared" si="78"/>
        <v>N/A</v>
      </c>
      <c r="I194" s="36">
        <v>-13</v>
      </c>
      <c r="J194" s="36">
        <v>-24.5</v>
      </c>
      <c r="K194" s="28" t="s">
        <v>734</v>
      </c>
      <c r="L194" s="105" t="str">
        <f t="shared" si="75"/>
        <v>Yes</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1751</v>
      </c>
      <c r="J195" s="36" t="s">
        <v>1751</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v>
      </c>
      <c r="H196" s="27" t="str">
        <f t="shared" si="78"/>
        <v>N/A</v>
      </c>
      <c r="I196" s="36" t="s">
        <v>1751</v>
      </c>
      <c r="J196" s="36" t="s">
        <v>1751</v>
      </c>
      <c r="K196" s="28" t="s">
        <v>734</v>
      </c>
      <c r="L196" s="105" t="str">
        <f t="shared" si="75"/>
        <v>N/A</v>
      </c>
    </row>
    <row r="197" spans="1:12" ht="25.5" x14ac:dyDescent="0.2">
      <c r="A197" s="128" t="s">
        <v>1642</v>
      </c>
      <c r="B197" s="22" t="s">
        <v>213</v>
      </c>
      <c r="C197" s="9">
        <v>51.776023084000002</v>
      </c>
      <c r="D197" s="27" t="str">
        <f t="shared" si="76"/>
        <v>N/A</v>
      </c>
      <c r="E197" s="9">
        <v>45.735152788999997</v>
      </c>
      <c r="F197" s="27" t="str">
        <f t="shared" si="77"/>
        <v>N/A</v>
      </c>
      <c r="G197" s="9">
        <v>34.712030767000002</v>
      </c>
      <c r="H197" s="27" t="str">
        <f t="shared" si="78"/>
        <v>N/A</v>
      </c>
      <c r="I197" s="36">
        <v>-11.7</v>
      </c>
      <c r="J197" s="36">
        <v>-24.1</v>
      </c>
      <c r="K197" s="28" t="s">
        <v>734</v>
      </c>
      <c r="L197" s="105" t="str">
        <f t="shared" si="75"/>
        <v>Yes</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1751</v>
      </c>
      <c r="J198" s="36" t="s">
        <v>1751</v>
      </c>
      <c r="K198" s="28" t="s">
        <v>734</v>
      </c>
      <c r="L198" s="105" t="str">
        <f t="shared" si="75"/>
        <v>N/A</v>
      </c>
    </row>
    <row r="199" spans="1:12" ht="25.5" x14ac:dyDescent="0.2">
      <c r="A199" s="128" t="s">
        <v>1644</v>
      </c>
      <c r="B199" s="22" t="s">
        <v>213</v>
      </c>
      <c r="C199" s="9">
        <v>32.590511640000003</v>
      </c>
      <c r="D199" s="27" t="str">
        <f t="shared" si="76"/>
        <v>N/A</v>
      </c>
      <c r="E199" s="9">
        <v>28.899436459</v>
      </c>
      <c r="F199" s="27" t="str">
        <f t="shared" si="77"/>
        <v>N/A</v>
      </c>
      <c r="G199" s="9">
        <v>20.708593249</v>
      </c>
      <c r="H199" s="27" t="str">
        <f t="shared" si="78"/>
        <v>N/A</v>
      </c>
      <c r="I199" s="36">
        <v>-11.3</v>
      </c>
      <c r="J199" s="36">
        <v>-28.3</v>
      </c>
      <c r="K199" s="28" t="s">
        <v>734</v>
      </c>
      <c r="L199" s="105" t="str">
        <f t="shared" si="75"/>
        <v>Yes</v>
      </c>
    </row>
    <row r="200" spans="1:12" ht="25.5" x14ac:dyDescent="0.2">
      <c r="A200" s="128" t="s">
        <v>1645</v>
      </c>
      <c r="B200" s="22" t="s">
        <v>213</v>
      </c>
      <c r="C200" s="9">
        <v>7.0654204912000003</v>
      </c>
      <c r="D200" s="27" t="str">
        <f t="shared" si="76"/>
        <v>N/A</v>
      </c>
      <c r="E200" s="9">
        <v>5.1308199871999998</v>
      </c>
      <c r="F200" s="27" t="str">
        <f t="shared" si="77"/>
        <v>N/A</v>
      </c>
      <c r="G200" s="9">
        <v>2.6781419982000001</v>
      </c>
      <c r="H200" s="27" t="str">
        <f t="shared" si="78"/>
        <v>N/A</v>
      </c>
      <c r="I200" s="36">
        <v>-27.4</v>
      </c>
      <c r="J200" s="36">
        <v>-47.8</v>
      </c>
      <c r="K200" s="28" t="s">
        <v>734</v>
      </c>
      <c r="L200" s="105" t="str">
        <f t="shared" si="75"/>
        <v>No</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1751</v>
      </c>
      <c r="J201" s="36" t="s">
        <v>1751</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1751</v>
      </c>
      <c r="J202" s="36" t="s">
        <v>1751</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1751</v>
      </c>
      <c r="J203" s="36" t="s">
        <v>1751</v>
      </c>
      <c r="K203" s="28" t="s">
        <v>734</v>
      </c>
      <c r="L203" s="105" t="str">
        <f t="shared" si="75"/>
        <v>N/A</v>
      </c>
    </row>
    <row r="204" spans="1:12" ht="25.5" x14ac:dyDescent="0.2">
      <c r="A204" s="128" t="s">
        <v>1649</v>
      </c>
      <c r="B204" s="22" t="s">
        <v>213</v>
      </c>
      <c r="C204" s="9">
        <v>6.1354369999999997E-3</v>
      </c>
      <c r="D204" s="27" t="str">
        <f t="shared" si="76"/>
        <v>N/A</v>
      </c>
      <c r="E204" s="9">
        <v>8.3024204000000004E-2</v>
      </c>
      <c r="F204" s="27" t="str">
        <f t="shared" si="77"/>
        <v>N/A</v>
      </c>
      <c r="G204" s="9">
        <v>0.2682497881</v>
      </c>
      <c r="H204" s="27" t="str">
        <f t="shared" si="78"/>
        <v>N/A</v>
      </c>
      <c r="I204" s="36">
        <v>1253</v>
      </c>
      <c r="J204" s="36">
        <v>223.1</v>
      </c>
      <c r="K204" s="28" t="s">
        <v>734</v>
      </c>
      <c r="L204" s="105" t="str">
        <f t="shared" si="75"/>
        <v>No</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1751</v>
      </c>
      <c r="J205" s="36" t="s">
        <v>1751</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1751</v>
      </c>
      <c r="J206" s="36" t="s">
        <v>1751</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1751</v>
      </c>
      <c r="J207" s="36" t="s">
        <v>1751</v>
      </c>
      <c r="K207" s="28" t="s">
        <v>734</v>
      </c>
      <c r="L207" s="105" t="str">
        <f t="shared" si="75"/>
        <v>N/A</v>
      </c>
    </row>
    <row r="208" spans="1:12" ht="25.5" x14ac:dyDescent="0.2">
      <c r="A208" s="128" t="s">
        <v>1653</v>
      </c>
      <c r="B208" s="22" t="s">
        <v>213</v>
      </c>
      <c r="C208" s="9">
        <v>17.919008513000001</v>
      </c>
      <c r="D208" s="27" t="str">
        <f t="shared" si="76"/>
        <v>N/A</v>
      </c>
      <c r="E208" s="9">
        <v>13.8637152</v>
      </c>
      <c r="F208" s="27" t="str">
        <f t="shared" si="77"/>
        <v>N/A</v>
      </c>
      <c r="G208" s="9">
        <v>9.7907542755999994</v>
      </c>
      <c r="H208" s="27" t="str">
        <f t="shared" si="78"/>
        <v>N/A</v>
      </c>
      <c r="I208" s="36">
        <v>-22.6</v>
      </c>
      <c r="J208" s="36">
        <v>-29.4</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1751</v>
      </c>
      <c r="J209" s="36" t="s">
        <v>1751</v>
      </c>
      <c r="K209" s="28" t="s">
        <v>734</v>
      </c>
      <c r="L209" s="105" t="str">
        <f t="shared" si="75"/>
        <v>N/A</v>
      </c>
    </row>
    <row r="210" spans="1:12" ht="25.5" x14ac:dyDescent="0.2">
      <c r="A210" s="128" t="s">
        <v>1655</v>
      </c>
      <c r="B210" s="22" t="s">
        <v>213</v>
      </c>
      <c r="C210" s="9">
        <v>3.8616068524</v>
      </c>
      <c r="D210" s="27" t="str">
        <f t="shared" si="76"/>
        <v>N/A</v>
      </c>
      <c r="E210" s="9">
        <v>3.6066244973999999</v>
      </c>
      <c r="F210" s="27" t="str">
        <f t="shared" si="77"/>
        <v>N/A</v>
      </c>
      <c r="G210" s="9">
        <v>2.9100927622000001</v>
      </c>
      <c r="H210" s="27" t="str">
        <f t="shared" si="78"/>
        <v>N/A</v>
      </c>
      <c r="I210" s="36">
        <v>-6.6</v>
      </c>
      <c r="J210" s="36">
        <v>-19.3</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1751</v>
      </c>
      <c r="J211" s="36" t="s">
        <v>1751</v>
      </c>
      <c r="K211" s="28" t="s">
        <v>734</v>
      </c>
      <c r="L211" s="105" t="str">
        <f t="shared" si="75"/>
        <v>N/A</v>
      </c>
    </row>
    <row r="212" spans="1:12" ht="25.5" x14ac:dyDescent="0.2">
      <c r="A212" s="128" t="s">
        <v>1657</v>
      </c>
      <c r="B212" s="22" t="s">
        <v>213</v>
      </c>
      <c r="C212" s="9">
        <v>3.7556311199999998E-2</v>
      </c>
      <c r="D212" s="27" t="str">
        <f t="shared" si="76"/>
        <v>N/A</v>
      </c>
      <c r="E212" s="9">
        <v>2.93807115E-2</v>
      </c>
      <c r="F212" s="27" t="str">
        <f t="shared" si="77"/>
        <v>N/A</v>
      </c>
      <c r="G212" s="9">
        <v>1.5971570599999999E-2</v>
      </c>
      <c r="H212" s="27" t="str">
        <f t="shared" si="78"/>
        <v>N/A</v>
      </c>
      <c r="I212" s="36">
        <v>-21.8</v>
      </c>
      <c r="J212" s="36">
        <v>-45.6</v>
      </c>
      <c r="K212" s="28" t="s">
        <v>734</v>
      </c>
      <c r="L212" s="105" t="str">
        <f t="shared" si="75"/>
        <v>No</v>
      </c>
    </row>
    <row r="213" spans="1:12" ht="38.25" x14ac:dyDescent="0.2">
      <c r="A213" s="129" t="s">
        <v>1630</v>
      </c>
      <c r="B213" s="113" t="s">
        <v>213</v>
      </c>
      <c r="C213" s="169">
        <v>0.10746310839999999</v>
      </c>
      <c r="D213" s="145" t="str">
        <f t="shared" si="76"/>
        <v>N/A</v>
      </c>
      <c r="E213" s="169">
        <v>6.9945048600000004E-2</v>
      </c>
      <c r="F213" s="145" t="str">
        <f t="shared" si="77"/>
        <v>N/A</v>
      </c>
      <c r="G213" s="169">
        <v>4.26513533E-2</v>
      </c>
      <c r="H213" s="145" t="str">
        <f t="shared" si="78"/>
        <v>N/A</v>
      </c>
      <c r="I213" s="170">
        <v>-34.9</v>
      </c>
      <c r="J213" s="170">
        <v>-39</v>
      </c>
      <c r="K213" s="161" t="s">
        <v>734</v>
      </c>
      <c r="L213" s="116" t="str">
        <f t="shared" si="75"/>
        <v>No</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384802</v>
      </c>
      <c r="D6" s="7" t="str">
        <f t="shared" ref="D6:D39" si="0">IF($B6="N/A","N/A",IF(C6&gt;10,"No",IF(C6&lt;-10,"No","Yes")))</f>
        <v>N/A</v>
      </c>
      <c r="E6" s="1">
        <v>383215</v>
      </c>
      <c r="F6" s="7" t="str">
        <f t="shared" ref="F6:F39" si="1">IF($B6="N/A","N/A",IF(E6&gt;10,"No",IF(E6&lt;-10,"No","Yes")))</f>
        <v>N/A</v>
      </c>
      <c r="G6" s="1">
        <v>409233</v>
      </c>
      <c r="H6" s="7" t="str">
        <f t="shared" ref="H6:H39" si="2">IF($B6="N/A","N/A",IF(G6&gt;10,"No",IF(G6&lt;-10,"No","Yes")))</f>
        <v>N/A</v>
      </c>
      <c r="I6" s="36">
        <v>-0.41199999999999998</v>
      </c>
      <c r="J6" s="36">
        <v>6.7889999999999997</v>
      </c>
      <c r="K6" s="30" t="s">
        <v>734</v>
      </c>
      <c r="L6" s="105" t="str">
        <f t="shared" ref="L6:L39" si="3">IF(J6="Div by 0", "N/A", IF(K6="N/A","N/A", IF(J6&gt;VALUE(MID(K6,1,2)), "No", IF(J6&lt;-1*VALUE(MID(K6,1,2)), "No", "Yes"))))</f>
        <v>Yes</v>
      </c>
    </row>
    <row r="7" spans="1:12" x14ac:dyDescent="0.2">
      <c r="A7" s="138" t="s">
        <v>4</v>
      </c>
      <c r="B7" s="22" t="s">
        <v>213</v>
      </c>
      <c r="C7" s="23">
        <v>334381</v>
      </c>
      <c r="D7" s="27" t="str">
        <f t="shared" si="0"/>
        <v>N/A</v>
      </c>
      <c r="E7" s="23">
        <v>318363</v>
      </c>
      <c r="F7" s="27" t="str">
        <f t="shared" si="1"/>
        <v>N/A</v>
      </c>
      <c r="G7" s="23">
        <v>321021</v>
      </c>
      <c r="H7" s="27" t="str">
        <f t="shared" si="2"/>
        <v>N/A</v>
      </c>
      <c r="I7" s="8">
        <v>-4.79</v>
      </c>
      <c r="J7" s="8">
        <v>0.83489999999999998</v>
      </c>
      <c r="K7" s="28" t="s">
        <v>734</v>
      </c>
      <c r="L7" s="105" t="str">
        <f t="shared" si="3"/>
        <v>Yes</v>
      </c>
    </row>
    <row r="8" spans="1:12" x14ac:dyDescent="0.2">
      <c r="A8" s="138" t="s">
        <v>359</v>
      </c>
      <c r="B8" s="22" t="s">
        <v>213</v>
      </c>
      <c r="C8" s="4">
        <v>86.896897624999994</v>
      </c>
      <c r="D8" s="27" t="str">
        <f>IF($B8="N/A","N/A",IF(C8&gt;10,"No",IF(C8&lt;-10,"No","Yes")))</f>
        <v>N/A</v>
      </c>
      <c r="E8" s="4">
        <v>83.076862857999998</v>
      </c>
      <c r="F8" s="27" t="str">
        <f t="shared" si="1"/>
        <v>N/A</v>
      </c>
      <c r="G8" s="4">
        <v>78.444553592000005</v>
      </c>
      <c r="H8" s="27" t="str">
        <f t="shared" si="2"/>
        <v>N/A</v>
      </c>
      <c r="I8" s="8">
        <v>-4.4000000000000004</v>
      </c>
      <c r="J8" s="8">
        <v>-5.58</v>
      </c>
      <c r="K8" s="28" t="s">
        <v>734</v>
      </c>
      <c r="L8" s="105" t="str">
        <f t="shared" si="3"/>
        <v>Yes</v>
      </c>
    </row>
    <row r="9" spans="1:12" x14ac:dyDescent="0.2">
      <c r="A9" s="138" t="s">
        <v>83</v>
      </c>
      <c r="B9" s="22" t="s">
        <v>213</v>
      </c>
      <c r="C9" s="23">
        <v>305284.49</v>
      </c>
      <c r="D9" s="27" t="str">
        <f t="shared" si="0"/>
        <v>N/A</v>
      </c>
      <c r="E9" s="23">
        <v>303097.76</v>
      </c>
      <c r="F9" s="27" t="str">
        <f t="shared" si="1"/>
        <v>N/A</v>
      </c>
      <c r="G9" s="23">
        <v>329168.92</v>
      </c>
      <c r="H9" s="27" t="str">
        <f t="shared" si="2"/>
        <v>N/A</v>
      </c>
      <c r="I9" s="8">
        <v>-0.71599999999999997</v>
      </c>
      <c r="J9" s="8">
        <v>8.6020000000000003</v>
      </c>
      <c r="K9" s="28" t="s">
        <v>734</v>
      </c>
      <c r="L9" s="105" t="str">
        <f t="shared" si="3"/>
        <v>Yes</v>
      </c>
    </row>
    <row r="10" spans="1:12" x14ac:dyDescent="0.2">
      <c r="A10" s="138" t="s">
        <v>100</v>
      </c>
      <c r="B10" s="22" t="s">
        <v>213</v>
      </c>
      <c r="C10" s="23">
        <v>5405</v>
      </c>
      <c r="D10" s="27" t="str">
        <f t="shared" si="0"/>
        <v>N/A</v>
      </c>
      <c r="E10" s="23">
        <v>5483</v>
      </c>
      <c r="F10" s="27" t="str">
        <f t="shared" si="1"/>
        <v>N/A</v>
      </c>
      <c r="G10" s="23">
        <v>4920</v>
      </c>
      <c r="H10" s="27" t="str">
        <f t="shared" si="2"/>
        <v>N/A</v>
      </c>
      <c r="I10" s="8">
        <v>1.4430000000000001</v>
      </c>
      <c r="J10" s="8">
        <v>-10.3</v>
      </c>
      <c r="K10" s="28" t="s">
        <v>734</v>
      </c>
      <c r="L10" s="105" t="str">
        <f t="shared" si="3"/>
        <v>Yes</v>
      </c>
    </row>
    <row r="11" spans="1:12" x14ac:dyDescent="0.2">
      <c r="A11" s="138" t="s">
        <v>975</v>
      </c>
      <c r="B11" s="22" t="s">
        <v>213</v>
      </c>
      <c r="C11" s="23">
        <v>3294</v>
      </c>
      <c r="D11" s="27" t="str">
        <f t="shared" si="0"/>
        <v>N/A</v>
      </c>
      <c r="E11" s="23">
        <v>3436</v>
      </c>
      <c r="F11" s="27" t="str">
        <f t="shared" si="1"/>
        <v>N/A</v>
      </c>
      <c r="G11" s="23">
        <v>195</v>
      </c>
      <c r="H11" s="27" t="str">
        <f t="shared" si="2"/>
        <v>N/A</v>
      </c>
      <c r="I11" s="8">
        <v>4.3109999999999999</v>
      </c>
      <c r="J11" s="8">
        <v>-94.3</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1751</v>
      </c>
      <c r="J12" s="8" t="s">
        <v>1751</v>
      </c>
      <c r="K12" s="28" t="s">
        <v>734</v>
      </c>
      <c r="L12" s="105" t="str">
        <f t="shared" si="3"/>
        <v>N/A</v>
      </c>
    </row>
    <row r="13" spans="1:12" x14ac:dyDescent="0.2">
      <c r="A13" s="138" t="s">
        <v>977</v>
      </c>
      <c r="B13" s="22" t="s">
        <v>213</v>
      </c>
      <c r="C13" s="23">
        <v>104</v>
      </c>
      <c r="D13" s="27" t="str">
        <f t="shared" si="0"/>
        <v>N/A</v>
      </c>
      <c r="E13" s="23">
        <v>76</v>
      </c>
      <c r="F13" s="27" t="str">
        <f t="shared" si="1"/>
        <v>N/A</v>
      </c>
      <c r="G13" s="23">
        <v>145</v>
      </c>
      <c r="H13" s="27" t="str">
        <f t="shared" si="2"/>
        <v>N/A</v>
      </c>
      <c r="I13" s="8">
        <v>-26.9</v>
      </c>
      <c r="J13" s="8">
        <v>90.79</v>
      </c>
      <c r="K13" s="28" t="s">
        <v>734</v>
      </c>
      <c r="L13" s="105" t="str">
        <f t="shared" si="3"/>
        <v>No</v>
      </c>
    </row>
    <row r="14" spans="1:12" x14ac:dyDescent="0.2">
      <c r="A14" s="138" t="s">
        <v>978</v>
      </c>
      <c r="B14" s="22" t="s">
        <v>213</v>
      </c>
      <c r="C14" s="23">
        <v>2007</v>
      </c>
      <c r="D14" s="27" t="str">
        <f t="shared" si="0"/>
        <v>N/A</v>
      </c>
      <c r="E14" s="23">
        <v>1971</v>
      </c>
      <c r="F14" s="27" t="str">
        <f t="shared" si="1"/>
        <v>N/A</v>
      </c>
      <c r="G14" s="23">
        <v>4580</v>
      </c>
      <c r="H14" s="27" t="str">
        <f t="shared" si="2"/>
        <v>N/A</v>
      </c>
      <c r="I14" s="8">
        <v>-1.79</v>
      </c>
      <c r="J14" s="8">
        <v>132.4</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115052</v>
      </c>
      <c r="D16" s="27" t="str">
        <f t="shared" si="0"/>
        <v>N/A</v>
      </c>
      <c r="E16" s="23">
        <v>109010</v>
      </c>
      <c r="F16" s="27" t="str">
        <f t="shared" si="1"/>
        <v>N/A</v>
      </c>
      <c r="G16" s="23">
        <v>99582</v>
      </c>
      <c r="H16" s="27" t="str">
        <f t="shared" si="2"/>
        <v>N/A</v>
      </c>
      <c r="I16" s="8">
        <v>-5.25</v>
      </c>
      <c r="J16" s="8">
        <v>-8.65</v>
      </c>
      <c r="K16" s="28" t="s">
        <v>734</v>
      </c>
      <c r="L16" s="105" t="str">
        <f t="shared" si="3"/>
        <v>Yes</v>
      </c>
    </row>
    <row r="17" spans="1:12" x14ac:dyDescent="0.2">
      <c r="A17" s="137" t="s">
        <v>980</v>
      </c>
      <c r="B17" s="22" t="s">
        <v>213</v>
      </c>
      <c r="C17" s="23">
        <v>60701</v>
      </c>
      <c r="D17" s="27" t="str">
        <f t="shared" si="0"/>
        <v>N/A</v>
      </c>
      <c r="E17" s="23">
        <v>59507</v>
      </c>
      <c r="F17" s="27" t="str">
        <f t="shared" si="1"/>
        <v>N/A</v>
      </c>
      <c r="G17" s="23">
        <v>2505</v>
      </c>
      <c r="H17" s="27" t="str">
        <f t="shared" si="2"/>
        <v>N/A</v>
      </c>
      <c r="I17" s="8">
        <v>-1.97</v>
      </c>
      <c r="J17" s="8">
        <v>-95.8</v>
      </c>
      <c r="K17" s="28" t="s">
        <v>734</v>
      </c>
      <c r="L17" s="105" t="str">
        <f t="shared" si="3"/>
        <v>No</v>
      </c>
    </row>
    <row r="18" spans="1:12" x14ac:dyDescent="0.2">
      <c r="A18" s="137" t="s">
        <v>981</v>
      </c>
      <c r="B18" s="22" t="s">
        <v>213</v>
      </c>
      <c r="C18" s="23">
        <v>0</v>
      </c>
      <c r="D18" s="27" t="str">
        <f t="shared" si="0"/>
        <v>N/A</v>
      </c>
      <c r="E18" s="23">
        <v>0</v>
      </c>
      <c r="F18" s="27" t="str">
        <f t="shared" si="1"/>
        <v>N/A</v>
      </c>
      <c r="G18" s="23">
        <v>0</v>
      </c>
      <c r="H18" s="27" t="str">
        <f t="shared" si="2"/>
        <v>N/A</v>
      </c>
      <c r="I18" s="8" t="s">
        <v>1751</v>
      </c>
      <c r="J18" s="8" t="s">
        <v>1751</v>
      </c>
      <c r="K18" s="28" t="s">
        <v>734</v>
      </c>
      <c r="L18" s="105" t="str">
        <f t="shared" si="3"/>
        <v>N/A</v>
      </c>
    </row>
    <row r="19" spans="1:12" x14ac:dyDescent="0.2">
      <c r="A19" s="137" t="s">
        <v>982</v>
      </c>
      <c r="B19" s="22" t="s">
        <v>213</v>
      </c>
      <c r="C19" s="23">
        <v>1752</v>
      </c>
      <c r="D19" s="27" t="str">
        <f t="shared" si="0"/>
        <v>N/A</v>
      </c>
      <c r="E19" s="23">
        <v>1823</v>
      </c>
      <c r="F19" s="27" t="str">
        <f t="shared" si="1"/>
        <v>N/A</v>
      </c>
      <c r="G19" s="23">
        <v>1731</v>
      </c>
      <c r="H19" s="27" t="str">
        <f t="shared" si="2"/>
        <v>N/A</v>
      </c>
      <c r="I19" s="8">
        <v>4.0529999999999999</v>
      </c>
      <c r="J19" s="8">
        <v>-5.05</v>
      </c>
      <c r="K19" s="28" t="s">
        <v>734</v>
      </c>
      <c r="L19" s="105" t="str">
        <f t="shared" si="3"/>
        <v>Yes</v>
      </c>
    </row>
    <row r="20" spans="1:12" x14ac:dyDescent="0.2">
      <c r="A20" s="137" t="s">
        <v>983</v>
      </c>
      <c r="B20" s="22" t="s">
        <v>213</v>
      </c>
      <c r="C20" s="23">
        <v>52599</v>
      </c>
      <c r="D20" s="27" t="str">
        <f t="shared" si="0"/>
        <v>N/A</v>
      </c>
      <c r="E20" s="23">
        <v>47680</v>
      </c>
      <c r="F20" s="27" t="str">
        <f t="shared" si="1"/>
        <v>N/A</v>
      </c>
      <c r="G20" s="23">
        <v>95346</v>
      </c>
      <c r="H20" s="27" t="str">
        <f t="shared" si="2"/>
        <v>N/A</v>
      </c>
      <c r="I20" s="8">
        <v>-9.35</v>
      </c>
      <c r="J20" s="8">
        <v>99.97</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1751</v>
      </c>
      <c r="J21" s="8" t="s">
        <v>1751</v>
      </c>
      <c r="K21" s="28" t="s">
        <v>734</v>
      </c>
      <c r="L21" s="105" t="str">
        <f t="shared" si="3"/>
        <v>N/A</v>
      </c>
    </row>
    <row r="22" spans="1:12" x14ac:dyDescent="0.2">
      <c r="A22" s="137" t="s">
        <v>1689</v>
      </c>
      <c r="B22" s="22" t="s">
        <v>213</v>
      </c>
      <c r="C22" s="23">
        <v>203247</v>
      </c>
      <c r="D22" s="27" t="str">
        <f t="shared" si="0"/>
        <v>N/A</v>
      </c>
      <c r="E22" s="23">
        <v>208344</v>
      </c>
      <c r="F22" s="27" t="str">
        <f t="shared" si="1"/>
        <v>N/A</v>
      </c>
      <c r="G22" s="23">
        <v>242499</v>
      </c>
      <c r="H22" s="27" t="str">
        <f t="shared" si="2"/>
        <v>N/A</v>
      </c>
      <c r="I22" s="8">
        <v>2.508</v>
      </c>
      <c r="J22" s="8">
        <v>16.39</v>
      </c>
      <c r="K22" s="28" t="s">
        <v>734</v>
      </c>
      <c r="L22" s="105" t="str">
        <f t="shared" si="3"/>
        <v>Yes</v>
      </c>
    </row>
    <row r="23" spans="1:12" x14ac:dyDescent="0.2">
      <c r="A23" s="137" t="s">
        <v>985</v>
      </c>
      <c r="B23" s="22" t="s">
        <v>213</v>
      </c>
      <c r="C23" s="23">
        <v>74349</v>
      </c>
      <c r="D23" s="27" t="str">
        <f t="shared" si="0"/>
        <v>N/A</v>
      </c>
      <c r="E23" s="23">
        <v>63035</v>
      </c>
      <c r="F23" s="27" t="str">
        <f t="shared" si="1"/>
        <v>N/A</v>
      </c>
      <c r="G23" s="23">
        <v>64071</v>
      </c>
      <c r="H23" s="27" t="str">
        <f t="shared" si="2"/>
        <v>N/A</v>
      </c>
      <c r="I23" s="8">
        <v>-15.2</v>
      </c>
      <c r="J23" s="8">
        <v>1.6439999999999999</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1751</v>
      </c>
      <c r="J25" s="8" t="s">
        <v>1751</v>
      </c>
      <c r="K25" s="28" t="s">
        <v>734</v>
      </c>
      <c r="L25" s="105" t="str">
        <f t="shared" si="3"/>
        <v>N/A</v>
      </c>
    </row>
    <row r="26" spans="1:12" x14ac:dyDescent="0.2">
      <c r="A26" s="137" t="s">
        <v>988</v>
      </c>
      <c r="B26" s="22" t="s">
        <v>213</v>
      </c>
      <c r="C26" s="23">
        <v>107180</v>
      </c>
      <c r="D26" s="27" t="str">
        <f t="shared" si="0"/>
        <v>N/A</v>
      </c>
      <c r="E26" s="23">
        <v>113661</v>
      </c>
      <c r="F26" s="27" t="str">
        <f t="shared" si="1"/>
        <v>N/A</v>
      </c>
      <c r="G26" s="23">
        <v>135202</v>
      </c>
      <c r="H26" s="27" t="str">
        <f t="shared" si="2"/>
        <v>N/A</v>
      </c>
      <c r="I26" s="8">
        <v>6.0469999999999997</v>
      </c>
      <c r="J26" s="8">
        <v>18.95</v>
      </c>
      <c r="K26" s="28" t="s">
        <v>734</v>
      </c>
      <c r="L26" s="105" t="str">
        <f t="shared" si="3"/>
        <v>Yes</v>
      </c>
    </row>
    <row r="27" spans="1:12" x14ac:dyDescent="0.2">
      <c r="A27" s="137" t="s">
        <v>989</v>
      </c>
      <c r="B27" s="22" t="s">
        <v>213</v>
      </c>
      <c r="C27" s="23">
        <v>9262</v>
      </c>
      <c r="D27" s="27" t="str">
        <f t="shared" si="0"/>
        <v>N/A</v>
      </c>
      <c r="E27" s="23">
        <v>18431</v>
      </c>
      <c r="F27" s="27" t="str">
        <f t="shared" si="1"/>
        <v>N/A</v>
      </c>
      <c r="G27" s="23">
        <v>28816</v>
      </c>
      <c r="H27" s="27" t="str">
        <f t="shared" si="2"/>
        <v>N/A</v>
      </c>
      <c r="I27" s="8">
        <v>99</v>
      </c>
      <c r="J27" s="8">
        <v>56.35</v>
      </c>
      <c r="K27" s="28" t="s">
        <v>734</v>
      </c>
      <c r="L27" s="105" t="str">
        <f t="shared" si="3"/>
        <v>No</v>
      </c>
    </row>
    <row r="28" spans="1:12" x14ac:dyDescent="0.2">
      <c r="A28" s="156" t="s">
        <v>990</v>
      </c>
      <c r="B28" s="22" t="s">
        <v>213</v>
      </c>
      <c r="C28" s="23">
        <v>12456</v>
      </c>
      <c r="D28" s="27" t="str">
        <f t="shared" si="0"/>
        <v>N/A</v>
      </c>
      <c r="E28" s="23">
        <v>13217</v>
      </c>
      <c r="F28" s="27" t="str">
        <f t="shared" si="1"/>
        <v>N/A</v>
      </c>
      <c r="G28" s="23">
        <v>14410</v>
      </c>
      <c r="H28" s="27" t="str">
        <f t="shared" si="2"/>
        <v>N/A</v>
      </c>
      <c r="I28" s="8">
        <v>6.11</v>
      </c>
      <c r="J28" s="8">
        <v>9.0259999999999998</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1751</v>
      </c>
      <c r="J29" s="8" t="s">
        <v>1751</v>
      </c>
      <c r="K29" s="28" t="s">
        <v>734</v>
      </c>
      <c r="L29" s="105" t="str">
        <f t="shared" si="3"/>
        <v>N/A</v>
      </c>
    </row>
    <row r="30" spans="1:12" x14ac:dyDescent="0.2">
      <c r="A30" s="156" t="s">
        <v>106</v>
      </c>
      <c r="B30" s="22" t="s">
        <v>213</v>
      </c>
      <c r="C30" s="23">
        <v>61098</v>
      </c>
      <c r="D30" s="27" t="str">
        <f t="shared" si="0"/>
        <v>N/A</v>
      </c>
      <c r="E30" s="23">
        <v>60378</v>
      </c>
      <c r="F30" s="27" t="str">
        <f t="shared" si="1"/>
        <v>N/A</v>
      </c>
      <c r="G30" s="23">
        <v>51973</v>
      </c>
      <c r="H30" s="27" t="str">
        <f t="shared" si="2"/>
        <v>N/A</v>
      </c>
      <c r="I30" s="8">
        <v>-1.18</v>
      </c>
      <c r="J30" s="8">
        <v>-13.9</v>
      </c>
      <c r="K30" s="28" t="s">
        <v>734</v>
      </c>
      <c r="L30" s="105" t="str">
        <f t="shared" si="3"/>
        <v>Yes</v>
      </c>
    </row>
    <row r="31" spans="1:12" x14ac:dyDescent="0.2">
      <c r="A31" s="168" t="s">
        <v>992</v>
      </c>
      <c r="B31" s="22" t="s">
        <v>213</v>
      </c>
      <c r="C31" s="23">
        <v>35007</v>
      </c>
      <c r="D31" s="27" t="str">
        <f t="shared" si="0"/>
        <v>N/A</v>
      </c>
      <c r="E31" s="23">
        <v>36320</v>
      </c>
      <c r="F31" s="27" t="str">
        <f t="shared" si="1"/>
        <v>N/A</v>
      </c>
      <c r="G31" s="23">
        <v>38895</v>
      </c>
      <c r="H31" s="27" t="str">
        <f t="shared" si="2"/>
        <v>N/A</v>
      </c>
      <c r="I31" s="8">
        <v>3.7509999999999999</v>
      </c>
      <c r="J31" s="8">
        <v>7.09</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995</v>
      </c>
      <c r="B34" s="22" t="s">
        <v>213</v>
      </c>
      <c r="C34" s="23">
        <v>15194</v>
      </c>
      <c r="D34" s="27" t="str">
        <f t="shared" si="0"/>
        <v>N/A</v>
      </c>
      <c r="E34" s="23">
        <v>15962</v>
      </c>
      <c r="F34" s="27" t="str">
        <f t="shared" si="1"/>
        <v>N/A</v>
      </c>
      <c r="G34" s="23">
        <v>4338</v>
      </c>
      <c r="H34" s="27" t="str">
        <f t="shared" si="2"/>
        <v>N/A</v>
      </c>
      <c r="I34" s="8">
        <v>5.0549999999999997</v>
      </c>
      <c r="J34" s="8">
        <v>-72.8</v>
      </c>
      <c r="K34" s="28" t="s">
        <v>734</v>
      </c>
      <c r="L34" s="105" t="str">
        <f t="shared" si="3"/>
        <v>No</v>
      </c>
    </row>
    <row r="35" spans="1:12" x14ac:dyDescent="0.2">
      <c r="A35" s="168" t="s">
        <v>996</v>
      </c>
      <c r="B35" s="22" t="s">
        <v>213</v>
      </c>
      <c r="C35" s="23">
        <v>1206</v>
      </c>
      <c r="D35" s="27" t="str">
        <f t="shared" si="0"/>
        <v>N/A</v>
      </c>
      <c r="E35" s="23">
        <v>1671</v>
      </c>
      <c r="F35" s="27" t="str">
        <f t="shared" si="1"/>
        <v>N/A</v>
      </c>
      <c r="G35" s="23">
        <v>44</v>
      </c>
      <c r="H35" s="27" t="str">
        <f t="shared" si="2"/>
        <v>N/A</v>
      </c>
      <c r="I35" s="8">
        <v>38.56</v>
      </c>
      <c r="J35" s="8">
        <v>-97.4</v>
      </c>
      <c r="K35" s="28" t="s">
        <v>734</v>
      </c>
      <c r="L35" s="105" t="str">
        <f t="shared" si="3"/>
        <v>No</v>
      </c>
    </row>
    <row r="36" spans="1:12" x14ac:dyDescent="0.2">
      <c r="A36" s="168" t="s">
        <v>997</v>
      </c>
      <c r="B36" s="22" t="s">
        <v>213</v>
      </c>
      <c r="C36" s="23">
        <v>9691</v>
      </c>
      <c r="D36" s="27" t="str">
        <f t="shared" si="0"/>
        <v>N/A</v>
      </c>
      <c r="E36" s="23">
        <v>6425</v>
      </c>
      <c r="F36" s="27" t="str">
        <f t="shared" si="1"/>
        <v>N/A</v>
      </c>
      <c r="G36" s="23">
        <v>8696</v>
      </c>
      <c r="H36" s="27" t="str">
        <f t="shared" si="2"/>
        <v>N/A</v>
      </c>
      <c r="I36" s="8">
        <v>-33.700000000000003</v>
      </c>
      <c r="J36" s="8">
        <v>35.35</v>
      </c>
      <c r="K36" s="28" t="s">
        <v>734</v>
      </c>
      <c r="L36" s="105" t="str">
        <f t="shared" si="3"/>
        <v>No</v>
      </c>
    </row>
    <row r="37" spans="1:12" x14ac:dyDescent="0.2">
      <c r="A37" s="168" t="s">
        <v>122</v>
      </c>
      <c r="B37" s="22" t="s">
        <v>213</v>
      </c>
      <c r="C37" s="23">
        <v>610</v>
      </c>
      <c r="D37" s="27" t="str">
        <f t="shared" si="0"/>
        <v>N/A</v>
      </c>
      <c r="E37" s="23">
        <v>616</v>
      </c>
      <c r="F37" s="27" t="str">
        <f t="shared" si="1"/>
        <v>N/A</v>
      </c>
      <c r="G37" s="23">
        <v>10405</v>
      </c>
      <c r="H37" s="27" t="str">
        <f t="shared" si="2"/>
        <v>N/A</v>
      </c>
      <c r="I37" s="8">
        <v>0.98360000000000003</v>
      </c>
      <c r="J37" s="8">
        <v>1589</v>
      </c>
      <c r="K37" s="28" t="s">
        <v>734</v>
      </c>
      <c r="L37" s="105" t="str">
        <f t="shared" si="3"/>
        <v>No</v>
      </c>
    </row>
    <row r="38" spans="1:12" x14ac:dyDescent="0.2">
      <c r="A38" s="168" t="s">
        <v>84</v>
      </c>
      <c r="B38" s="22" t="s">
        <v>213</v>
      </c>
      <c r="C38" s="29">
        <v>2765001065</v>
      </c>
      <c r="D38" s="27" t="str">
        <f t="shared" si="0"/>
        <v>N/A</v>
      </c>
      <c r="E38" s="29">
        <v>2744077799</v>
      </c>
      <c r="F38" s="27" t="str">
        <f t="shared" si="1"/>
        <v>N/A</v>
      </c>
      <c r="G38" s="29">
        <v>2497644879</v>
      </c>
      <c r="H38" s="27" t="str">
        <f t="shared" si="2"/>
        <v>N/A</v>
      </c>
      <c r="I38" s="8">
        <v>-0.75700000000000001</v>
      </c>
      <c r="J38" s="8">
        <v>-8.98</v>
      </c>
      <c r="K38" s="28" t="s">
        <v>734</v>
      </c>
      <c r="L38" s="105" t="str">
        <f t="shared" si="3"/>
        <v>Yes</v>
      </c>
    </row>
    <row r="39" spans="1:12" x14ac:dyDescent="0.2">
      <c r="A39" s="168" t="s">
        <v>1275</v>
      </c>
      <c r="B39" s="22" t="s">
        <v>213</v>
      </c>
      <c r="C39" s="29">
        <v>7185.5163565000003</v>
      </c>
      <c r="D39" s="27" t="str">
        <f t="shared" si="0"/>
        <v>N/A</v>
      </c>
      <c r="E39" s="29">
        <v>7160.6742924999999</v>
      </c>
      <c r="F39" s="27" t="str">
        <f t="shared" si="1"/>
        <v>N/A</v>
      </c>
      <c r="G39" s="29">
        <v>6103.2342920000001</v>
      </c>
      <c r="H39" s="27" t="str">
        <f t="shared" si="2"/>
        <v>N/A</v>
      </c>
      <c r="I39" s="8">
        <v>-0.34599999999999997</v>
      </c>
      <c r="J39" s="8">
        <v>-14.8</v>
      </c>
      <c r="K39" s="28" t="s">
        <v>734</v>
      </c>
      <c r="L39" s="105" t="str">
        <f t="shared" si="3"/>
        <v>Yes</v>
      </c>
    </row>
    <row r="40" spans="1:12" x14ac:dyDescent="0.2">
      <c r="A40" s="168" t="s">
        <v>1276</v>
      </c>
      <c r="B40" s="22" t="s">
        <v>213</v>
      </c>
      <c r="C40" s="29">
        <v>8269.0136849999999</v>
      </c>
      <c r="D40" s="27" t="str">
        <f>IF($B40="N/A","N/A",IF(C40&gt;10,"No",IF(C40&lt;-10,"No","Yes")))</f>
        <v>N/A</v>
      </c>
      <c r="E40" s="29">
        <v>8619.3364146999993</v>
      </c>
      <c r="F40" s="27" t="str">
        <f>IF($B40="N/A","N/A",IF(E40&gt;10,"No",IF(E40&lt;-10,"No","Yes")))</f>
        <v>N/A</v>
      </c>
      <c r="G40" s="29">
        <v>7780.3161756</v>
      </c>
      <c r="H40" s="27" t="str">
        <f>IF($B40="N/A","N/A",IF(G40&gt;10,"No",IF(G40&lt;-10,"No","Yes")))</f>
        <v>N/A</v>
      </c>
      <c r="I40" s="8">
        <v>4.2370000000000001</v>
      </c>
      <c r="J40" s="8">
        <v>-9.73</v>
      </c>
      <c r="K40" s="28" t="s">
        <v>734</v>
      </c>
      <c r="L40" s="105" t="str">
        <f>IF(J40="Div by 0", "N/A", IF(K40="N/A","N/A", IF(J40&gt;VALUE(MID(K40,1,2)), "No", IF(J40&lt;-1*VALUE(MID(K40,1,2)), "No", "Yes"))))</f>
        <v>Yes</v>
      </c>
    </row>
    <row r="41" spans="1:12" x14ac:dyDescent="0.2">
      <c r="A41" s="168" t="s">
        <v>107</v>
      </c>
      <c r="B41" s="22" t="s">
        <v>213</v>
      </c>
      <c r="C41" s="29">
        <v>11466058</v>
      </c>
      <c r="D41" s="27" t="str">
        <f t="shared" ref="D41:D44" si="4">IF($B41="N/A","N/A",IF(C41&gt;10,"No",IF(C41&lt;-10,"No","Yes")))</f>
        <v>N/A</v>
      </c>
      <c r="E41" s="29">
        <v>9198998</v>
      </c>
      <c r="F41" s="27" t="str">
        <f t="shared" ref="F41:F44" si="5">IF($B41="N/A","N/A",IF(E41&gt;10,"No",IF(E41&lt;-10,"No","Yes")))</f>
        <v>N/A</v>
      </c>
      <c r="G41" s="29">
        <v>7985330</v>
      </c>
      <c r="H41" s="27" t="str">
        <f t="shared" ref="H41:H44" si="6">IF($B41="N/A","N/A",IF(G41&gt;10,"No",IF(G41&lt;-10,"No","Yes")))</f>
        <v>N/A</v>
      </c>
      <c r="I41" s="8">
        <v>-19.8</v>
      </c>
      <c r="J41" s="8">
        <v>-13.2</v>
      </c>
      <c r="K41" s="28" t="s">
        <v>734</v>
      </c>
      <c r="L41" s="105" t="str">
        <f t="shared" ref="L41:L43" si="7">IF(J41="Div by 0", "N/A", IF(K41="N/A","N/A", IF(J41&gt;VALUE(MID(K41,1,2)), "No", IF(J41&lt;-1*VALUE(MID(K41,1,2)), "No", "Yes"))))</f>
        <v>Yes</v>
      </c>
    </row>
    <row r="42" spans="1:12" x14ac:dyDescent="0.2">
      <c r="A42" s="168" t="s">
        <v>158</v>
      </c>
      <c r="B42" s="30" t="s">
        <v>217</v>
      </c>
      <c r="C42" s="1">
        <v>919</v>
      </c>
      <c r="D42" s="27" t="str">
        <f>IF($B42="N/A","N/A",IF(C42&gt;0,"No",IF(C42&lt;0,"No","Yes")))</f>
        <v>No</v>
      </c>
      <c r="E42" s="1">
        <v>979</v>
      </c>
      <c r="F42" s="27" t="str">
        <f>IF($B42="N/A","N/A",IF(E42&gt;0,"No",IF(E42&lt;0,"No","Yes")))</f>
        <v>No</v>
      </c>
      <c r="G42" s="1">
        <v>674</v>
      </c>
      <c r="H42" s="27" t="str">
        <f>IF($B42="N/A","N/A",IF(G42&gt;0,"No",IF(G42&lt;0,"No","Yes")))</f>
        <v>No</v>
      </c>
      <c r="I42" s="8">
        <v>6.5289999999999999</v>
      </c>
      <c r="J42" s="8">
        <v>-31.2</v>
      </c>
      <c r="K42" s="28" t="s">
        <v>734</v>
      </c>
      <c r="L42" s="105" t="str">
        <f t="shared" si="7"/>
        <v>No</v>
      </c>
    </row>
    <row r="43" spans="1:12" x14ac:dyDescent="0.2">
      <c r="A43" s="168" t="s">
        <v>156</v>
      </c>
      <c r="B43" s="22" t="s">
        <v>213</v>
      </c>
      <c r="C43" s="29">
        <v>674405</v>
      </c>
      <c r="D43" s="27" t="str">
        <f t="shared" si="4"/>
        <v>N/A</v>
      </c>
      <c r="E43" s="29">
        <v>498881</v>
      </c>
      <c r="F43" s="27" t="str">
        <f t="shared" si="5"/>
        <v>N/A</v>
      </c>
      <c r="G43" s="29">
        <v>495190</v>
      </c>
      <c r="H43" s="27" t="str">
        <f t="shared" si="6"/>
        <v>N/A</v>
      </c>
      <c r="I43" s="8">
        <v>-26</v>
      </c>
      <c r="J43" s="8">
        <v>-0.74</v>
      </c>
      <c r="K43" s="28" t="s">
        <v>734</v>
      </c>
      <c r="L43" s="105" t="str">
        <f t="shared" si="7"/>
        <v>Yes</v>
      </c>
    </row>
    <row r="44" spans="1:12" x14ac:dyDescent="0.2">
      <c r="A44" s="168" t="s">
        <v>1277</v>
      </c>
      <c r="B44" s="22" t="s">
        <v>213</v>
      </c>
      <c r="C44" s="29">
        <v>733.84657235999998</v>
      </c>
      <c r="D44" s="27" t="str">
        <f t="shared" si="4"/>
        <v>N/A</v>
      </c>
      <c r="E44" s="29">
        <v>509.58222676000003</v>
      </c>
      <c r="F44" s="27" t="str">
        <f t="shared" si="5"/>
        <v>N/A</v>
      </c>
      <c r="G44" s="29">
        <v>734.70326408999995</v>
      </c>
      <c r="H44" s="27" t="str">
        <f t="shared" si="6"/>
        <v>N/A</v>
      </c>
      <c r="I44" s="8">
        <v>-30.6</v>
      </c>
      <c r="J44" s="8">
        <v>44.18</v>
      </c>
      <c r="K44" s="28" t="s">
        <v>734</v>
      </c>
      <c r="L44" s="105" t="str">
        <f>IF(J44="Div by 0", "N/A", IF(OR(J44="N/A",K44="N/A"),"N/A", IF(J44&gt;VALUE(MID(K44,1,2)), "No", IF(J44&lt;-1*VALUE(MID(K44,1,2)), "No", "Yes"))))</f>
        <v>No</v>
      </c>
    </row>
    <row r="45" spans="1:12" x14ac:dyDescent="0.2">
      <c r="A45" s="168" t="s">
        <v>1278</v>
      </c>
      <c r="B45" s="22" t="s">
        <v>213</v>
      </c>
      <c r="C45" s="29">
        <v>20173.121923999999</v>
      </c>
      <c r="D45" s="27" t="str">
        <f t="shared" ref="D45:D71" si="8">IF($B45="N/A","N/A",IF(C45&gt;10,"No",IF(C45&lt;-10,"No","Yes")))</f>
        <v>N/A</v>
      </c>
      <c r="E45" s="29">
        <v>20780.516323</v>
      </c>
      <c r="F45" s="27" t="str">
        <f t="shared" ref="F45:F71" si="9">IF($B45="N/A","N/A",IF(E45&gt;10,"No",IF(E45&lt;-10,"No","Yes")))</f>
        <v>N/A</v>
      </c>
      <c r="G45" s="29">
        <v>15504.496545</v>
      </c>
      <c r="H45" s="27" t="str">
        <f t="shared" ref="H45:H71" si="10">IF($B45="N/A","N/A",IF(G45&gt;10,"No",IF(G45&lt;-10,"No","Yes")))</f>
        <v>N/A</v>
      </c>
      <c r="I45" s="8">
        <v>3.0110000000000001</v>
      </c>
      <c r="J45" s="8">
        <v>-25.4</v>
      </c>
      <c r="K45" s="28" t="s">
        <v>734</v>
      </c>
      <c r="L45" s="105" t="str">
        <f t="shared" ref="L45:L71" si="11">IF(J45="Div by 0", "N/A", IF(K45="N/A","N/A", IF(J45&gt;VALUE(MID(K45,1,2)), "No", IF(J45&lt;-1*VALUE(MID(K45,1,2)), "No", "Yes"))))</f>
        <v>Yes</v>
      </c>
    </row>
    <row r="46" spans="1:12" x14ac:dyDescent="0.2">
      <c r="A46" s="168" t="s">
        <v>1279</v>
      </c>
      <c r="B46" s="22" t="s">
        <v>213</v>
      </c>
      <c r="C46" s="29">
        <v>23165.891014000001</v>
      </c>
      <c r="D46" s="27" t="str">
        <f t="shared" si="8"/>
        <v>N/A</v>
      </c>
      <c r="E46" s="29">
        <v>23797.407450999999</v>
      </c>
      <c r="F46" s="27" t="str">
        <f t="shared" si="9"/>
        <v>N/A</v>
      </c>
      <c r="G46" s="29">
        <v>24171.558974</v>
      </c>
      <c r="H46" s="27" t="str">
        <f t="shared" si="10"/>
        <v>N/A</v>
      </c>
      <c r="I46" s="8">
        <v>2.726</v>
      </c>
      <c r="J46" s="8">
        <v>1.5720000000000001</v>
      </c>
      <c r="K46" s="28" t="s">
        <v>734</v>
      </c>
      <c r="L46" s="105" t="str">
        <f t="shared" si="11"/>
        <v>Yes</v>
      </c>
    </row>
    <row r="47" spans="1:12" x14ac:dyDescent="0.2">
      <c r="A47" s="168" t="s">
        <v>1280</v>
      </c>
      <c r="B47" s="22" t="s">
        <v>213</v>
      </c>
      <c r="C47" s="29" t="s">
        <v>1751</v>
      </c>
      <c r="D47" s="27" t="str">
        <f t="shared" si="8"/>
        <v>N/A</v>
      </c>
      <c r="E47" s="29" t="s">
        <v>1751</v>
      </c>
      <c r="F47" s="27" t="str">
        <f t="shared" si="9"/>
        <v>N/A</v>
      </c>
      <c r="G47" s="29" t="s">
        <v>1751</v>
      </c>
      <c r="H47" s="27" t="str">
        <f t="shared" si="10"/>
        <v>N/A</v>
      </c>
      <c r="I47" s="8" t="s">
        <v>1751</v>
      </c>
      <c r="J47" s="8" t="s">
        <v>1751</v>
      </c>
      <c r="K47" s="28" t="s">
        <v>734</v>
      </c>
      <c r="L47" s="105" t="str">
        <f t="shared" si="11"/>
        <v>N/A</v>
      </c>
    </row>
    <row r="48" spans="1:12" x14ac:dyDescent="0.2">
      <c r="A48" s="168" t="s">
        <v>1281</v>
      </c>
      <c r="B48" s="22" t="s">
        <v>213</v>
      </c>
      <c r="C48" s="29">
        <v>238.14423077000001</v>
      </c>
      <c r="D48" s="27" t="str">
        <f t="shared" si="8"/>
        <v>N/A</v>
      </c>
      <c r="E48" s="29">
        <v>1894.3289474000001</v>
      </c>
      <c r="F48" s="27" t="str">
        <f t="shared" si="9"/>
        <v>N/A</v>
      </c>
      <c r="G48" s="29">
        <v>2981.6896551999998</v>
      </c>
      <c r="H48" s="27" t="str">
        <f t="shared" si="10"/>
        <v>N/A</v>
      </c>
      <c r="I48" s="8">
        <v>695.5</v>
      </c>
      <c r="J48" s="8">
        <v>57.4</v>
      </c>
      <c r="K48" s="28" t="s">
        <v>734</v>
      </c>
      <c r="L48" s="105" t="str">
        <f t="shared" si="11"/>
        <v>No</v>
      </c>
    </row>
    <row r="49" spans="1:12" x14ac:dyDescent="0.2">
      <c r="A49" s="168" t="s">
        <v>1282</v>
      </c>
      <c r="B49" s="22" t="s">
        <v>213</v>
      </c>
      <c r="C49" s="29">
        <v>16294.226208</v>
      </c>
      <c r="D49" s="27" t="str">
        <f t="shared" si="8"/>
        <v>N/A</v>
      </c>
      <c r="E49" s="29">
        <v>16249.472349</v>
      </c>
      <c r="F49" s="27" t="str">
        <f t="shared" si="9"/>
        <v>N/A</v>
      </c>
      <c r="G49" s="29">
        <v>15531.948472</v>
      </c>
      <c r="H49" s="27" t="str">
        <f t="shared" si="10"/>
        <v>N/A</v>
      </c>
      <c r="I49" s="8">
        <v>-0.27500000000000002</v>
      </c>
      <c r="J49" s="8">
        <v>-4.42</v>
      </c>
      <c r="K49" s="28" t="s">
        <v>734</v>
      </c>
      <c r="L49" s="105" t="str">
        <f t="shared" si="11"/>
        <v>Yes</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17451.668889</v>
      </c>
      <c r="D51" s="27" t="str">
        <f t="shared" si="8"/>
        <v>N/A</v>
      </c>
      <c r="E51" s="29">
        <v>18397.201752000001</v>
      </c>
      <c r="F51" s="27" t="str">
        <f t="shared" si="9"/>
        <v>N/A</v>
      </c>
      <c r="G51" s="29">
        <v>15800.338244</v>
      </c>
      <c r="H51" s="27" t="str">
        <f t="shared" si="10"/>
        <v>N/A</v>
      </c>
      <c r="I51" s="8">
        <v>5.4180000000000001</v>
      </c>
      <c r="J51" s="8">
        <v>-14.1</v>
      </c>
      <c r="K51" s="28" t="s">
        <v>734</v>
      </c>
      <c r="L51" s="105" t="str">
        <f t="shared" si="11"/>
        <v>Yes</v>
      </c>
    </row>
    <row r="52" spans="1:12" x14ac:dyDescent="0.2">
      <c r="A52" s="168" t="s">
        <v>1285</v>
      </c>
      <c r="B52" s="22" t="s">
        <v>213</v>
      </c>
      <c r="C52" s="29">
        <v>20106.339681000001</v>
      </c>
      <c r="D52" s="27" t="str">
        <f t="shared" si="8"/>
        <v>N/A</v>
      </c>
      <c r="E52" s="29">
        <v>20840.453543</v>
      </c>
      <c r="F52" s="27" t="str">
        <f t="shared" si="9"/>
        <v>N/A</v>
      </c>
      <c r="G52" s="29">
        <v>9740.5393213999996</v>
      </c>
      <c r="H52" s="27" t="str">
        <f t="shared" si="10"/>
        <v>N/A</v>
      </c>
      <c r="I52" s="8">
        <v>3.6509999999999998</v>
      </c>
      <c r="J52" s="8">
        <v>-53.3</v>
      </c>
      <c r="K52" s="28" t="s">
        <v>734</v>
      </c>
      <c r="L52" s="105" t="str">
        <f t="shared" si="11"/>
        <v>No</v>
      </c>
    </row>
    <row r="53" spans="1:12" x14ac:dyDescent="0.2">
      <c r="A53" s="168" t="s">
        <v>1286</v>
      </c>
      <c r="B53" s="22" t="s">
        <v>213</v>
      </c>
      <c r="C53" s="29" t="s">
        <v>1751</v>
      </c>
      <c r="D53" s="27" t="str">
        <f t="shared" si="8"/>
        <v>N/A</v>
      </c>
      <c r="E53" s="29" t="s">
        <v>1751</v>
      </c>
      <c r="F53" s="27" t="str">
        <f t="shared" si="9"/>
        <v>N/A</v>
      </c>
      <c r="G53" s="29" t="s">
        <v>1751</v>
      </c>
      <c r="H53" s="27" t="str">
        <f t="shared" si="10"/>
        <v>N/A</v>
      </c>
      <c r="I53" s="8" t="s">
        <v>1751</v>
      </c>
      <c r="J53" s="8" t="s">
        <v>1751</v>
      </c>
      <c r="K53" s="28" t="s">
        <v>734</v>
      </c>
      <c r="L53" s="105" t="str">
        <f t="shared" si="11"/>
        <v>N/A</v>
      </c>
    </row>
    <row r="54" spans="1:12" x14ac:dyDescent="0.2">
      <c r="A54" s="168" t="s">
        <v>1287</v>
      </c>
      <c r="B54" s="22" t="s">
        <v>213</v>
      </c>
      <c r="C54" s="29">
        <v>13508.642694</v>
      </c>
      <c r="D54" s="27" t="str">
        <f t="shared" si="8"/>
        <v>N/A</v>
      </c>
      <c r="E54" s="29">
        <v>14233.398793</v>
      </c>
      <c r="F54" s="27" t="str">
        <f t="shared" si="9"/>
        <v>N/A</v>
      </c>
      <c r="G54" s="29">
        <v>9809.4482958000008</v>
      </c>
      <c r="H54" s="27" t="str">
        <f t="shared" si="10"/>
        <v>N/A</v>
      </c>
      <c r="I54" s="8">
        <v>5.3650000000000002</v>
      </c>
      <c r="J54" s="8">
        <v>-31.1</v>
      </c>
      <c r="K54" s="28" t="s">
        <v>734</v>
      </c>
      <c r="L54" s="105" t="str">
        <f t="shared" si="11"/>
        <v>No</v>
      </c>
    </row>
    <row r="55" spans="1:12" x14ac:dyDescent="0.2">
      <c r="A55" s="168" t="s">
        <v>1663</v>
      </c>
      <c r="B55" s="22" t="s">
        <v>213</v>
      </c>
      <c r="C55" s="29">
        <v>14519.427023</v>
      </c>
      <c r="D55" s="27" t="str">
        <f t="shared" si="8"/>
        <v>N/A</v>
      </c>
      <c r="E55" s="29">
        <v>15507.101678000001</v>
      </c>
      <c r="F55" s="27" t="str">
        <f t="shared" si="9"/>
        <v>N/A</v>
      </c>
      <c r="G55" s="29">
        <v>16068.309912999999</v>
      </c>
      <c r="H55" s="27" t="str">
        <f t="shared" si="10"/>
        <v>N/A</v>
      </c>
      <c r="I55" s="8">
        <v>6.8019999999999996</v>
      </c>
      <c r="J55" s="8">
        <v>3.6190000000000002</v>
      </c>
      <c r="K55" s="28" t="s">
        <v>734</v>
      </c>
      <c r="L55" s="105" t="str">
        <f t="shared" si="11"/>
        <v>Yes</v>
      </c>
    </row>
    <row r="56" spans="1:12" x14ac:dyDescent="0.2">
      <c r="A56" s="168" t="s">
        <v>1288</v>
      </c>
      <c r="B56" s="22" t="s">
        <v>213</v>
      </c>
      <c r="C56" s="29" t="s">
        <v>1751</v>
      </c>
      <c r="D56" s="27" t="str">
        <f t="shared" si="8"/>
        <v>N/A</v>
      </c>
      <c r="E56" s="29" t="s">
        <v>1751</v>
      </c>
      <c r="F56" s="27" t="str">
        <f t="shared" si="9"/>
        <v>N/A</v>
      </c>
      <c r="G56" s="29" t="s">
        <v>1751</v>
      </c>
      <c r="H56" s="27" t="str">
        <f t="shared" si="10"/>
        <v>N/A</v>
      </c>
      <c r="I56" s="8" t="s">
        <v>1751</v>
      </c>
      <c r="J56" s="8" t="s">
        <v>1751</v>
      </c>
      <c r="K56" s="28" t="s">
        <v>734</v>
      </c>
      <c r="L56" s="105" t="str">
        <f t="shared" si="11"/>
        <v>N/A</v>
      </c>
    </row>
    <row r="57" spans="1:12" x14ac:dyDescent="0.2">
      <c r="A57" s="168" t="s">
        <v>1664</v>
      </c>
      <c r="B57" s="22" t="s">
        <v>213</v>
      </c>
      <c r="C57" s="29">
        <v>2270.6942045999999</v>
      </c>
      <c r="D57" s="27" t="str">
        <f t="shared" si="8"/>
        <v>N/A</v>
      </c>
      <c r="E57" s="29">
        <v>2184.3696482999999</v>
      </c>
      <c r="F57" s="27" t="str">
        <f t="shared" si="9"/>
        <v>N/A</v>
      </c>
      <c r="G57" s="29">
        <v>1870.5069547000001</v>
      </c>
      <c r="H57" s="27" t="str">
        <f t="shared" si="10"/>
        <v>N/A</v>
      </c>
      <c r="I57" s="8">
        <v>-3.8</v>
      </c>
      <c r="J57" s="8">
        <v>-14.4</v>
      </c>
      <c r="K57" s="28" t="s">
        <v>734</v>
      </c>
      <c r="L57" s="105" t="str">
        <f t="shared" si="11"/>
        <v>Yes</v>
      </c>
    </row>
    <row r="58" spans="1:12" x14ac:dyDescent="0.2">
      <c r="A58" s="168" t="s">
        <v>1289</v>
      </c>
      <c r="B58" s="22" t="s">
        <v>213</v>
      </c>
      <c r="C58" s="29">
        <v>2207.3853044000002</v>
      </c>
      <c r="D58" s="27" t="str">
        <f t="shared" si="8"/>
        <v>N/A</v>
      </c>
      <c r="E58" s="29">
        <v>1887.4063457</v>
      </c>
      <c r="F58" s="27" t="str">
        <f t="shared" si="9"/>
        <v>N/A</v>
      </c>
      <c r="G58" s="29">
        <v>1569.8692076</v>
      </c>
      <c r="H58" s="27" t="str">
        <f t="shared" si="10"/>
        <v>N/A</v>
      </c>
      <c r="I58" s="8">
        <v>-14.5</v>
      </c>
      <c r="J58" s="8">
        <v>-16.8</v>
      </c>
      <c r="K58" s="28" t="s">
        <v>734</v>
      </c>
      <c r="L58" s="105" t="str">
        <f t="shared" si="11"/>
        <v>Yes</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t="s">
        <v>1751</v>
      </c>
      <c r="D60" s="27" t="str">
        <f t="shared" si="8"/>
        <v>N/A</v>
      </c>
      <c r="E60" s="29" t="s">
        <v>1751</v>
      </c>
      <c r="F60" s="27" t="str">
        <f t="shared" si="9"/>
        <v>N/A</v>
      </c>
      <c r="G60" s="29" t="s">
        <v>1751</v>
      </c>
      <c r="H60" s="27" t="str">
        <f t="shared" si="10"/>
        <v>N/A</v>
      </c>
      <c r="I60" s="8" t="s">
        <v>1751</v>
      </c>
      <c r="J60" s="8" t="s">
        <v>1751</v>
      </c>
      <c r="K60" s="28" t="s">
        <v>734</v>
      </c>
      <c r="L60" s="105" t="str">
        <f t="shared" si="11"/>
        <v>N/A</v>
      </c>
    </row>
    <row r="61" spans="1:12" x14ac:dyDescent="0.2">
      <c r="A61" s="104" t="s">
        <v>1667</v>
      </c>
      <c r="B61" s="22" t="s">
        <v>213</v>
      </c>
      <c r="C61" s="29">
        <v>1771.6515861</v>
      </c>
      <c r="D61" s="27" t="str">
        <f t="shared" si="8"/>
        <v>N/A</v>
      </c>
      <c r="E61" s="29">
        <v>1614.7821328</v>
      </c>
      <c r="F61" s="27" t="str">
        <f t="shared" si="9"/>
        <v>N/A</v>
      </c>
      <c r="G61" s="29">
        <v>1471.6815062000001</v>
      </c>
      <c r="H61" s="27" t="str">
        <f t="shared" si="10"/>
        <v>N/A</v>
      </c>
      <c r="I61" s="8">
        <v>-8.85</v>
      </c>
      <c r="J61" s="8">
        <v>-8.86</v>
      </c>
      <c r="K61" s="28" t="s">
        <v>734</v>
      </c>
      <c r="L61" s="105" t="str">
        <f t="shared" si="11"/>
        <v>Yes</v>
      </c>
    </row>
    <row r="62" spans="1:12" x14ac:dyDescent="0.2">
      <c r="A62" s="104" t="s">
        <v>1668</v>
      </c>
      <c r="B62" s="22" t="s">
        <v>213</v>
      </c>
      <c r="C62" s="29">
        <v>4276.0019433999996</v>
      </c>
      <c r="D62" s="27" t="str">
        <f t="shared" si="8"/>
        <v>N/A</v>
      </c>
      <c r="E62" s="29">
        <v>4210.0853995999996</v>
      </c>
      <c r="F62" s="27" t="str">
        <f t="shared" si="9"/>
        <v>N/A</v>
      </c>
      <c r="G62" s="29">
        <v>3088.8039978000002</v>
      </c>
      <c r="H62" s="27" t="str">
        <f t="shared" si="10"/>
        <v>N/A</v>
      </c>
      <c r="I62" s="8">
        <v>-1.54</v>
      </c>
      <c r="J62" s="8">
        <v>-26.6</v>
      </c>
      <c r="K62" s="28" t="s">
        <v>734</v>
      </c>
      <c r="L62" s="105" t="str">
        <f t="shared" si="11"/>
        <v>Yes</v>
      </c>
    </row>
    <row r="63" spans="1:12" x14ac:dyDescent="0.2">
      <c r="A63" s="104" t="s">
        <v>1669</v>
      </c>
      <c r="B63" s="22" t="s">
        <v>213</v>
      </c>
      <c r="C63" s="29">
        <v>5451.5854207000002</v>
      </c>
      <c r="D63" s="27" t="str">
        <f t="shared" si="8"/>
        <v>N/A</v>
      </c>
      <c r="E63" s="29">
        <v>5674.0421427000001</v>
      </c>
      <c r="F63" s="27" t="str">
        <f t="shared" si="9"/>
        <v>N/A</v>
      </c>
      <c r="G63" s="29">
        <v>4512.9574601000004</v>
      </c>
      <c r="H63" s="27" t="str">
        <f t="shared" si="10"/>
        <v>N/A</v>
      </c>
      <c r="I63" s="8">
        <v>4.0810000000000004</v>
      </c>
      <c r="J63" s="8">
        <v>-20.5</v>
      </c>
      <c r="K63" s="28" t="s">
        <v>734</v>
      </c>
      <c r="L63" s="105" t="str">
        <f t="shared" si="11"/>
        <v>Yes</v>
      </c>
    </row>
    <row r="64" spans="1:12" x14ac:dyDescent="0.2">
      <c r="A64" s="104" t="s">
        <v>1670</v>
      </c>
      <c r="B64" s="22" t="s">
        <v>213</v>
      </c>
      <c r="C64" s="29" t="s">
        <v>1751</v>
      </c>
      <c r="D64" s="27" t="str">
        <f t="shared" si="8"/>
        <v>N/A</v>
      </c>
      <c r="E64" s="29" t="s">
        <v>1751</v>
      </c>
      <c r="F64" s="27" t="str">
        <f t="shared" si="9"/>
        <v>N/A</v>
      </c>
      <c r="G64" s="29" t="s">
        <v>1751</v>
      </c>
      <c r="H64" s="27" t="str">
        <f t="shared" si="10"/>
        <v>N/A</v>
      </c>
      <c r="I64" s="8" t="s">
        <v>1751</v>
      </c>
      <c r="J64" s="8" t="s">
        <v>1751</v>
      </c>
      <c r="K64" s="28" t="s">
        <v>734</v>
      </c>
      <c r="L64" s="105" t="str">
        <f t="shared" si="11"/>
        <v>N/A</v>
      </c>
    </row>
    <row r="65" spans="1:12" x14ac:dyDescent="0.2">
      <c r="A65" s="104" t="s">
        <v>1671</v>
      </c>
      <c r="B65" s="22" t="s">
        <v>213</v>
      </c>
      <c r="C65" s="29">
        <v>3054.1776654</v>
      </c>
      <c r="D65" s="27" t="str">
        <f t="shared" si="8"/>
        <v>N/A</v>
      </c>
      <c r="E65" s="29">
        <v>2808.2903541000001</v>
      </c>
      <c r="F65" s="27" t="str">
        <f t="shared" si="9"/>
        <v>N/A</v>
      </c>
      <c r="G65" s="29">
        <v>2700.4202374000001</v>
      </c>
      <c r="H65" s="27" t="str">
        <f t="shared" si="10"/>
        <v>N/A</v>
      </c>
      <c r="I65" s="8">
        <v>-8.0500000000000007</v>
      </c>
      <c r="J65" s="8">
        <v>-3.84</v>
      </c>
      <c r="K65" s="28" t="s">
        <v>734</v>
      </c>
      <c r="L65" s="105" t="str">
        <f t="shared" si="11"/>
        <v>Yes</v>
      </c>
    </row>
    <row r="66" spans="1:12" x14ac:dyDescent="0.2">
      <c r="A66" s="104" t="s">
        <v>1672</v>
      </c>
      <c r="B66" s="22" t="s">
        <v>213</v>
      </c>
      <c r="C66" s="29">
        <v>3000.4663924000001</v>
      </c>
      <c r="D66" s="27" t="str">
        <f t="shared" si="8"/>
        <v>N/A</v>
      </c>
      <c r="E66" s="29">
        <v>2898.0666299999998</v>
      </c>
      <c r="F66" s="27" t="str">
        <f t="shared" si="9"/>
        <v>N/A</v>
      </c>
      <c r="G66" s="29">
        <v>2755.0399023</v>
      </c>
      <c r="H66" s="27" t="str">
        <f t="shared" si="10"/>
        <v>N/A</v>
      </c>
      <c r="I66" s="8">
        <v>-3.41</v>
      </c>
      <c r="J66" s="8">
        <v>-4.9400000000000004</v>
      </c>
      <c r="K66" s="28" t="s">
        <v>734</v>
      </c>
      <c r="L66" s="105" t="str">
        <f t="shared" si="11"/>
        <v>Yes</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t="s">
        <v>1751</v>
      </c>
      <c r="D68" s="27" t="str">
        <f t="shared" si="8"/>
        <v>N/A</v>
      </c>
      <c r="E68" s="29" t="s">
        <v>1751</v>
      </c>
      <c r="F68" s="27" t="str">
        <f t="shared" si="9"/>
        <v>N/A</v>
      </c>
      <c r="G68" s="29" t="s">
        <v>1751</v>
      </c>
      <c r="H68" s="27" t="str">
        <f t="shared" si="10"/>
        <v>N/A</v>
      </c>
      <c r="I68" s="8" t="s">
        <v>1751</v>
      </c>
      <c r="J68" s="8" t="s">
        <v>1751</v>
      </c>
      <c r="K68" s="28" t="s">
        <v>734</v>
      </c>
      <c r="L68" s="105" t="str">
        <f t="shared" si="11"/>
        <v>N/A</v>
      </c>
    </row>
    <row r="69" spans="1:12" x14ac:dyDescent="0.2">
      <c r="A69" s="128" t="s">
        <v>1675</v>
      </c>
      <c r="B69" s="22" t="s">
        <v>213</v>
      </c>
      <c r="C69" s="29">
        <v>2464.7600369000002</v>
      </c>
      <c r="D69" s="27" t="str">
        <f t="shared" si="8"/>
        <v>N/A</v>
      </c>
      <c r="E69" s="29">
        <v>1992.0641524</v>
      </c>
      <c r="F69" s="27" t="str">
        <f t="shared" si="9"/>
        <v>N/A</v>
      </c>
      <c r="G69" s="29">
        <v>1141.7535731</v>
      </c>
      <c r="H69" s="27" t="str">
        <f t="shared" si="10"/>
        <v>N/A</v>
      </c>
      <c r="I69" s="8">
        <v>-19.2</v>
      </c>
      <c r="J69" s="8">
        <v>-42.7</v>
      </c>
      <c r="K69" s="28" t="s">
        <v>734</v>
      </c>
      <c r="L69" s="105" t="str">
        <f t="shared" si="11"/>
        <v>No</v>
      </c>
    </row>
    <row r="70" spans="1:12" x14ac:dyDescent="0.2">
      <c r="A70" s="168" t="s">
        <v>1676</v>
      </c>
      <c r="B70" s="22" t="s">
        <v>213</v>
      </c>
      <c r="C70" s="29">
        <v>5605.0538972000004</v>
      </c>
      <c r="D70" s="27" t="str">
        <f t="shared" si="8"/>
        <v>N/A</v>
      </c>
      <c r="E70" s="29">
        <v>5020.0137642</v>
      </c>
      <c r="F70" s="27" t="str">
        <f t="shared" si="9"/>
        <v>N/A</v>
      </c>
      <c r="G70" s="29">
        <v>2183.5454544999998</v>
      </c>
      <c r="H70" s="27" t="str">
        <f t="shared" si="10"/>
        <v>N/A</v>
      </c>
      <c r="I70" s="8">
        <v>-10.4</v>
      </c>
      <c r="J70" s="8">
        <v>-56.5</v>
      </c>
      <c r="K70" s="28" t="s">
        <v>734</v>
      </c>
      <c r="L70" s="105" t="str">
        <f t="shared" si="11"/>
        <v>No</v>
      </c>
    </row>
    <row r="71" spans="1:12" x14ac:dyDescent="0.2">
      <c r="A71" s="168" t="s">
        <v>1677</v>
      </c>
      <c r="B71" s="22" t="s">
        <v>213</v>
      </c>
      <c r="C71" s="29">
        <v>3854.8716334999999</v>
      </c>
      <c r="D71" s="27" t="str">
        <f t="shared" si="8"/>
        <v>N/A</v>
      </c>
      <c r="E71" s="29">
        <v>3753.3702724</v>
      </c>
      <c r="F71" s="27" t="str">
        <f t="shared" si="9"/>
        <v>N/A</v>
      </c>
      <c r="G71" s="29">
        <v>3236.2765638999999</v>
      </c>
      <c r="H71" s="27" t="str">
        <f t="shared" si="10"/>
        <v>N/A</v>
      </c>
      <c r="I71" s="8">
        <v>-2.63</v>
      </c>
      <c r="J71" s="8">
        <v>-13.8</v>
      </c>
      <c r="K71" s="28" t="s">
        <v>734</v>
      </c>
      <c r="L71" s="105" t="str">
        <f t="shared" si="11"/>
        <v>Yes</v>
      </c>
    </row>
    <row r="72" spans="1:12" x14ac:dyDescent="0.2">
      <c r="A72" s="168" t="s">
        <v>1596</v>
      </c>
      <c r="B72" s="22" t="s">
        <v>213</v>
      </c>
      <c r="C72" s="29">
        <v>476906196</v>
      </c>
      <c r="D72" s="27" t="str">
        <f t="shared" ref="D72:D135" si="12">IF($B72="N/A","N/A",IF(C72&gt;10,"No",IF(C72&lt;-10,"No","Yes")))</f>
        <v>N/A</v>
      </c>
      <c r="E72" s="29">
        <v>455958514</v>
      </c>
      <c r="F72" s="27" t="str">
        <f t="shared" ref="F72:F135" si="13">IF($B72="N/A","N/A",IF(E72&gt;10,"No",IF(E72&lt;-10,"No","Yes")))</f>
        <v>N/A</v>
      </c>
      <c r="G72" s="29">
        <v>507447761</v>
      </c>
      <c r="H72" s="27" t="str">
        <f t="shared" ref="H72:H135" si="14">IF($B72="N/A","N/A",IF(G72&gt;10,"No",IF(G72&lt;-10,"No","Yes")))</f>
        <v>N/A</v>
      </c>
      <c r="I72" s="8">
        <v>-4.3899999999999997</v>
      </c>
      <c r="J72" s="8">
        <v>11.29</v>
      </c>
      <c r="K72" s="28" t="s">
        <v>734</v>
      </c>
      <c r="L72" s="105" t="str">
        <f t="shared" ref="L72:L132" si="15">IF(J72="Div by 0", "N/A", IF(K72="N/A","N/A", IF(J72&gt;VALUE(MID(K72,1,2)), "No", IF(J72&lt;-1*VALUE(MID(K72,1,2)), "No", "Yes"))))</f>
        <v>Yes</v>
      </c>
    </row>
    <row r="73" spans="1:12" x14ac:dyDescent="0.2">
      <c r="A73" s="168" t="s">
        <v>1597</v>
      </c>
      <c r="B73" s="22" t="s">
        <v>213</v>
      </c>
      <c r="C73" s="23">
        <v>57806</v>
      </c>
      <c r="D73" s="27" t="str">
        <f t="shared" si="12"/>
        <v>N/A</v>
      </c>
      <c r="E73" s="23">
        <v>50820</v>
      </c>
      <c r="F73" s="27" t="str">
        <f t="shared" si="13"/>
        <v>N/A</v>
      </c>
      <c r="G73" s="23">
        <v>55246</v>
      </c>
      <c r="H73" s="27" t="str">
        <f t="shared" si="14"/>
        <v>N/A</v>
      </c>
      <c r="I73" s="8">
        <v>-12.1</v>
      </c>
      <c r="J73" s="8">
        <v>8.7089999999999996</v>
      </c>
      <c r="K73" s="28" t="s">
        <v>734</v>
      </c>
      <c r="L73" s="105" t="str">
        <f t="shared" si="15"/>
        <v>Yes</v>
      </c>
    </row>
    <row r="74" spans="1:12" x14ac:dyDescent="0.2">
      <c r="A74" s="168" t="s">
        <v>1290</v>
      </c>
      <c r="B74" s="22" t="s">
        <v>213</v>
      </c>
      <c r="C74" s="29">
        <v>8250.1158357000004</v>
      </c>
      <c r="D74" s="27" t="str">
        <f t="shared" si="12"/>
        <v>N/A</v>
      </c>
      <c r="E74" s="29">
        <v>8972.0290043000005</v>
      </c>
      <c r="F74" s="27" t="str">
        <f t="shared" si="13"/>
        <v>N/A</v>
      </c>
      <c r="G74" s="29">
        <v>9185.2398544999996</v>
      </c>
      <c r="H74" s="27" t="str">
        <f t="shared" si="14"/>
        <v>N/A</v>
      </c>
      <c r="I74" s="8">
        <v>8.75</v>
      </c>
      <c r="J74" s="8">
        <v>2.3759999999999999</v>
      </c>
      <c r="K74" s="28" t="s">
        <v>734</v>
      </c>
      <c r="L74" s="105" t="str">
        <f t="shared" si="15"/>
        <v>Yes</v>
      </c>
    </row>
    <row r="75" spans="1:12" ht="25.5" x14ac:dyDescent="0.2">
      <c r="A75" s="168" t="s">
        <v>1291</v>
      </c>
      <c r="B75" s="22" t="s">
        <v>213</v>
      </c>
      <c r="C75" s="23">
        <v>8.0707193025000006</v>
      </c>
      <c r="D75" s="27" t="str">
        <f t="shared" si="12"/>
        <v>N/A</v>
      </c>
      <c r="E75" s="23">
        <v>8.1294175520999996</v>
      </c>
      <c r="F75" s="27" t="str">
        <f t="shared" si="13"/>
        <v>N/A</v>
      </c>
      <c r="G75" s="23">
        <v>8.4746225970999998</v>
      </c>
      <c r="H75" s="27" t="str">
        <f t="shared" si="14"/>
        <v>N/A</v>
      </c>
      <c r="I75" s="8">
        <v>0.72729999999999995</v>
      </c>
      <c r="J75" s="8">
        <v>4.2460000000000004</v>
      </c>
      <c r="K75" s="28" t="s">
        <v>734</v>
      </c>
      <c r="L75" s="105" t="str">
        <f t="shared" si="15"/>
        <v>Yes</v>
      </c>
    </row>
    <row r="76" spans="1:12" ht="25.5" x14ac:dyDescent="0.2">
      <c r="A76" s="168" t="s">
        <v>545</v>
      </c>
      <c r="B76" s="22" t="s">
        <v>213</v>
      </c>
      <c r="C76" s="29">
        <v>8018</v>
      </c>
      <c r="D76" s="27" t="str">
        <f t="shared" si="12"/>
        <v>N/A</v>
      </c>
      <c r="E76" s="29">
        <v>4009</v>
      </c>
      <c r="F76" s="27" t="str">
        <f t="shared" si="13"/>
        <v>N/A</v>
      </c>
      <c r="G76" s="29">
        <v>0</v>
      </c>
      <c r="H76" s="27" t="str">
        <f t="shared" si="14"/>
        <v>N/A</v>
      </c>
      <c r="I76" s="8">
        <v>-50</v>
      </c>
      <c r="J76" s="8">
        <v>-100</v>
      </c>
      <c r="K76" s="28" t="s">
        <v>734</v>
      </c>
      <c r="L76" s="105" t="str">
        <f t="shared" si="15"/>
        <v>No</v>
      </c>
    </row>
    <row r="77" spans="1:12" x14ac:dyDescent="0.2">
      <c r="A77" s="168" t="s">
        <v>546</v>
      </c>
      <c r="B77" s="22" t="s">
        <v>213</v>
      </c>
      <c r="C77" s="23">
        <v>11</v>
      </c>
      <c r="D77" s="27" t="str">
        <f t="shared" si="12"/>
        <v>N/A</v>
      </c>
      <c r="E77" s="23">
        <v>11</v>
      </c>
      <c r="F77" s="27" t="str">
        <f t="shared" si="13"/>
        <v>N/A</v>
      </c>
      <c r="G77" s="23">
        <v>0</v>
      </c>
      <c r="H77" s="27" t="str">
        <f t="shared" si="14"/>
        <v>N/A</v>
      </c>
      <c r="I77" s="8">
        <v>0</v>
      </c>
      <c r="J77" s="8">
        <v>-100</v>
      </c>
      <c r="K77" s="28" t="s">
        <v>734</v>
      </c>
      <c r="L77" s="105" t="str">
        <f t="shared" si="15"/>
        <v>No</v>
      </c>
    </row>
    <row r="78" spans="1:12" x14ac:dyDescent="0.2">
      <c r="A78" s="168" t="s">
        <v>1292</v>
      </c>
      <c r="B78" s="22" t="s">
        <v>213</v>
      </c>
      <c r="C78" s="29">
        <v>8018</v>
      </c>
      <c r="D78" s="27" t="str">
        <f t="shared" si="12"/>
        <v>N/A</v>
      </c>
      <c r="E78" s="29">
        <v>4009</v>
      </c>
      <c r="F78" s="27" t="str">
        <f t="shared" si="13"/>
        <v>N/A</v>
      </c>
      <c r="G78" s="29" t="s">
        <v>1751</v>
      </c>
      <c r="H78" s="27" t="str">
        <f t="shared" si="14"/>
        <v>N/A</v>
      </c>
      <c r="I78" s="8">
        <v>-50</v>
      </c>
      <c r="J78" s="8" t="s">
        <v>1751</v>
      </c>
      <c r="K78" s="28" t="s">
        <v>734</v>
      </c>
      <c r="L78" s="105" t="str">
        <f t="shared" si="15"/>
        <v>N/A</v>
      </c>
    </row>
    <row r="79" spans="1:12" ht="25.5" x14ac:dyDescent="0.2">
      <c r="A79" s="168" t="s">
        <v>547</v>
      </c>
      <c r="B79" s="22" t="s">
        <v>213</v>
      </c>
      <c r="C79" s="29">
        <v>1710726</v>
      </c>
      <c r="D79" s="27" t="str">
        <f t="shared" si="12"/>
        <v>N/A</v>
      </c>
      <c r="E79" s="29">
        <v>1016977</v>
      </c>
      <c r="F79" s="27" t="str">
        <f t="shared" si="13"/>
        <v>N/A</v>
      </c>
      <c r="G79" s="29">
        <v>606800</v>
      </c>
      <c r="H79" s="27" t="str">
        <f t="shared" si="14"/>
        <v>N/A</v>
      </c>
      <c r="I79" s="8">
        <v>-40.6</v>
      </c>
      <c r="J79" s="8">
        <v>-40.299999999999997</v>
      </c>
      <c r="K79" s="28" t="s">
        <v>734</v>
      </c>
      <c r="L79" s="105" t="str">
        <f t="shared" si="15"/>
        <v>No</v>
      </c>
    </row>
    <row r="80" spans="1:12" x14ac:dyDescent="0.2">
      <c r="A80" s="168" t="s">
        <v>548</v>
      </c>
      <c r="B80" s="22" t="s">
        <v>213</v>
      </c>
      <c r="C80" s="23">
        <v>44</v>
      </c>
      <c r="D80" s="27" t="str">
        <f t="shared" si="12"/>
        <v>N/A</v>
      </c>
      <c r="E80" s="23">
        <v>39</v>
      </c>
      <c r="F80" s="27" t="str">
        <f t="shared" si="13"/>
        <v>N/A</v>
      </c>
      <c r="G80" s="23">
        <v>23</v>
      </c>
      <c r="H80" s="27" t="str">
        <f t="shared" si="14"/>
        <v>N/A</v>
      </c>
      <c r="I80" s="8">
        <v>-11.4</v>
      </c>
      <c r="J80" s="8">
        <v>-41</v>
      </c>
      <c r="K80" s="28" t="s">
        <v>734</v>
      </c>
      <c r="L80" s="105" t="str">
        <f t="shared" si="15"/>
        <v>No</v>
      </c>
    </row>
    <row r="81" spans="1:12" ht="25.5" x14ac:dyDescent="0.2">
      <c r="A81" s="168" t="s">
        <v>1293</v>
      </c>
      <c r="B81" s="22" t="s">
        <v>213</v>
      </c>
      <c r="C81" s="29">
        <v>38880.136363999998</v>
      </c>
      <c r="D81" s="27" t="str">
        <f t="shared" si="12"/>
        <v>N/A</v>
      </c>
      <c r="E81" s="29">
        <v>26076.333332999999</v>
      </c>
      <c r="F81" s="27" t="str">
        <f t="shared" si="13"/>
        <v>N/A</v>
      </c>
      <c r="G81" s="29">
        <v>26382.608695999999</v>
      </c>
      <c r="H81" s="27" t="str">
        <f t="shared" si="14"/>
        <v>N/A</v>
      </c>
      <c r="I81" s="8">
        <v>-32.9</v>
      </c>
      <c r="J81" s="8">
        <v>1.175</v>
      </c>
      <c r="K81" s="28" t="s">
        <v>734</v>
      </c>
      <c r="L81" s="105" t="str">
        <f t="shared" si="15"/>
        <v>Yes</v>
      </c>
    </row>
    <row r="82" spans="1:12" ht="25.5" x14ac:dyDescent="0.2">
      <c r="A82" s="168" t="s">
        <v>549</v>
      </c>
      <c r="B82" s="22" t="s">
        <v>213</v>
      </c>
      <c r="C82" s="29">
        <v>11435540</v>
      </c>
      <c r="D82" s="27" t="str">
        <f t="shared" si="12"/>
        <v>N/A</v>
      </c>
      <c r="E82" s="29">
        <v>7981467</v>
      </c>
      <c r="F82" s="27" t="str">
        <f t="shared" si="13"/>
        <v>N/A</v>
      </c>
      <c r="G82" s="29">
        <v>5688421</v>
      </c>
      <c r="H82" s="27" t="str">
        <f t="shared" si="14"/>
        <v>N/A</v>
      </c>
      <c r="I82" s="8">
        <v>-30.2</v>
      </c>
      <c r="J82" s="8">
        <v>-28.7</v>
      </c>
      <c r="K82" s="28" t="s">
        <v>734</v>
      </c>
      <c r="L82" s="105" t="str">
        <f t="shared" si="15"/>
        <v>Yes</v>
      </c>
    </row>
    <row r="83" spans="1:12" x14ac:dyDescent="0.2">
      <c r="A83" s="168" t="s">
        <v>550</v>
      </c>
      <c r="B83" s="22" t="s">
        <v>213</v>
      </c>
      <c r="C83" s="23">
        <v>72</v>
      </c>
      <c r="D83" s="27" t="str">
        <f t="shared" si="12"/>
        <v>N/A</v>
      </c>
      <c r="E83" s="23">
        <v>68</v>
      </c>
      <c r="F83" s="27" t="str">
        <f t="shared" si="13"/>
        <v>N/A</v>
      </c>
      <c r="G83" s="23">
        <v>64</v>
      </c>
      <c r="H83" s="27" t="str">
        <f t="shared" si="14"/>
        <v>N/A</v>
      </c>
      <c r="I83" s="8">
        <v>-5.56</v>
      </c>
      <c r="J83" s="8">
        <v>-5.88</v>
      </c>
      <c r="K83" s="28" t="s">
        <v>734</v>
      </c>
      <c r="L83" s="105" t="str">
        <f t="shared" si="15"/>
        <v>Yes</v>
      </c>
    </row>
    <row r="84" spans="1:12" x14ac:dyDescent="0.2">
      <c r="A84" s="168" t="s">
        <v>1294</v>
      </c>
      <c r="B84" s="22" t="s">
        <v>213</v>
      </c>
      <c r="C84" s="29">
        <v>158826.94443999999</v>
      </c>
      <c r="D84" s="27" t="str">
        <f t="shared" si="12"/>
        <v>N/A</v>
      </c>
      <c r="E84" s="29">
        <v>117374.51471</v>
      </c>
      <c r="F84" s="27" t="str">
        <f t="shared" si="13"/>
        <v>N/A</v>
      </c>
      <c r="G84" s="29">
        <v>88881.578125</v>
      </c>
      <c r="H84" s="27" t="str">
        <f t="shared" si="14"/>
        <v>N/A</v>
      </c>
      <c r="I84" s="8">
        <v>-26.1</v>
      </c>
      <c r="J84" s="8">
        <v>-24.3</v>
      </c>
      <c r="K84" s="28" t="s">
        <v>734</v>
      </c>
      <c r="L84" s="105" t="str">
        <f t="shared" si="15"/>
        <v>Yes</v>
      </c>
    </row>
    <row r="85" spans="1:12" x14ac:dyDescent="0.2">
      <c r="A85" s="168" t="s">
        <v>551</v>
      </c>
      <c r="B85" s="22" t="s">
        <v>213</v>
      </c>
      <c r="C85" s="29">
        <v>141687562</v>
      </c>
      <c r="D85" s="27" t="str">
        <f t="shared" si="12"/>
        <v>N/A</v>
      </c>
      <c r="E85" s="29">
        <v>136501474</v>
      </c>
      <c r="F85" s="27" t="str">
        <f t="shared" si="13"/>
        <v>N/A</v>
      </c>
      <c r="G85" s="29">
        <v>98399688</v>
      </c>
      <c r="H85" s="27" t="str">
        <f t="shared" si="14"/>
        <v>N/A</v>
      </c>
      <c r="I85" s="8">
        <v>-3.66</v>
      </c>
      <c r="J85" s="8">
        <v>-27.9</v>
      </c>
      <c r="K85" s="28" t="s">
        <v>734</v>
      </c>
      <c r="L85" s="105" t="str">
        <f t="shared" si="15"/>
        <v>Yes</v>
      </c>
    </row>
    <row r="86" spans="1:12" x14ac:dyDescent="0.2">
      <c r="A86" s="168" t="s">
        <v>552</v>
      </c>
      <c r="B86" s="22" t="s">
        <v>213</v>
      </c>
      <c r="C86" s="23">
        <v>4169</v>
      </c>
      <c r="D86" s="27" t="str">
        <f t="shared" si="12"/>
        <v>N/A</v>
      </c>
      <c r="E86" s="23">
        <v>4312</v>
      </c>
      <c r="F86" s="27" t="str">
        <f t="shared" si="13"/>
        <v>N/A</v>
      </c>
      <c r="G86" s="23">
        <v>3867</v>
      </c>
      <c r="H86" s="27" t="str">
        <f t="shared" si="14"/>
        <v>N/A</v>
      </c>
      <c r="I86" s="8">
        <v>3.43</v>
      </c>
      <c r="J86" s="8">
        <v>-10.3</v>
      </c>
      <c r="K86" s="28" t="s">
        <v>734</v>
      </c>
      <c r="L86" s="105" t="str">
        <f t="shared" si="15"/>
        <v>Yes</v>
      </c>
    </row>
    <row r="87" spans="1:12" x14ac:dyDescent="0.2">
      <c r="A87" s="168" t="s">
        <v>1295</v>
      </c>
      <c r="B87" s="22" t="s">
        <v>213</v>
      </c>
      <c r="C87" s="29">
        <v>33985.982730000003</v>
      </c>
      <c r="D87" s="27" t="str">
        <f t="shared" si="12"/>
        <v>N/A</v>
      </c>
      <c r="E87" s="29">
        <v>31656.185992999999</v>
      </c>
      <c r="F87" s="27" t="str">
        <f t="shared" si="13"/>
        <v>N/A</v>
      </c>
      <c r="G87" s="29">
        <v>25446.001552000002</v>
      </c>
      <c r="H87" s="27" t="str">
        <f t="shared" si="14"/>
        <v>N/A</v>
      </c>
      <c r="I87" s="8">
        <v>-6.86</v>
      </c>
      <c r="J87" s="8">
        <v>-19.600000000000001</v>
      </c>
      <c r="K87" s="28" t="s">
        <v>734</v>
      </c>
      <c r="L87" s="105" t="str">
        <f t="shared" si="15"/>
        <v>Yes</v>
      </c>
    </row>
    <row r="88" spans="1:12" ht="25.5" x14ac:dyDescent="0.2">
      <c r="A88" s="168" t="s">
        <v>553</v>
      </c>
      <c r="B88" s="22" t="s">
        <v>213</v>
      </c>
      <c r="C88" s="29">
        <v>6611852</v>
      </c>
      <c r="D88" s="27" t="str">
        <f t="shared" si="12"/>
        <v>N/A</v>
      </c>
      <c r="E88" s="29">
        <v>4763055</v>
      </c>
      <c r="F88" s="27" t="str">
        <f t="shared" si="13"/>
        <v>N/A</v>
      </c>
      <c r="G88" s="29">
        <v>2888708</v>
      </c>
      <c r="H88" s="27" t="str">
        <f t="shared" si="14"/>
        <v>N/A</v>
      </c>
      <c r="I88" s="8">
        <v>-28</v>
      </c>
      <c r="J88" s="8">
        <v>-39.4</v>
      </c>
      <c r="K88" s="28" t="s">
        <v>734</v>
      </c>
      <c r="L88" s="105" t="str">
        <f t="shared" si="15"/>
        <v>No</v>
      </c>
    </row>
    <row r="89" spans="1:12" x14ac:dyDescent="0.2">
      <c r="A89" s="168" t="s">
        <v>554</v>
      </c>
      <c r="B89" s="22" t="s">
        <v>213</v>
      </c>
      <c r="C89" s="23">
        <v>26322</v>
      </c>
      <c r="D89" s="27" t="str">
        <f t="shared" si="12"/>
        <v>N/A</v>
      </c>
      <c r="E89" s="23">
        <v>20242</v>
      </c>
      <c r="F89" s="27" t="str">
        <f t="shared" si="13"/>
        <v>N/A</v>
      </c>
      <c r="G89" s="23">
        <v>13393</v>
      </c>
      <c r="H89" s="27" t="str">
        <f t="shared" si="14"/>
        <v>N/A</v>
      </c>
      <c r="I89" s="8">
        <v>-23.1</v>
      </c>
      <c r="J89" s="8">
        <v>-33.799999999999997</v>
      </c>
      <c r="K89" s="28" t="s">
        <v>734</v>
      </c>
      <c r="L89" s="105" t="str">
        <f t="shared" si="15"/>
        <v>No</v>
      </c>
    </row>
    <row r="90" spans="1:12" x14ac:dyDescent="0.2">
      <c r="A90" s="168" t="s">
        <v>1296</v>
      </c>
      <c r="B90" s="22" t="s">
        <v>213</v>
      </c>
      <c r="C90" s="29">
        <v>251.1910949</v>
      </c>
      <c r="D90" s="27" t="str">
        <f t="shared" si="12"/>
        <v>N/A</v>
      </c>
      <c r="E90" s="29">
        <v>235.30555280999999</v>
      </c>
      <c r="F90" s="27" t="str">
        <f t="shared" si="13"/>
        <v>N/A</v>
      </c>
      <c r="G90" s="29">
        <v>215.68789666000001</v>
      </c>
      <c r="H90" s="27" t="str">
        <f t="shared" si="14"/>
        <v>N/A</v>
      </c>
      <c r="I90" s="8">
        <v>-6.32</v>
      </c>
      <c r="J90" s="8">
        <v>-8.34</v>
      </c>
      <c r="K90" s="28" t="s">
        <v>734</v>
      </c>
      <c r="L90" s="105" t="str">
        <f t="shared" si="15"/>
        <v>Yes</v>
      </c>
    </row>
    <row r="91" spans="1:12" ht="25.5" x14ac:dyDescent="0.2">
      <c r="A91" s="168" t="s">
        <v>555</v>
      </c>
      <c r="B91" s="22" t="s">
        <v>213</v>
      </c>
      <c r="C91" s="29">
        <v>8559918</v>
      </c>
      <c r="D91" s="27" t="str">
        <f t="shared" si="12"/>
        <v>N/A</v>
      </c>
      <c r="E91" s="29">
        <v>6097079</v>
      </c>
      <c r="F91" s="27" t="str">
        <f t="shared" si="13"/>
        <v>N/A</v>
      </c>
      <c r="G91" s="29">
        <v>4362505</v>
      </c>
      <c r="H91" s="27" t="str">
        <f t="shared" si="14"/>
        <v>N/A</v>
      </c>
      <c r="I91" s="8">
        <v>-28.8</v>
      </c>
      <c r="J91" s="8">
        <v>-28.4</v>
      </c>
      <c r="K91" s="28" t="s">
        <v>734</v>
      </c>
      <c r="L91" s="105" t="str">
        <f t="shared" si="15"/>
        <v>Yes</v>
      </c>
    </row>
    <row r="92" spans="1:12" x14ac:dyDescent="0.2">
      <c r="A92" s="168" t="s">
        <v>556</v>
      </c>
      <c r="B92" s="22" t="s">
        <v>213</v>
      </c>
      <c r="C92" s="23">
        <v>28128</v>
      </c>
      <c r="D92" s="27" t="str">
        <f t="shared" si="12"/>
        <v>N/A</v>
      </c>
      <c r="E92" s="23">
        <v>22496</v>
      </c>
      <c r="F92" s="27" t="str">
        <f t="shared" si="13"/>
        <v>N/A</v>
      </c>
      <c r="G92" s="23">
        <v>17399</v>
      </c>
      <c r="H92" s="27" t="str">
        <f t="shared" si="14"/>
        <v>N/A</v>
      </c>
      <c r="I92" s="8">
        <v>-20</v>
      </c>
      <c r="J92" s="8">
        <v>-22.7</v>
      </c>
      <c r="K92" s="28" t="s">
        <v>734</v>
      </c>
      <c r="L92" s="105" t="str">
        <f t="shared" si="15"/>
        <v>Yes</v>
      </c>
    </row>
    <row r="93" spans="1:12" x14ac:dyDescent="0.2">
      <c r="A93" s="168" t="s">
        <v>1297</v>
      </c>
      <c r="B93" s="22" t="s">
        <v>213</v>
      </c>
      <c r="C93" s="29">
        <v>304.32017918000003</v>
      </c>
      <c r="D93" s="27" t="str">
        <f t="shared" si="12"/>
        <v>N/A</v>
      </c>
      <c r="E93" s="29">
        <v>271.02947190999998</v>
      </c>
      <c r="F93" s="27" t="str">
        <f t="shared" si="13"/>
        <v>N/A</v>
      </c>
      <c r="G93" s="29">
        <v>250.73308811000001</v>
      </c>
      <c r="H93" s="27" t="str">
        <f t="shared" si="14"/>
        <v>N/A</v>
      </c>
      <c r="I93" s="8">
        <v>-10.9</v>
      </c>
      <c r="J93" s="8">
        <v>-7.49</v>
      </c>
      <c r="K93" s="28" t="s">
        <v>734</v>
      </c>
      <c r="L93" s="105" t="str">
        <f t="shared" si="15"/>
        <v>Yes</v>
      </c>
    </row>
    <row r="94" spans="1:12" ht="25.5" x14ac:dyDescent="0.2">
      <c r="A94" s="168" t="s">
        <v>557</v>
      </c>
      <c r="B94" s="22" t="s">
        <v>213</v>
      </c>
      <c r="C94" s="29">
        <v>2050771</v>
      </c>
      <c r="D94" s="27" t="str">
        <f t="shared" si="12"/>
        <v>N/A</v>
      </c>
      <c r="E94" s="29">
        <v>1519254</v>
      </c>
      <c r="F94" s="27" t="str">
        <f t="shared" si="13"/>
        <v>N/A</v>
      </c>
      <c r="G94" s="29">
        <v>1122714</v>
      </c>
      <c r="H94" s="27" t="str">
        <f t="shared" si="14"/>
        <v>N/A</v>
      </c>
      <c r="I94" s="8">
        <v>-25.9</v>
      </c>
      <c r="J94" s="8">
        <v>-26.1</v>
      </c>
      <c r="K94" s="28" t="s">
        <v>734</v>
      </c>
      <c r="L94" s="105" t="str">
        <f t="shared" si="15"/>
        <v>Yes</v>
      </c>
    </row>
    <row r="95" spans="1:12" x14ac:dyDescent="0.2">
      <c r="A95" s="168" t="s">
        <v>558</v>
      </c>
      <c r="B95" s="22" t="s">
        <v>213</v>
      </c>
      <c r="C95" s="23">
        <v>26736</v>
      </c>
      <c r="D95" s="27" t="str">
        <f t="shared" si="12"/>
        <v>N/A</v>
      </c>
      <c r="E95" s="23">
        <v>20574</v>
      </c>
      <c r="F95" s="27" t="str">
        <f t="shared" si="13"/>
        <v>N/A</v>
      </c>
      <c r="G95" s="23">
        <v>15018</v>
      </c>
      <c r="H95" s="27" t="str">
        <f t="shared" si="14"/>
        <v>N/A</v>
      </c>
      <c r="I95" s="8">
        <v>-23</v>
      </c>
      <c r="J95" s="8">
        <v>-27</v>
      </c>
      <c r="K95" s="28" t="s">
        <v>734</v>
      </c>
      <c r="L95" s="105" t="str">
        <f t="shared" si="15"/>
        <v>Yes</v>
      </c>
    </row>
    <row r="96" spans="1:12" ht="25.5" x14ac:dyDescent="0.2">
      <c r="A96" s="168" t="s">
        <v>1298</v>
      </c>
      <c r="B96" s="22" t="s">
        <v>213</v>
      </c>
      <c r="C96" s="29">
        <v>76.704480849999996</v>
      </c>
      <c r="D96" s="27" t="str">
        <f t="shared" si="12"/>
        <v>N/A</v>
      </c>
      <c r="E96" s="29">
        <v>73.843394575999994</v>
      </c>
      <c r="F96" s="27" t="str">
        <f t="shared" si="13"/>
        <v>N/A</v>
      </c>
      <c r="G96" s="29">
        <v>74.757890531000001</v>
      </c>
      <c r="H96" s="27" t="str">
        <f t="shared" si="14"/>
        <v>N/A</v>
      </c>
      <c r="I96" s="8">
        <v>-3.73</v>
      </c>
      <c r="J96" s="8">
        <v>1.238</v>
      </c>
      <c r="K96" s="28" t="s">
        <v>734</v>
      </c>
      <c r="L96" s="105" t="str">
        <f t="shared" si="15"/>
        <v>Yes</v>
      </c>
    </row>
    <row r="97" spans="1:12" ht="25.5" x14ac:dyDescent="0.2">
      <c r="A97" s="168" t="s">
        <v>559</v>
      </c>
      <c r="B97" s="22" t="s">
        <v>213</v>
      </c>
      <c r="C97" s="29">
        <v>234159945</v>
      </c>
      <c r="D97" s="27" t="str">
        <f t="shared" si="12"/>
        <v>N/A</v>
      </c>
      <c r="E97" s="29">
        <v>266174426</v>
      </c>
      <c r="F97" s="27" t="str">
        <f t="shared" si="13"/>
        <v>N/A</v>
      </c>
      <c r="G97" s="29">
        <v>203227387</v>
      </c>
      <c r="H97" s="27" t="str">
        <f t="shared" si="14"/>
        <v>N/A</v>
      </c>
      <c r="I97" s="8">
        <v>13.67</v>
      </c>
      <c r="J97" s="8">
        <v>-23.6</v>
      </c>
      <c r="K97" s="28" t="s">
        <v>734</v>
      </c>
      <c r="L97" s="105" t="str">
        <f t="shared" si="15"/>
        <v>Yes</v>
      </c>
    </row>
    <row r="98" spans="1:12" x14ac:dyDescent="0.2">
      <c r="A98" s="168" t="s">
        <v>560</v>
      </c>
      <c r="B98" s="22" t="s">
        <v>213</v>
      </c>
      <c r="C98" s="23">
        <v>183930</v>
      </c>
      <c r="D98" s="27" t="str">
        <f t="shared" si="12"/>
        <v>N/A</v>
      </c>
      <c r="E98" s="23">
        <v>173471</v>
      </c>
      <c r="F98" s="27" t="str">
        <f t="shared" si="13"/>
        <v>N/A</v>
      </c>
      <c r="G98" s="23">
        <v>149484</v>
      </c>
      <c r="H98" s="27" t="str">
        <f t="shared" si="14"/>
        <v>N/A</v>
      </c>
      <c r="I98" s="8">
        <v>-5.69</v>
      </c>
      <c r="J98" s="8">
        <v>-13.8</v>
      </c>
      <c r="K98" s="28" t="s">
        <v>734</v>
      </c>
      <c r="L98" s="105" t="str">
        <f t="shared" si="15"/>
        <v>Yes</v>
      </c>
    </row>
    <row r="99" spans="1:12" x14ac:dyDescent="0.2">
      <c r="A99" s="168" t="s">
        <v>1299</v>
      </c>
      <c r="B99" s="22" t="s">
        <v>213</v>
      </c>
      <c r="C99" s="29">
        <v>1273.0927254999999</v>
      </c>
      <c r="D99" s="27" t="str">
        <f t="shared" si="12"/>
        <v>N/A</v>
      </c>
      <c r="E99" s="29">
        <v>1534.4030184000001</v>
      </c>
      <c r="F99" s="27" t="str">
        <f t="shared" si="13"/>
        <v>N/A</v>
      </c>
      <c r="G99" s="29">
        <v>1359.5260162</v>
      </c>
      <c r="H99" s="27" t="str">
        <f t="shared" si="14"/>
        <v>N/A</v>
      </c>
      <c r="I99" s="8">
        <v>20.53</v>
      </c>
      <c r="J99" s="8">
        <v>-11.4</v>
      </c>
      <c r="K99" s="28" t="s">
        <v>734</v>
      </c>
      <c r="L99" s="105" t="str">
        <f t="shared" si="15"/>
        <v>Yes</v>
      </c>
    </row>
    <row r="100" spans="1:12" x14ac:dyDescent="0.2">
      <c r="A100" s="168" t="s">
        <v>561</v>
      </c>
      <c r="B100" s="22" t="s">
        <v>213</v>
      </c>
      <c r="C100" s="29">
        <v>297261229</v>
      </c>
      <c r="D100" s="27" t="str">
        <f t="shared" si="12"/>
        <v>N/A</v>
      </c>
      <c r="E100" s="29">
        <v>256167088</v>
      </c>
      <c r="F100" s="27" t="str">
        <f t="shared" si="13"/>
        <v>N/A</v>
      </c>
      <c r="G100" s="29">
        <v>185296768</v>
      </c>
      <c r="H100" s="27" t="str">
        <f t="shared" si="14"/>
        <v>N/A</v>
      </c>
      <c r="I100" s="8">
        <v>-13.8</v>
      </c>
      <c r="J100" s="8">
        <v>-27.7</v>
      </c>
      <c r="K100" s="28" t="s">
        <v>734</v>
      </c>
      <c r="L100" s="105" t="str">
        <f t="shared" si="15"/>
        <v>Yes</v>
      </c>
    </row>
    <row r="101" spans="1:12" x14ac:dyDescent="0.2">
      <c r="A101" s="168" t="s">
        <v>562</v>
      </c>
      <c r="B101" s="22" t="s">
        <v>213</v>
      </c>
      <c r="C101" s="23">
        <v>310933</v>
      </c>
      <c r="D101" s="27" t="str">
        <f t="shared" si="12"/>
        <v>N/A</v>
      </c>
      <c r="E101" s="23">
        <v>291239</v>
      </c>
      <c r="F101" s="27" t="str">
        <f t="shared" si="13"/>
        <v>N/A</v>
      </c>
      <c r="G101" s="23">
        <v>268013</v>
      </c>
      <c r="H101" s="27" t="str">
        <f t="shared" si="14"/>
        <v>N/A</v>
      </c>
      <c r="I101" s="8">
        <v>-6.33</v>
      </c>
      <c r="J101" s="8">
        <v>-7.97</v>
      </c>
      <c r="K101" s="28" t="s">
        <v>734</v>
      </c>
      <c r="L101" s="105" t="str">
        <f t="shared" si="15"/>
        <v>Yes</v>
      </c>
    </row>
    <row r="102" spans="1:12" x14ac:dyDescent="0.2">
      <c r="A102" s="168" t="s">
        <v>1300</v>
      </c>
      <c r="B102" s="22" t="s">
        <v>213</v>
      </c>
      <c r="C102" s="29">
        <v>956.02984887000002</v>
      </c>
      <c r="D102" s="27" t="str">
        <f t="shared" si="12"/>
        <v>N/A</v>
      </c>
      <c r="E102" s="29">
        <v>879.57686985999999</v>
      </c>
      <c r="F102" s="27" t="str">
        <f t="shared" si="13"/>
        <v>N/A</v>
      </c>
      <c r="G102" s="29">
        <v>691.37231402999998</v>
      </c>
      <c r="H102" s="27" t="str">
        <f t="shared" si="14"/>
        <v>N/A</v>
      </c>
      <c r="I102" s="8">
        <v>-8</v>
      </c>
      <c r="J102" s="8">
        <v>-21.4</v>
      </c>
      <c r="K102" s="28" t="s">
        <v>734</v>
      </c>
      <c r="L102" s="105" t="str">
        <f t="shared" si="15"/>
        <v>Yes</v>
      </c>
    </row>
    <row r="103" spans="1:12" ht="25.5" x14ac:dyDescent="0.2">
      <c r="A103" s="168" t="s">
        <v>563</v>
      </c>
      <c r="B103" s="22" t="s">
        <v>213</v>
      </c>
      <c r="C103" s="29">
        <v>3694402</v>
      </c>
      <c r="D103" s="27" t="str">
        <f t="shared" si="12"/>
        <v>N/A</v>
      </c>
      <c r="E103" s="29">
        <v>3279801</v>
      </c>
      <c r="F103" s="27" t="str">
        <f t="shared" si="13"/>
        <v>N/A</v>
      </c>
      <c r="G103" s="29">
        <v>2159915</v>
      </c>
      <c r="H103" s="27" t="str">
        <f t="shared" si="14"/>
        <v>N/A</v>
      </c>
      <c r="I103" s="8">
        <v>-11.2</v>
      </c>
      <c r="J103" s="8">
        <v>-34.1</v>
      </c>
      <c r="K103" s="28" t="s">
        <v>734</v>
      </c>
      <c r="L103" s="105" t="str">
        <f t="shared" si="15"/>
        <v>No</v>
      </c>
    </row>
    <row r="104" spans="1:12" x14ac:dyDescent="0.2">
      <c r="A104" s="168" t="s">
        <v>564</v>
      </c>
      <c r="B104" s="22" t="s">
        <v>213</v>
      </c>
      <c r="C104" s="23">
        <v>5326</v>
      </c>
      <c r="D104" s="27" t="str">
        <f t="shared" si="12"/>
        <v>N/A</v>
      </c>
      <c r="E104" s="23">
        <v>4654</v>
      </c>
      <c r="F104" s="27" t="str">
        <f t="shared" si="13"/>
        <v>N/A</v>
      </c>
      <c r="G104" s="23">
        <v>2959</v>
      </c>
      <c r="H104" s="27" t="str">
        <f t="shared" si="14"/>
        <v>N/A</v>
      </c>
      <c r="I104" s="8">
        <v>-12.6</v>
      </c>
      <c r="J104" s="8">
        <v>-36.4</v>
      </c>
      <c r="K104" s="28" t="s">
        <v>734</v>
      </c>
      <c r="L104" s="105" t="str">
        <f t="shared" si="15"/>
        <v>No</v>
      </c>
    </row>
    <row r="105" spans="1:12" ht="25.5" x14ac:dyDescent="0.2">
      <c r="A105" s="168" t="s">
        <v>1301</v>
      </c>
      <c r="B105" s="22" t="s">
        <v>213</v>
      </c>
      <c r="C105" s="29">
        <v>693.65414945999999</v>
      </c>
      <c r="D105" s="27" t="str">
        <f t="shared" si="12"/>
        <v>N/A</v>
      </c>
      <c r="E105" s="29">
        <v>704.72733132999997</v>
      </c>
      <c r="F105" s="27" t="str">
        <f t="shared" si="13"/>
        <v>N/A</v>
      </c>
      <c r="G105" s="29">
        <v>729.94761744000004</v>
      </c>
      <c r="H105" s="27" t="str">
        <f t="shared" si="14"/>
        <v>N/A</v>
      </c>
      <c r="I105" s="8">
        <v>1.5960000000000001</v>
      </c>
      <c r="J105" s="8">
        <v>3.5790000000000002</v>
      </c>
      <c r="K105" s="28" t="s">
        <v>734</v>
      </c>
      <c r="L105" s="105" t="str">
        <f t="shared" si="15"/>
        <v>Yes</v>
      </c>
    </row>
    <row r="106" spans="1:12" ht="25.5" x14ac:dyDescent="0.2">
      <c r="A106" s="168" t="s">
        <v>565</v>
      </c>
      <c r="B106" s="22" t="s">
        <v>213</v>
      </c>
      <c r="C106" s="29">
        <v>130729566</v>
      </c>
      <c r="D106" s="27" t="str">
        <f t="shared" si="12"/>
        <v>N/A</v>
      </c>
      <c r="E106" s="29">
        <v>116228977</v>
      </c>
      <c r="F106" s="27" t="str">
        <f t="shared" si="13"/>
        <v>N/A</v>
      </c>
      <c r="G106" s="29">
        <v>80622768</v>
      </c>
      <c r="H106" s="27" t="str">
        <f t="shared" si="14"/>
        <v>N/A</v>
      </c>
      <c r="I106" s="8">
        <v>-11.1</v>
      </c>
      <c r="J106" s="8">
        <v>-30.6</v>
      </c>
      <c r="K106" s="28" t="s">
        <v>734</v>
      </c>
      <c r="L106" s="105" t="str">
        <f t="shared" si="15"/>
        <v>No</v>
      </c>
    </row>
    <row r="107" spans="1:12" x14ac:dyDescent="0.2">
      <c r="A107" s="168" t="s">
        <v>566</v>
      </c>
      <c r="B107" s="22" t="s">
        <v>213</v>
      </c>
      <c r="C107" s="23">
        <v>240726</v>
      </c>
      <c r="D107" s="27" t="str">
        <f t="shared" si="12"/>
        <v>N/A</v>
      </c>
      <c r="E107" s="23">
        <v>223385</v>
      </c>
      <c r="F107" s="27" t="str">
        <f t="shared" si="13"/>
        <v>N/A</v>
      </c>
      <c r="G107" s="23">
        <v>193528</v>
      </c>
      <c r="H107" s="27" t="str">
        <f t="shared" si="14"/>
        <v>N/A</v>
      </c>
      <c r="I107" s="8">
        <v>-7.2</v>
      </c>
      <c r="J107" s="8">
        <v>-13.4</v>
      </c>
      <c r="K107" s="28" t="s">
        <v>734</v>
      </c>
      <c r="L107" s="105" t="str">
        <f t="shared" si="15"/>
        <v>Yes</v>
      </c>
    </row>
    <row r="108" spans="1:12" x14ac:dyDescent="0.2">
      <c r="A108" s="168" t="s">
        <v>1302</v>
      </c>
      <c r="B108" s="22" t="s">
        <v>213</v>
      </c>
      <c r="C108" s="29">
        <v>543.06375713</v>
      </c>
      <c r="D108" s="27" t="str">
        <f t="shared" si="12"/>
        <v>N/A</v>
      </c>
      <c r="E108" s="29">
        <v>520.30788548999999</v>
      </c>
      <c r="F108" s="27" t="str">
        <f t="shared" si="13"/>
        <v>N/A</v>
      </c>
      <c r="G108" s="29">
        <v>416.59484931999998</v>
      </c>
      <c r="H108" s="27" t="str">
        <f t="shared" si="14"/>
        <v>N/A</v>
      </c>
      <c r="I108" s="8">
        <v>-4.1900000000000004</v>
      </c>
      <c r="J108" s="8">
        <v>-19.899999999999999</v>
      </c>
      <c r="K108" s="28" t="s">
        <v>734</v>
      </c>
      <c r="L108" s="105" t="str">
        <f t="shared" si="15"/>
        <v>Yes</v>
      </c>
    </row>
    <row r="109" spans="1:12" x14ac:dyDescent="0.2">
      <c r="A109" s="168" t="s">
        <v>567</v>
      </c>
      <c r="B109" s="22" t="s">
        <v>213</v>
      </c>
      <c r="C109" s="29">
        <v>738571250</v>
      </c>
      <c r="D109" s="27" t="str">
        <f t="shared" si="12"/>
        <v>N/A</v>
      </c>
      <c r="E109" s="29">
        <v>806476275</v>
      </c>
      <c r="F109" s="27" t="str">
        <f t="shared" si="13"/>
        <v>N/A</v>
      </c>
      <c r="G109" s="29">
        <v>897507500</v>
      </c>
      <c r="H109" s="27" t="str">
        <f t="shared" si="14"/>
        <v>N/A</v>
      </c>
      <c r="I109" s="8">
        <v>9.1940000000000008</v>
      </c>
      <c r="J109" s="8">
        <v>11.29</v>
      </c>
      <c r="K109" s="28" t="s">
        <v>734</v>
      </c>
      <c r="L109" s="105" t="str">
        <f t="shared" si="15"/>
        <v>Yes</v>
      </c>
    </row>
    <row r="110" spans="1:12" x14ac:dyDescent="0.2">
      <c r="A110" s="168" t="s">
        <v>568</v>
      </c>
      <c r="B110" s="22" t="s">
        <v>213</v>
      </c>
      <c r="C110" s="23">
        <v>276282</v>
      </c>
      <c r="D110" s="27" t="str">
        <f t="shared" si="12"/>
        <v>N/A</v>
      </c>
      <c r="E110" s="23">
        <v>257956</v>
      </c>
      <c r="F110" s="27" t="str">
        <f t="shared" si="13"/>
        <v>N/A</v>
      </c>
      <c r="G110" s="23">
        <v>275002</v>
      </c>
      <c r="H110" s="27" t="str">
        <f t="shared" si="14"/>
        <v>N/A</v>
      </c>
      <c r="I110" s="8">
        <v>-6.63</v>
      </c>
      <c r="J110" s="8">
        <v>6.6079999999999997</v>
      </c>
      <c r="K110" s="28" t="s">
        <v>734</v>
      </c>
      <c r="L110" s="105" t="str">
        <f t="shared" si="15"/>
        <v>Yes</v>
      </c>
    </row>
    <row r="111" spans="1:12" x14ac:dyDescent="0.2">
      <c r="A111" s="168" t="s">
        <v>1303</v>
      </c>
      <c r="B111" s="22" t="s">
        <v>213</v>
      </c>
      <c r="C111" s="29">
        <v>2673.2514243000001</v>
      </c>
      <c r="D111" s="27" t="str">
        <f t="shared" si="12"/>
        <v>N/A</v>
      </c>
      <c r="E111" s="29">
        <v>3126.4102210999999</v>
      </c>
      <c r="F111" s="27" t="str">
        <f t="shared" si="13"/>
        <v>N/A</v>
      </c>
      <c r="G111" s="29">
        <v>3263.6399007999999</v>
      </c>
      <c r="H111" s="27" t="str">
        <f t="shared" si="14"/>
        <v>N/A</v>
      </c>
      <c r="I111" s="8">
        <v>16.95</v>
      </c>
      <c r="J111" s="8">
        <v>4.3890000000000002</v>
      </c>
      <c r="K111" s="28" t="s">
        <v>734</v>
      </c>
      <c r="L111" s="105" t="str">
        <f t="shared" si="15"/>
        <v>Yes</v>
      </c>
    </row>
    <row r="112" spans="1:12" ht="25.5" x14ac:dyDescent="0.2">
      <c r="A112" s="168" t="s">
        <v>569</v>
      </c>
      <c r="B112" s="22" t="s">
        <v>213</v>
      </c>
      <c r="C112" s="29">
        <v>51298121</v>
      </c>
      <c r="D112" s="27" t="str">
        <f t="shared" si="12"/>
        <v>N/A</v>
      </c>
      <c r="E112" s="29">
        <v>50981666</v>
      </c>
      <c r="F112" s="27" t="str">
        <f t="shared" si="13"/>
        <v>N/A</v>
      </c>
      <c r="G112" s="29">
        <v>35211889</v>
      </c>
      <c r="H112" s="27" t="str">
        <f t="shared" si="14"/>
        <v>N/A</v>
      </c>
      <c r="I112" s="8">
        <v>-0.61699999999999999</v>
      </c>
      <c r="J112" s="8">
        <v>-30.9</v>
      </c>
      <c r="K112" s="28" t="s">
        <v>734</v>
      </c>
      <c r="L112" s="105" t="str">
        <f t="shared" si="15"/>
        <v>No</v>
      </c>
    </row>
    <row r="113" spans="1:12" x14ac:dyDescent="0.2">
      <c r="A113" s="168" t="s">
        <v>570</v>
      </c>
      <c r="B113" s="22" t="s">
        <v>213</v>
      </c>
      <c r="C113" s="23">
        <v>43574</v>
      </c>
      <c r="D113" s="27" t="str">
        <f t="shared" si="12"/>
        <v>N/A</v>
      </c>
      <c r="E113" s="23">
        <v>40320</v>
      </c>
      <c r="F113" s="27" t="str">
        <f t="shared" si="13"/>
        <v>N/A</v>
      </c>
      <c r="G113" s="23">
        <v>34635</v>
      </c>
      <c r="H113" s="27" t="str">
        <f t="shared" si="14"/>
        <v>N/A</v>
      </c>
      <c r="I113" s="8">
        <v>-7.47</v>
      </c>
      <c r="J113" s="8">
        <v>-14.1</v>
      </c>
      <c r="K113" s="28" t="s">
        <v>734</v>
      </c>
      <c r="L113" s="105" t="str">
        <f t="shared" si="15"/>
        <v>Yes</v>
      </c>
    </row>
    <row r="114" spans="1:12" ht="25.5" x14ac:dyDescent="0.2">
      <c r="A114" s="168" t="s">
        <v>1304</v>
      </c>
      <c r="B114" s="22" t="s">
        <v>213</v>
      </c>
      <c r="C114" s="29">
        <v>1177.2644467</v>
      </c>
      <c r="D114" s="27" t="str">
        <f t="shared" si="12"/>
        <v>N/A</v>
      </c>
      <c r="E114" s="29">
        <v>1264.4262401000001</v>
      </c>
      <c r="F114" s="27" t="str">
        <f t="shared" si="13"/>
        <v>N/A</v>
      </c>
      <c r="G114" s="29">
        <v>1016.6562437</v>
      </c>
      <c r="H114" s="27" t="str">
        <f t="shared" si="14"/>
        <v>N/A</v>
      </c>
      <c r="I114" s="8">
        <v>7.4039999999999999</v>
      </c>
      <c r="J114" s="8">
        <v>-19.600000000000001</v>
      </c>
      <c r="K114" s="28" t="s">
        <v>734</v>
      </c>
      <c r="L114" s="105" t="str">
        <f t="shared" si="15"/>
        <v>Yes</v>
      </c>
    </row>
    <row r="115" spans="1:12" ht="25.5" x14ac:dyDescent="0.2">
      <c r="A115" s="168" t="s">
        <v>571</v>
      </c>
      <c r="B115" s="22" t="s">
        <v>213</v>
      </c>
      <c r="C115" s="29">
        <v>32794631</v>
      </c>
      <c r="D115" s="27" t="str">
        <f t="shared" si="12"/>
        <v>N/A</v>
      </c>
      <c r="E115" s="29">
        <v>31356504</v>
      </c>
      <c r="F115" s="27" t="str">
        <f t="shared" si="13"/>
        <v>N/A</v>
      </c>
      <c r="G115" s="29">
        <v>23644930</v>
      </c>
      <c r="H115" s="27" t="str">
        <f t="shared" si="14"/>
        <v>N/A</v>
      </c>
      <c r="I115" s="8">
        <v>-4.3899999999999997</v>
      </c>
      <c r="J115" s="8">
        <v>-24.6</v>
      </c>
      <c r="K115" s="28" t="s">
        <v>734</v>
      </c>
      <c r="L115" s="105" t="str">
        <f t="shared" si="15"/>
        <v>Yes</v>
      </c>
    </row>
    <row r="116" spans="1:12" x14ac:dyDescent="0.2">
      <c r="A116" s="104" t="s">
        <v>572</v>
      </c>
      <c r="B116" s="22" t="s">
        <v>213</v>
      </c>
      <c r="C116" s="23">
        <v>29735</v>
      </c>
      <c r="D116" s="27" t="str">
        <f t="shared" si="12"/>
        <v>N/A</v>
      </c>
      <c r="E116" s="23">
        <v>27906</v>
      </c>
      <c r="F116" s="27" t="str">
        <f t="shared" si="13"/>
        <v>N/A</v>
      </c>
      <c r="G116" s="23">
        <v>21635</v>
      </c>
      <c r="H116" s="27" t="str">
        <f t="shared" si="14"/>
        <v>N/A</v>
      </c>
      <c r="I116" s="8">
        <v>-6.15</v>
      </c>
      <c r="J116" s="8">
        <v>-22.5</v>
      </c>
      <c r="K116" s="28" t="s">
        <v>734</v>
      </c>
      <c r="L116" s="105" t="str">
        <f t="shared" si="15"/>
        <v>Yes</v>
      </c>
    </row>
    <row r="117" spans="1:12" ht="25.5" x14ac:dyDescent="0.2">
      <c r="A117" s="104" t="s">
        <v>1305</v>
      </c>
      <c r="B117" s="22" t="s">
        <v>213</v>
      </c>
      <c r="C117" s="29">
        <v>1102.8966201000001</v>
      </c>
      <c r="D117" s="27" t="str">
        <f t="shared" si="12"/>
        <v>N/A</v>
      </c>
      <c r="E117" s="29">
        <v>1123.6473877000001</v>
      </c>
      <c r="F117" s="27" t="str">
        <f t="shared" si="13"/>
        <v>N/A</v>
      </c>
      <c r="G117" s="29">
        <v>1092.9017795</v>
      </c>
      <c r="H117" s="27" t="str">
        <f t="shared" si="14"/>
        <v>N/A</v>
      </c>
      <c r="I117" s="8">
        <v>1.881</v>
      </c>
      <c r="J117" s="8">
        <v>-2.74</v>
      </c>
      <c r="K117" s="28" t="s">
        <v>734</v>
      </c>
      <c r="L117" s="105" t="str">
        <f t="shared" si="15"/>
        <v>Yes</v>
      </c>
    </row>
    <row r="118" spans="1:12" ht="25.5" x14ac:dyDescent="0.2">
      <c r="A118" s="137" t="s">
        <v>573</v>
      </c>
      <c r="B118" s="22" t="s">
        <v>213</v>
      </c>
      <c r="C118" s="29">
        <v>147991489</v>
      </c>
      <c r="D118" s="27" t="str">
        <f t="shared" si="12"/>
        <v>N/A</v>
      </c>
      <c r="E118" s="29">
        <v>149833254</v>
      </c>
      <c r="F118" s="27" t="str">
        <f t="shared" si="13"/>
        <v>N/A</v>
      </c>
      <c r="G118" s="29">
        <v>120405547</v>
      </c>
      <c r="H118" s="27" t="str">
        <f t="shared" si="14"/>
        <v>N/A</v>
      </c>
      <c r="I118" s="8">
        <v>1.2450000000000001</v>
      </c>
      <c r="J118" s="8">
        <v>-19.600000000000001</v>
      </c>
      <c r="K118" s="28" t="s">
        <v>734</v>
      </c>
      <c r="L118" s="105" t="str">
        <f t="shared" si="15"/>
        <v>Yes</v>
      </c>
    </row>
    <row r="119" spans="1:12" x14ac:dyDescent="0.2">
      <c r="A119" s="137" t="s">
        <v>574</v>
      </c>
      <c r="B119" s="22" t="s">
        <v>213</v>
      </c>
      <c r="C119" s="23">
        <v>16363</v>
      </c>
      <c r="D119" s="27" t="str">
        <f t="shared" si="12"/>
        <v>N/A</v>
      </c>
      <c r="E119" s="23">
        <v>17402</v>
      </c>
      <c r="F119" s="27" t="str">
        <f t="shared" si="13"/>
        <v>N/A</v>
      </c>
      <c r="G119" s="23">
        <v>16894</v>
      </c>
      <c r="H119" s="27" t="str">
        <f t="shared" si="14"/>
        <v>N/A</v>
      </c>
      <c r="I119" s="8">
        <v>6.35</v>
      </c>
      <c r="J119" s="8">
        <v>-2.92</v>
      </c>
      <c r="K119" s="28" t="s">
        <v>734</v>
      </c>
      <c r="L119" s="105" t="str">
        <f t="shared" si="15"/>
        <v>Yes</v>
      </c>
    </row>
    <row r="120" spans="1:12" ht="25.5" x14ac:dyDescent="0.2">
      <c r="A120" s="137" t="s">
        <v>1306</v>
      </c>
      <c r="B120" s="22" t="s">
        <v>213</v>
      </c>
      <c r="C120" s="29">
        <v>9044.2760495999992</v>
      </c>
      <c r="D120" s="27" t="str">
        <f t="shared" si="12"/>
        <v>N/A</v>
      </c>
      <c r="E120" s="29">
        <v>8610.1168830999995</v>
      </c>
      <c r="F120" s="27" t="str">
        <f t="shared" si="13"/>
        <v>N/A</v>
      </c>
      <c r="G120" s="29">
        <v>7127.1189180000001</v>
      </c>
      <c r="H120" s="27" t="str">
        <f t="shared" si="14"/>
        <v>N/A</v>
      </c>
      <c r="I120" s="8">
        <v>-4.8</v>
      </c>
      <c r="J120" s="8">
        <v>-17.2</v>
      </c>
      <c r="K120" s="28" t="s">
        <v>734</v>
      </c>
      <c r="L120" s="105" t="str">
        <f t="shared" si="15"/>
        <v>Yes</v>
      </c>
    </row>
    <row r="121" spans="1:12" ht="25.5" x14ac:dyDescent="0.2">
      <c r="A121" s="137" t="s">
        <v>575</v>
      </c>
      <c r="B121" s="22" t="s">
        <v>213</v>
      </c>
      <c r="C121" s="29">
        <v>25311966</v>
      </c>
      <c r="D121" s="27" t="str">
        <f t="shared" si="12"/>
        <v>N/A</v>
      </c>
      <c r="E121" s="29">
        <v>23032202</v>
      </c>
      <c r="F121" s="27" t="str">
        <f t="shared" si="13"/>
        <v>N/A</v>
      </c>
      <c r="G121" s="29">
        <v>16660550</v>
      </c>
      <c r="H121" s="27" t="str">
        <f t="shared" si="14"/>
        <v>N/A</v>
      </c>
      <c r="I121" s="8">
        <v>-9.01</v>
      </c>
      <c r="J121" s="8">
        <v>-27.7</v>
      </c>
      <c r="K121" s="28" t="s">
        <v>734</v>
      </c>
      <c r="L121" s="105" t="str">
        <f t="shared" si="15"/>
        <v>Yes</v>
      </c>
    </row>
    <row r="122" spans="1:12" ht="25.5" x14ac:dyDescent="0.2">
      <c r="A122" s="137" t="s">
        <v>576</v>
      </c>
      <c r="B122" s="22" t="s">
        <v>213</v>
      </c>
      <c r="C122" s="23">
        <v>10293</v>
      </c>
      <c r="D122" s="27" t="str">
        <f t="shared" si="12"/>
        <v>N/A</v>
      </c>
      <c r="E122" s="23">
        <v>10482</v>
      </c>
      <c r="F122" s="27" t="str">
        <f t="shared" si="13"/>
        <v>N/A</v>
      </c>
      <c r="G122" s="23">
        <v>9846</v>
      </c>
      <c r="H122" s="27" t="str">
        <f t="shared" si="14"/>
        <v>N/A</v>
      </c>
      <c r="I122" s="8">
        <v>1.8360000000000001</v>
      </c>
      <c r="J122" s="8">
        <v>-6.07</v>
      </c>
      <c r="K122" s="28" t="s">
        <v>734</v>
      </c>
      <c r="L122" s="105" t="str">
        <f t="shared" si="15"/>
        <v>Yes</v>
      </c>
    </row>
    <row r="123" spans="1:12" ht="25.5" x14ac:dyDescent="0.2">
      <c r="A123" s="137" t="s">
        <v>1307</v>
      </c>
      <c r="B123" s="22" t="s">
        <v>213</v>
      </c>
      <c r="C123" s="29">
        <v>2459.1436899</v>
      </c>
      <c r="D123" s="27" t="str">
        <f t="shared" si="12"/>
        <v>N/A</v>
      </c>
      <c r="E123" s="29">
        <v>2197.3098645</v>
      </c>
      <c r="F123" s="27" t="str">
        <f t="shared" si="13"/>
        <v>N/A</v>
      </c>
      <c r="G123" s="29">
        <v>1692.1135486000001</v>
      </c>
      <c r="H123" s="27" t="str">
        <f t="shared" si="14"/>
        <v>N/A</v>
      </c>
      <c r="I123" s="8">
        <v>-10.6</v>
      </c>
      <c r="J123" s="8">
        <v>-23</v>
      </c>
      <c r="K123" s="28" t="s">
        <v>734</v>
      </c>
      <c r="L123" s="105" t="str">
        <f t="shared" si="15"/>
        <v>Yes</v>
      </c>
    </row>
    <row r="124" spans="1:12" ht="25.5" x14ac:dyDescent="0.2">
      <c r="A124" s="137" t="s">
        <v>577</v>
      </c>
      <c r="B124" s="22" t="s">
        <v>213</v>
      </c>
      <c r="C124" s="29">
        <v>2901761</v>
      </c>
      <c r="D124" s="27" t="str">
        <f t="shared" si="12"/>
        <v>N/A</v>
      </c>
      <c r="E124" s="29">
        <v>2572798</v>
      </c>
      <c r="F124" s="27" t="str">
        <f t="shared" si="13"/>
        <v>N/A</v>
      </c>
      <c r="G124" s="29">
        <v>1625976</v>
      </c>
      <c r="H124" s="27" t="str">
        <f t="shared" si="14"/>
        <v>N/A</v>
      </c>
      <c r="I124" s="8">
        <v>-11.3</v>
      </c>
      <c r="J124" s="8">
        <v>-36.799999999999997</v>
      </c>
      <c r="K124" s="28" t="s">
        <v>734</v>
      </c>
      <c r="L124" s="105" t="str">
        <f t="shared" si="15"/>
        <v>No</v>
      </c>
    </row>
    <row r="125" spans="1:12" x14ac:dyDescent="0.2">
      <c r="A125" s="128" t="s">
        <v>578</v>
      </c>
      <c r="B125" s="22" t="s">
        <v>213</v>
      </c>
      <c r="C125" s="23">
        <v>9736</v>
      </c>
      <c r="D125" s="27" t="str">
        <f t="shared" si="12"/>
        <v>N/A</v>
      </c>
      <c r="E125" s="23">
        <v>8556</v>
      </c>
      <c r="F125" s="27" t="str">
        <f t="shared" si="13"/>
        <v>N/A</v>
      </c>
      <c r="G125" s="23">
        <v>6167</v>
      </c>
      <c r="H125" s="27" t="str">
        <f t="shared" si="14"/>
        <v>N/A</v>
      </c>
      <c r="I125" s="8">
        <v>-12.1</v>
      </c>
      <c r="J125" s="8">
        <v>-27.9</v>
      </c>
      <c r="K125" s="28" t="s">
        <v>734</v>
      </c>
      <c r="L125" s="105" t="str">
        <f t="shared" si="15"/>
        <v>Yes</v>
      </c>
    </row>
    <row r="126" spans="1:12" ht="25.5" x14ac:dyDescent="0.2">
      <c r="A126" s="128" t="s">
        <v>1308</v>
      </c>
      <c r="B126" s="22" t="s">
        <v>213</v>
      </c>
      <c r="C126" s="29">
        <v>298.04447412000002</v>
      </c>
      <c r="D126" s="27" t="str">
        <f t="shared" si="12"/>
        <v>N/A</v>
      </c>
      <c r="E126" s="29">
        <v>300.70102852000002</v>
      </c>
      <c r="F126" s="27" t="str">
        <f t="shared" si="13"/>
        <v>N/A</v>
      </c>
      <c r="G126" s="29">
        <v>263.65753203000003</v>
      </c>
      <c r="H126" s="27" t="str">
        <f t="shared" si="14"/>
        <v>N/A</v>
      </c>
      <c r="I126" s="8">
        <v>0.89129999999999998</v>
      </c>
      <c r="J126" s="8">
        <v>-12.3</v>
      </c>
      <c r="K126" s="28" t="s">
        <v>734</v>
      </c>
      <c r="L126" s="105" t="str">
        <f t="shared" si="15"/>
        <v>Yes</v>
      </c>
    </row>
    <row r="127" spans="1:12" ht="25.5" x14ac:dyDescent="0.2">
      <c r="A127" s="128" t="s">
        <v>579</v>
      </c>
      <c r="B127" s="22" t="s">
        <v>213</v>
      </c>
      <c r="C127" s="29">
        <v>13865</v>
      </c>
      <c r="D127" s="27" t="str">
        <f t="shared" si="12"/>
        <v>N/A</v>
      </c>
      <c r="E127" s="29">
        <v>9214</v>
      </c>
      <c r="F127" s="27" t="str">
        <f t="shared" si="13"/>
        <v>N/A</v>
      </c>
      <c r="G127" s="29">
        <v>5234</v>
      </c>
      <c r="H127" s="27" t="str">
        <f t="shared" si="14"/>
        <v>N/A</v>
      </c>
      <c r="I127" s="8">
        <v>-33.5</v>
      </c>
      <c r="J127" s="8">
        <v>-43.2</v>
      </c>
      <c r="K127" s="28" t="s">
        <v>734</v>
      </c>
      <c r="L127" s="105" t="str">
        <f t="shared" si="15"/>
        <v>No</v>
      </c>
    </row>
    <row r="128" spans="1:12" x14ac:dyDescent="0.2">
      <c r="A128" s="128" t="s">
        <v>580</v>
      </c>
      <c r="B128" s="22" t="s">
        <v>213</v>
      </c>
      <c r="C128" s="23">
        <v>676</v>
      </c>
      <c r="D128" s="27" t="str">
        <f t="shared" si="12"/>
        <v>N/A</v>
      </c>
      <c r="E128" s="23">
        <v>476</v>
      </c>
      <c r="F128" s="27" t="str">
        <f t="shared" si="13"/>
        <v>N/A</v>
      </c>
      <c r="G128" s="23">
        <v>235</v>
      </c>
      <c r="H128" s="27" t="str">
        <f t="shared" si="14"/>
        <v>N/A</v>
      </c>
      <c r="I128" s="8">
        <v>-29.6</v>
      </c>
      <c r="J128" s="8">
        <v>-50.6</v>
      </c>
      <c r="K128" s="28" t="s">
        <v>734</v>
      </c>
      <c r="L128" s="105" t="str">
        <f t="shared" si="15"/>
        <v>No</v>
      </c>
    </row>
    <row r="129" spans="1:12" ht="25.5" x14ac:dyDescent="0.2">
      <c r="A129" s="128" t="s">
        <v>1309</v>
      </c>
      <c r="B129" s="22" t="s">
        <v>213</v>
      </c>
      <c r="C129" s="29">
        <v>20.510355029999999</v>
      </c>
      <c r="D129" s="27" t="str">
        <f t="shared" si="12"/>
        <v>N/A</v>
      </c>
      <c r="E129" s="29">
        <v>19.357142856999999</v>
      </c>
      <c r="F129" s="27" t="str">
        <f t="shared" si="13"/>
        <v>N/A</v>
      </c>
      <c r="G129" s="29">
        <v>22.272340426</v>
      </c>
      <c r="H129" s="27" t="str">
        <f t="shared" si="14"/>
        <v>N/A</v>
      </c>
      <c r="I129" s="8">
        <v>-5.62</v>
      </c>
      <c r="J129" s="8">
        <v>15.06</v>
      </c>
      <c r="K129" s="28" t="s">
        <v>734</v>
      </c>
      <c r="L129" s="105" t="str">
        <f t="shared" si="15"/>
        <v>Yes</v>
      </c>
    </row>
    <row r="130" spans="1:12" ht="25.5" x14ac:dyDescent="0.2">
      <c r="A130" s="128" t="s">
        <v>581</v>
      </c>
      <c r="B130" s="22" t="s">
        <v>213</v>
      </c>
      <c r="C130" s="29">
        <v>11150761</v>
      </c>
      <c r="D130" s="27" t="str">
        <f t="shared" si="12"/>
        <v>N/A</v>
      </c>
      <c r="E130" s="29">
        <v>10292450</v>
      </c>
      <c r="F130" s="27" t="str">
        <f t="shared" si="13"/>
        <v>N/A</v>
      </c>
      <c r="G130" s="29">
        <v>6687224</v>
      </c>
      <c r="H130" s="27" t="str">
        <f t="shared" si="14"/>
        <v>N/A</v>
      </c>
      <c r="I130" s="8">
        <v>-7.7</v>
      </c>
      <c r="J130" s="8">
        <v>-35</v>
      </c>
      <c r="K130" s="28" t="s">
        <v>734</v>
      </c>
      <c r="L130" s="105" t="str">
        <f t="shared" si="15"/>
        <v>No</v>
      </c>
    </row>
    <row r="131" spans="1:12" x14ac:dyDescent="0.2">
      <c r="A131" s="128" t="s">
        <v>582</v>
      </c>
      <c r="B131" s="22" t="s">
        <v>213</v>
      </c>
      <c r="C131" s="23">
        <v>1277</v>
      </c>
      <c r="D131" s="27" t="str">
        <f t="shared" si="12"/>
        <v>N/A</v>
      </c>
      <c r="E131" s="23">
        <v>1221</v>
      </c>
      <c r="F131" s="27" t="str">
        <f t="shared" si="13"/>
        <v>N/A</v>
      </c>
      <c r="G131" s="23">
        <v>803</v>
      </c>
      <c r="H131" s="27" t="str">
        <f t="shared" si="14"/>
        <v>N/A</v>
      </c>
      <c r="I131" s="8">
        <v>-4.3899999999999997</v>
      </c>
      <c r="J131" s="8">
        <v>-34.200000000000003</v>
      </c>
      <c r="K131" s="28" t="s">
        <v>734</v>
      </c>
      <c r="L131" s="105" t="str">
        <f t="shared" si="15"/>
        <v>No</v>
      </c>
    </row>
    <row r="132" spans="1:12" x14ac:dyDescent="0.2">
      <c r="A132" s="128" t="s">
        <v>1310</v>
      </c>
      <c r="B132" s="22" t="s">
        <v>213</v>
      </c>
      <c r="C132" s="29">
        <v>8731.9976506999992</v>
      </c>
      <c r="D132" s="27" t="str">
        <f t="shared" si="12"/>
        <v>N/A</v>
      </c>
      <c r="E132" s="29">
        <v>8429.5249795</v>
      </c>
      <c r="F132" s="27" t="str">
        <f t="shared" si="13"/>
        <v>N/A</v>
      </c>
      <c r="G132" s="29">
        <v>8327.8007472000008</v>
      </c>
      <c r="H132" s="27" t="str">
        <f t="shared" si="14"/>
        <v>N/A</v>
      </c>
      <c r="I132" s="8">
        <v>-3.46</v>
      </c>
      <c r="J132" s="8">
        <v>-1.21</v>
      </c>
      <c r="K132" s="28" t="s">
        <v>734</v>
      </c>
      <c r="L132" s="105" t="str">
        <f t="shared" si="15"/>
        <v>Yes</v>
      </c>
    </row>
    <row r="133" spans="1:12" ht="25.5" x14ac:dyDescent="0.2">
      <c r="A133" s="128" t="s">
        <v>583</v>
      </c>
      <c r="B133" s="22" t="s">
        <v>213</v>
      </c>
      <c r="C133" s="29">
        <v>111569</v>
      </c>
      <c r="D133" s="27" t="str">
        <f t="shared" si="12"/>
        <v>N/A</v>
      </c>
      <c r="E133" s="29">
        <v>119694</v>
      </c>
      <c r="F133" s="27" t="str">
        <f t="shared" si="13"/>
        <v>N/A</v>
      </c>
      <c r="G133" s="29">
        <v>72702</v>
      </c>
      <c r="H133" s="27" t="str">
        <f t="shared" si="14"/>
        <v>N/A</v>
      </c>
      <c r="I133" s="8">
        <v>7.282</v>
      </c>
      <c r="J133" s="8">
        <v>-39.299999999999997</v>
      </c>
      <c r="K133" s="28" t="s">
        <v>734</v>
      </c>
      <c r="L133" s="105" t="str">
        <f>IF(J133="Div by 0", "N/A", IF(OR(J133="N/A",K133="N/A"),"N/A", IF(J133&gt;VALUE(MID(K133,1,2)), "No", IF(J133&lt;-1*VALUE(MID(K133,1,2)), "No", "Yes"))))</f>
        <v>No</v>
      </c>
    </row>
    <row r="134" spans="1:12" x14ac:dyDescent="0.2">
      <c r="A134" s="128" t="s">
        <v>584</v>
      </c>
      <c r="B134" s="22" t="s">
        <v>213</v>
      </c>
      <c r="C134" s="23">
        <v>592</v>
      </c>
      <c r="D134" s="27" t="str">
        <f t="shared" si="12"/>
        <v>N/A</v>
      </c>
      <c r="E134" s="23">
        <v>499</v>
      </c>
      <c r="F134" s="27" t="str">
        <f t="shared" si="13"/>
        <v>N/A</v>
      </c>
      <c r="G134" s="23">
        <v>376</v>
      </c>
      <c r="H134" s="27" t="str">
        <f t="shared" si="14"/>
        <v>N/A</v>
      </c>
      <c r="I134" s="8">
        <v>-15.7</v>
      </c>
      <c r="J134" s="8">
        <v>-24.6</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188.46114865000001</v>
      </c>
      <c r="D135" s="27" t="str">
        <f t="shared" si="12"/>
        <v>N/A</v>
      </c>
      <c r="E135" s="29">
        <v>239.86773547000001</v>
      </c>
      <c r="F135" s="27" t="str">
        <f t="shared" si="13"/>
        <v>N/A</v>
      </c>
      <c r="G135" s="29">
        <v>193.35638298000001</v>
      </c>
      <c r="H135" s="27" t="str">
        <f t="shared" si="14"/>
        <v>N/A</v>
      </c>
      <c r="I135" s="8">
        <v>27.28</v>
      </c>
      <c r="J135" s="8">
        <v>-19.399999999999999</v>
      </c>
      <c r="K135" s="28" t="s">
        <v>734</v>
      </c>
      <c r="L135" s="105" t="str">
        <f t="shared" si="16"/>
        <v>Yes</v>
      </c>
    </row>
    <row r="136" spans="1:12" ht="25.5" x14ac:dyDescent="0.2">
      <c r="A136" s="128" t="s">
        <v>585</v>
      </c>
      <c r="B136" s="22" t="s">
        <v>213</v>
      </c>
      <c r="C136" s="29">
        <v>32843735</v>
      </c>
      <c r="D136" s="27" t="str">
        <f t="shared" ref="D136:D150" si="17">IF($B136="N/A","N/A",IF(C136&gt;10,"No",IF(C136&lt;-10,"No","Yes")))</f>
        <v>N/A</v>
      </c>
      <c r="E136" s="29">
        <v>31930213</v>
      </c>
      <c r="F136" s="27" t="str">
        <f t="shared" ref="F136:F150" si="18">IF($B136="N/A","N/A",IF(E136&gt;10,"No",IF(E136&lt;-10,"No","Yes")))</f>
        <v>N/A</v>
      </c>
      <c r="G136" s="29">
        <v>24909380</v>
      </c>
      <c r="H136" s="27" t="str">
        <f t="shared" ref="H136:H150" si="19">IF($B136="N/A","N/A",IF(G136&gt;10,"No",IF(G136&lt;-10,"No","Yes")))</f>
        <v>N/A</v>
      </c>
      <c r="I136" s="8">
        <v>-2.78</v>
      </c>
      <c r="J136" s="8">
        <v>-22</v>
      </c>
      <c r="K136" s="28" t="s">
        <v>734</v>
      </c>
      <c r="L136" s="105" t="str">
        <f t="shared" si="16"/>
        <v>Yes</v>
      </c>
    </row>
    <row r="137" spans="1:12" x14ac:dyDescent="0.2">
      <c r="A137" s="128" t="s">
        <v>586</v>
      </c>
      <c r="B137" s="22" t="s">
        <v>213</v>
      </c>
      <c r="C137" s="23">
        <v>491</v>
      </c>
      <c r="D137" s="27" t="str">
        <f t="shared" si="17"/>
        <v>N/A</v>
      </c>
      <c r="E137" s="23">
        <v>510</v>
      </c>
      <c r="F137" s="27" t="str">
        <f t="shared" si="18"/>
        <v>N/A</v>
      </c>
      <c r="G137" s="23">
        <v>489</v>
      </c>
      <c r="H137" s="27" t="str">
        <f t="shared" si="19"/>
        <v>N/A</v>
      </c>
      <c r="I137" s="8">
        <v>3.87</v>
      </c>
      <c r="J137" s="8">
        <v>-4.12</v>
      </c>
      <c r="K137" s="28" t="s">
        <v>734</v>
      </c>
      <c r="L137" s="105" t="str">
        <f t="shared" si="16"/>
        <v>Yes</v>
      </c>
    </row>
    <row r="138" spans="1:12" ht="25.5" x14ac:dyDescent="0.2">
      <c r="A138" s="128" t="s">
        <v>1312</v>
      </c>
      <c r="B138" s="22" t="s">
        <v>213</v>
      </c>
      <c r="C138" s="29">
        <v>66891.517311999996</v>
      </c>
      <c r="D138" s="27" t="str">
        <f t="shared" si="17"/>
        <v>N/A</v>
      </c>
      <c r="E138" s="29">
        <v>62608.260783999998</v>
      </c>
      <c r="F138" s="27" t="str">
        <f t="shared" si="18"/>
        <v>N/A</v>
      </c>
      <c r="G138" s="29">
        <v>50939.427403000002</v>
      </c>
      <c r="H138" s="27" t="str">
        <f t="shared" si="19"/>
        <v>N/A</v>
      </c>
      <c r="I138" s="8">
        <v>-6.4</v>
      </c>
      <c r="J138" s="8">
        <v>-18.600000000000001</v>
      </c>
      <c r="K138" s="28" t="s">
        <v>734</v>
      </c>
      <c r="L138" s="105" t="str">
        <f t="shared" si="16"/>
        <v>Yes</v>
      </c>
    </row>
    <row r="139" spans="1:12" ht="25.5" x14ac:dyDescent="0.2">
      <c r="A139" s="128" t="s">
        <v>587</v>
      </c>
      <c r="B139" s="22" t="s">
        <v>213</v>
      </c>
      <c r="C139" s="29">
        <v>94014423</v>
      </c>
      <c r="D139" s="27" t="str">
        <f t="shared" si="17"/>
        <v>N/A</v>
      </c>
      <c r="E139" s="29">
        <v>83789529</v>
      </c>
      <c r="F139" s="27" t="str">
        <f t="shared" si="18"/>
        <v>N/A</v>
      </c>
      <c r="G139" s="29">
        <v>62170689</v>
      </c>
      <c r="H139" s="27" t="str">
        <f t="shared" si="19"/>
        <v>N/A</v>
      </c>
      <c r="I139" s="8">
        <v>-10.9</v>
      </c>
      <c r="J139" s="8">
        <v>-25.8</v>
      </c>
      <c r="K139" s="28" t="s">
        <v>734</v>
      </c>
      <c r="L139" s="105" t="str">
        <f t="shared" ref="L139:L150" si="20">IF(J139="Div by 0", "N/A", IF(K139="N/A","N/A", IF(J139&gt;VALUE(MID(K139,1,2)), "No", IF(J139&lt;-1*VALUE(MID(K139,1,2)), "No", "Yes"))))</f>
        <v>Yes</v>
      </c>
    </row>
    <row r="140" spans="1:12" ht="25.5" x14ac:dyDescent="0.2">
      <c r="A140" s="128" t="s">
        <v>588</v>
      </c>
      <c r="B140" s="22" t="s">
        <v>213</v>
      </c>
      <c r="C140" s="23">
        <v>133345</v>
      </c>
      <c r="D140" s="27" t="str">
        <f t="shared" si="17"/>
        <v>N/A</v>
      </c>
      <c r="E140" s="23">
        <v>119337</v>
      </c>
      <c r="F140" s="27" t="str">
        <f t="shared" si="18"/>
        <v>N/A</v>
      </c>
      <c r="G140" s="23">
        <v>99458</v>
      </c>
      <c r="H140" s="27" t="str">
        <f t="shared" si="19"/>
        <v>N/A</v>
      </c>
      <c r="I140" s="8">
        <v>-10.5</v>
      </c>
      <c r="J140" s="8">
        <v>-16.7</v>
      </c>
      <c r="K140" s="28" t="s">
        <v>734</v>
      </c>
      <c r="L140" s="105" t="str">
        <f t="shared" si="20"/>
        <v>Yes</v>
      </c>
    </row>
    <row r="141" spans="1:12" ht="25.5" x14ac:dyDescent="0.2">
      <c r="A141" s="128" t="s">
        <v>1313</v>
      </c>
      <c r="B141" s="22" t="s">
        <v>213</v>
      </c>
      <c r="C141" s="29">
        <v>705.04648093000003</v>
      </c>
      <c r="D141" s="27" t="str">
        <f t="shared" si="17"/>
        <v>N/A</v>
      </c>
      <c r="E141" s="29">
        <v>702.12531737999996</v>
      </c>
      <c r="F141" s="27" t="str">
        <f t="shared" si="18"/>
        <v>N/A</v>
      </c>
      <c r="G141" s="29">
        <v>625.09490438</v>
      </c>
      <c r="H141" s="27" t="str">
        <f t="shared" si="19"/>
        <v>N/A</v>
      </c>
      <c r="I141" s="8">
        <v>-0.41399999999999998</v>
      </c>
      <c r="J141" s="8">
        <v>-11</v>
      </c>
      <c r="K141" s="28" t="s">
        <v>734</v>
      </c>
      <c r="L141" s="105" t="str">
        <f t="shared" si="20"/>
        <v>Yes</v>
      </c>
    </row>
    <row r="142" spans="1:12" ht="25.5" x14ac:dyDescent="0.2">
      <c r="A142" s="128" t="s">
        <v>589</v>
      </c>
      <c r="B142" s="22" t="s">
        <v>213</v>
      </c>
      <c r="C142" s="29">
        <v>137005180</v>
      </c>
      <c r="D142" s="27" t="str">
        <f t="shared" si="17"/>
        <v>N/A</v>
      </c>
      <c r="E142" s="29">
        <v>133043856</v>
      </c>
      <c r="F142" s="27" t="str">
        <f t="shared" si="18"/>
        <v>N/A</v>
      </c>
      <c r="G142" s="29">
        <v>91359793</v>
      </c>
      <c r="H142" s="27" t="str">
        <f t="shared" si="19"/>
        <v>N/A</v>
      </c>
      <c r="I142" s="8">
        <v>-2.89</v>
      </c>
      <c r="J142" s="8">
        <v>-31.3</v>
      </c>
      <c r="K142" s="28" t="s">
        <v>734</v>
      </c>
      <c r="L142" s="105" t="str">
        <f t="shared" si="20"/>
        <v>No</v>
      </c>
    </row>
    <row r="143" spans="1:12" x14ac:dyDescent="0.2">
      <c r="A143" s="104" t="s">
        <v>590</v>
      </c>
      <c r="B143" s="22" t="s">
        <v>213</v>
      </c>
      <c r="C143" s="23">
        <v>2095</v>
      </c>
      <c r="D143" s="27" t="str">
        <f t="shared" si="17"/>
        <v>N/A</v>
      </c>
      <c r="E143" s="23">
        <v>2026</v>
      </c>
      <c r="F143" s="27" t="str">
        <f t="shared" si="18"/>
        <v>N/A</v>
      </c>
      <c r="G143" s="23">
        <v>1829</v>
      </c>
      <c r="H143" s="27" t="str">
        <f t="shared" si="19"/>
        <v>N/A</v>
      </c>
      <c r="I143" s="8">
        <v>-3.29</v>
      </c>
      <c r="J143" s="8">
        <v>-9.7200000000000006</v>
      </c>
      <c r="K143" s="28" t="s">
        <v>734</v>
      </c>
      <c r="L143" s="105" t="str">
        <f t="shared" si="20"/>
        <v>Yes</v>
      </c>
    </row>
    <row r="144" spans="1:12" ht="25.5" x14ac:dyDescent="0.2">
      <c r="A144" s="104" t="s">
        <v>1314</v>
      </c>
      <c r="B144" s="22" t="s">
        <v>213</v>
      </c>
      <c r="C144" s="29">
        <v>65396.267303000001</v>
      </c>
      <c r="D144" s="27" t="str">
        <f t="shared" si="17"/>
        <v>N/A</v>
      </c>
      <c r="E144" s="29">
        <v>65668.240869000001</v>
      </c>
      <c r="F144" s="27" t="str">
        <f t="shared" si="18"/>
        <v>N/A</v>
      </c>
      <c r="G144" s="29">
        <v>49950.679605999998</v>
      </c>
      <c r="H144" s="27" t="str">
        <f t="shared" si="19"/>
        <v>N/A</v>
      </c>
      <c r="I144" s="8">
        <v>0.41589999999999999</v>
      </c>
      <c r="J144" s="8">
        <v>-23.9</v>
      </c>
      <c r="K144" s="28" t="s">
        <v>734</v>
      </c>
      <c r="L144" s="105" t="str">
        <f t="shared" si="20"/>
        <v>Yes</v>
      </c>
    </row>
    <row r="145" spans="1:12" ht="25.5" x14ac:dyDescent="0.2">
      <c r="A145" s="128" t="s">
        <v>591</v>
      </c>
      <c r="B145" s="22" t="s">
        <v>213</v>
      </c>
      <c r="C145" s="29">
        <v>151777311</v>
      </c>
      <c r="D145" s="27" t="str">
        <f t="shared" si="17"/>
        <v>N/A</v>
      </c>
      <c r="E145" s="29">
        <v>142547454</v>
      </c>
      <c r="F145" s="27" t="str">
        <f t="shared" si="18"/>
        <v>N/A</v>
      </c>
      <c r="G145" s="29">
        <v>108329621</v>
      </c>
      <c r="H145" s="27" t="str">
        <f t="shared" si="19"/>
        <v>N/A</v>
      </c>
      <c r="I145" s="8">
        <v>-6.08</v>
      </c>
      <c r="J145" s="8">
        <v>-24</v>
      </c>
      <c r="K145" s="28" t="s">
        <v>734</v>
      </c>
      <c r="L145" s="105" t="str">
        <f t="shared" si="20"/>
        <v>Yes</v>
      </c>
    </row>
    <row r="146" spans="1:12" x14ac:dyDescent="0.2">
      <c r="A146" s="128" t="s">
        <v>592</v>
      </c>
      <c r="B146" s="22" t="s">
        <v>213</v>
      </c>
      <c r="C146" s="23">
        <v>50255</v>
      </c>
      <c r="D146" s="27" t="str">
        <f t="shared" si="17"/>
        <v>N/A</v>
      </c>
      <c r="E146" s="23">
        <v>47941</v>
      </c>
      <c r="F146" s="27" t="str">
        <f t="shared" si="18"/>
        <v>N/A</v>
      </c>
      <c r="G146" s="23">
        <v>41347</v>
      </c>
      <c r="H146" s="27" t="str">
        <f t="shared" si="19"/>
        <v>N/A</v>
      </c>
      <c r="I146" s="8">
        <v>-4.5999999999999996</v>
      </c>
      <c r="J146" s="8">
        <v>-13.8</v>
      </c>
      <c r="K146" s="28" t="s">
        <v>734</v>
      </c>
      <c r="L146" s="105" t="str">
        <f t="shared" si="20"/>
        <v>Yes</v>
      </c>
    </row>
    <row r="147" spans="1:12" ht="25.5" x14ac:dyDescent="0.2">
      <c r="A147" s="128" t="s">
        <v>1315</v>
      </c>
      <c r="B147" s="22" t="s">
        <v>213</v>
      </c>
      <c r="C147" s="29">
        <v>3020.1434881999999</v>
      </c>
      <c r="D147" s="27" t="str">
        <f t="shared" si="17"/>
        <v>N/A</v>
      </c>
      <c r="E147" s="29">
        <v>2973.3934211000001</v>
      </c>
      <c r="F147" s="27" t="str">
        <f t="shared" si="18"/>
        <v>N/A</v>
      </c>
      <c r="G147" s="29">
        <v>2620.0116333000001</v>
      </c>
      <c r="H147" s="27" t="str">
        <f t="shared" si="19"/>
        <v>N/A</v>
      </c>
      <c r="I147" s="8">
        <v>-1.55</v>
      </c>
      <c r="J147" s="8">
        <v>-11.9</v>
      </c>
      <c r="K147" s="28" t="s">
        <v>734</v>
      </c>
      <c r="L147" s="105" t="str">
        <f t="shared" si="20"/>
        <v>Yes</v>
      </c>
    </row>
    <row r="148" spans="1:12" ht="25.5" x14ac:dyDescent="0.2">
      <c r="A148" s="128" t="s">
        <v>593</v>
      </c>
      <c r="B148" s="22" t="s">
        <v>213</v>
      </c>
      <c r="C148" s="29">
        <v>23959822</v>
      </c>
      <c r="D148" s="27" t="str">
        <f t="shared" si="17"/>
        <v>N/A</v>
      </c>
      <c r="E148" s="29">
        <v>21954888</v>
      </c>
      <c r="F148" s="27" t="str">
        <f t="shared" si="18"/>
        <v>N/A</v>
      </c>
      <c r="G148" s="29">
        <v>16948256</v>
      </c>
      <c r="H148" s="27" t="str">
        <f t="shared" si="19"/>
        <v>N/A</v>
      </c>
      <c r="I148" s="8">
        <v>-8.3699999999999992</v>
      </c>
      <c r="J148" s="8">
        <v>-22.8</v>
      </c>
      <c r="K148" s="28" t="s">
        <v>734</v>
      </c>
      <c r="L148" s="105" t="str">
        <f t="shared" si="20"/>
        <v>Yes</v>
      </c>
    </row>
    <row r="149" spans="1:12" x14ac:dyDescent="0.2">
      <c r="A149" s="128" t="s">
        <v>594</v>
      </c>
      <c r="B149" s="22" t="s">
        <v>213</v>
      </c>
      <c r="C149" s="23">
        <v>2242</v>
      </c>
      <c r="D149" s="27" t="str">
        <f t="shared" si="17"/>
        <v>N/A</v>
      </c>
      <c r="E149" s="23">
        <v>2419</v>
      </c>
      <c r="F149" s="27" t="str">
        <f t="shared" si="18"/>
        <v>N/A</v>
      </c>
      <c r="G149" s="23">
        <v>2365</v>
      </c>
      <c r="H149" s="27" t="str">
        <f t="shared" si="19"/>
        <v>N/A</v>
      </c>
      <c r="I149" s="8">
        <v>7.8949999999999996</v>
      </c>
      <c r="J149" s="8">
        <v>-2.23</v>
      </c>
      <c r="K149" s="28" t="s">
        <v>734</v>
      </c>
      <c r="L149" s="105" t="str">
        <f t="shared" si="20"/>
        <v>Yes</v>
      </c>
    </row>
    <row r="150" spans="1:12" ht="25.5" x14ac:dyDescent="0.2">
      <c r="A150" s="137" t="s">
        <v>1316</v>
      </c>
      <c r="B150" s="22" t="s">
        <v>213</v>
      </c>
      <c r="C150" s="29">
        <v>10686.807315</v>
      </c>
      <c r="D150" s="27" t="str">
        <f t="shared" si="17"/>
        <v>N/A</v>
      </c>
      <c r="E150" s="29">
        <v>9076.0181893000008</v>
      </c>
      <c r="F150" s="27" t="str">
        <f t="shared" si="18"/>
        <v>N/A</v>
      </c>
      <c r="G150" s="29">
        <v>7166.2816068000002</v>
      </c>
      <c r="H150" s="27" t="str">
        <f t="shared" si="19"/>
        <v>N/A</v>
      </c>
      <c r="I150" s="8">
        <v>-15.1</v>
      </c>
      <c r="J150" s="8">
        <v>-21</v>
      </c>
      <c r="K150" s="28" t="s">
        <v>734</v>
      </c>
      <c r="L150" s="105" t="str">
        <f t="shared" si="20"/>
        <v>Yes</v>
      </c>
    </row>
    <row r="151" spans="1:12" ht="25.5" x14ac:dyDescent="0.2">
      <c r="A151" s="137" t="s">
        <v>1317</v>
      </c>
      <c r="B151" s="22" t="s">
        <v>213</v>
      </c>
      <c r="C151" s="29">
        <v>1239.3547747</v>
      </c>
      <c r="D151" s="27" t="str">
        <f t="shared" ref="D151:D170" si="21">IF($B151="N/A","N/A",IF(C151&gt;10,"No",IF(C151&lt;-10,"No","Yes")))</f>
        <v>N/A</v>
      </c>
      <c r="E151" s="29">
        <v>1189.8242866000001</v>
      </c>
      <c r="F151" s="27" t="str">
        <f t="shared" ref="F151:F170" si="22">IF($B151="N/A","N/A",IF(E151&gt;10,"No",IF(E151&lt;-10,"No","Yes")))</f>
        <v>N/A</v>
      </c>
      <c r="G151" s="29">
        <v>1239.9971679</v>
      </c>
      <c r="H151" s="27" t="str">
        <f t="shared" ref="H151:H170" si="23">IF($B151="N/A","N/A",IF(G151&gt;10,"No",IF(G151&lt;-10,"No","Yes")))</f>
        <v>N/A</v>
      </c>
      <c r="I151" s="8">
        <v>-4</v>
      </c>
      <c r="J151" s="8">
        <v>4.2169999999999996</v>
      </c>
      <c r="K151" s="28" t="s">
        <v>734</v>
      </c>
      <c r="L151" s="105" t="str">
        <f t="shared" ref="L151:L170" si="24">IF(J151="Div by 0", "N/A", IF(K151="N/A","N/A", IF(J151&gt;VALUE(MID(K151,1,2)), "No", IF(J151&lt;-1*VALUE(MID(K151,1,2)), "No", "Yes"))))</f>
        <v>Yes</v>
      </c>
    </row>
    <row r="152" spans="1:12" ht="25.5" x14ac:dyDescent="0.2">
      <c r="A152" s="137" t="s">
        <v>1318</v>
      </c>
      <c r="B152" s="22" t="s">
        <v>213</v>
      </c>
      <c r="C152" s="29">
        <v>2701.2061054999999</v>
      </c>
      <c r="D152" s="27" t="str">
        <f t="shared" si="21"/>
        <v>N/A</v>
      </c>
      <c r="E152" s="29">
        <v>2595.9277768000002</v>
      </c>
      <c r="F152" s="27" t="str">
        <f t="shared" si="22"/>
        <v>N/A</v>
      </c>
      <c r="G152" s="29">
        <v>2407.3666667000002</v>
      </c>
      <c r="H152" s="27" t="str">
        <f t="shared" si="23"/>
        <v>N/A</v>
      </c>
      <c r="I152" s="8">
        <v>-3.9</v>
      </c>
      <c r="J152" s="8">
        <v>-7.26</v>
      </c>
      <c r="K152" s="28" t="s">
        <v>734</v>
      </c>
      <c r="L152" s="105" t="str">
        <f t="shared" si="24"/>
        <v>Yes</v>
      </c>
    </row>
    <row r="153" spans="1:12" ht="25.5" x14ac:dyDescent="0.2">
      <c r="A153" s="137" t="s">
        <v>1319</v>
      </c>
      <c r="B153" s="22" t="s">
        <v>213</v>
      </c>
      <c r="C153" s="29">
        <v>2856.7033081</v>
      </c>
      <c r="D153" s="27" t="str">
        <f t="shared" si="21"/>
        <v>N/A</v>
      </c>
      <c r="E153" s="29">
        <v>2875.9671223</v>
      </c>
      <c r="F153" s="27" t="str">
        <f t="shared" si="22"/>
        <v>N/A</v>
      </c>
      <c r="G153" s="29">
        <v>2765.3956739</v>
      </c>
      <c r="H153" s="27" t="str">
        <f t="shared" si="23"/>
        <v>N/A</v>
      </c>
      <c r="I153" s="8">
        <v>0.67430000000000001</v>
      </c>
      <c r="J153" s="8">
        <v>-3.84</v>
      </c>
      <c r="K153" s="28" t="s">
        <v>734</v>
      </c>
      <c r="L153" s="105" t="str">
        <f t="shared" si="24"/>
        <v>Yes</v>
      </c>
    </row>
    <row r="154" spans="1:12" ht="25.5" x14ac:dyDescent="0.2">
      <c r="A154" s="137" t="s">
        <v>1320</v>
      </c>
      <c r="B154" s="22" t="s">
        <v>213</v>
      </c>
      <c r="C154" s="29">
        <v>479.73903674000002</v>
      </c>
      <c r="D154" s="27" t="str">
        <f t="shared" si="21"/>
        <v>N/A</v>
      </c>
      <c r="E154" s="29">
        <v>461.37646871999999</v>
      </c>
      <c r="F154" s="27" t="str">
        <f t="shared" si="22"/>
        <v>N/A</v>
      </c>
      <c r="G154" s="29">
        <v>477.79251461000001</v>
      </c>
      <c r="H154" s="27" t="str">
        <f t="shared" si="23"/>
        <v>N/A</v>
      </c>
      <c r="I154" s="8">
        <v>-3.83</v>
      </c>
      <c r="J154" s="8">
        <v>3.5579999999999998</v>
      </c>
      <c r="K154" s="28" t="s">
        <v>734</v>
      </c>
      <c r="L154" s="105" t="str">
        <f t="shared" si="24"/>
        <v>Yes</v>
      </c>
    </row>
    <row r="155" spans="1:12" ht="25.5" x14ac:dyDescent="0.2">
      <c r="A155" s="128" t="s">
        <v>1321</v>
      </c>
      <c r="B155" s="22" t="s">
        <v>213</v>
      </c>
      <c r="C155" s="29">
        <v>591.36515107000002</v>
      </c>
      <c r="D155" s="27" t="str">
        <f t="shared" si="21"/>
        <v>N/A</v>
      </c>
      <c r="E155" s="29">
        <v>531.49900625999999</v>
      </c>
      <c r="F155" s="27" t="str">
        <f t="shared" si="22"/>
        <v>N/A</v>
      </c>
      <c r="G155" s="29">
        <v>554.37615685000003</v>
      </c>
      <c r="H155" s="27" t="str">
        <f t="shared" si="23"/>
        <v>N/A</v>
      </c>
      <c r="I155" s="8">
        <v>-10.1</v>
      </c>
      <c r="J155" s="8">
        <v>4.3040000000000003</v>
      </c>
      <c r="K155" s="28" t="s">
        <v>734</v>
      </c>
      <c r="L155" s="105" t="str">
        <f t="shared" si="24"/>
        <v>Yes</v>
      </c>
    </row>
    <row r="156" spans="1:12" ht="25.5" x14ac:dyDescent="0.2">
      <c r="A156" s="128" t="s">
        <v>1322</v>
      </c>
      <c r="B156" s="22" t="s">
        <v>213</v>
      </c>
      <c r="C156" s="29">
        <v>402.39355825000001</v>
      </c>
      <c r="D156" s="27" t="str">
        <f t="shared" si="21"/>
        <v>N/A</v>
      </c>
      <c r="E156" s="29">
        <v>379.69267122000002</v>
      </c>
      <c r="F156" s="27" t="str">
        <f t="shared" si="22"/>
        <v>N/A</v>
      </c>
      <c r="G156" s="29">
        <v>255.83202968000001</v>
      </c>
      <c r="H156" s="27" t="str">
        <f t="shared" si="23"/>
        <v>N/A</v>
      </c>
      <c r="I156" s="8">
        <v>-5.64</v>
      </c>
      <c r="J156" s="8">
        <v>-32.6</v>
      </c>
      <c r="K156" s="28" t="s">
        <v>734</v>
      </c>
      <c r="L156" s="105" t="str">
        <f t="shared" si="24"/>
        <v>No</v>
      </c>
    </row>
    <row r="157" spans="1:12" ht="25.5" x14ac:dyDescent="0.2">
      <c r="A157" s="128" t="s">
        <v>1323</v>
      </c>
      <c r="B157" s="22" t="s">
        <v>213</v>
      </c>
      <c r="C157" s="29">
        <v>5587.0109157999996</v>
      </c>
      <c r="D157" s="27" t="str">
        <f t="shared" si="21"/>
        <v>N/A</v>
      </c>
      <c r="E157" s="29">
        <v>5441.5586358</v>
      </c>
      <c r="F157" s="27" t="str">
        <f t="shared" si="22"/>
        <v>N/A</v>
      </c>
      <c r="G157" s="29">
        <v>2819.0485772000002</v>
      </c>
      <c r="H157" s="27" t="str">
        <f t="shared" si="23"/>
        <v>N/A</v>
      </c>
      <c r="I157" s="8">
        <v>-2.6</v>
      </c>
      <c r="J157" s="8">
        <v>-48.2</v>
      </c>
      <c r="K157" s="28" t="s">
        <v>734</v>
      </c>
      <c r="L157" s="105" t="str">
        <f t="shared" si="24"/>
        <v>No</v>
      </c>
    </row>
    <row r="158" spans="1:12" ht="25.5" x14ac:dyDescent="0.2">
      <c r="A158" s="128" t="s">
        <v>1324</v>
      </c>
      <c r="B158" s="22" t="s">
        <v>213</v>
      </c>
      <c r="C158" s="29">
        <v>1078.5865260999999</v>
      </c>
      <c r="D158" s="27" t="str">
        <f t="shared" si="21"/>
        <v>N/A</v>
      </c>
      <c r="E158" s="29">
        <v>1058.9621319</v>
      </c>
      <c r="F158" s="27" t="str">
        <f t="shared" si="22"/>
        <v>N/A</v>
      </c>
      <c r="G158" s="29">
        <v>699.17361571000004</v>
      </c>
      <c r="H158" s="27" t="str">
        <f t="shared" si="23"/>
        <v>N/A</v>
      </c>
      <c r="I158" s="8">
        <v>-1.82</v>
      </c>
      <c r="J158" s="8">
        <v>-34</v>
      </c>
      <c r="K158" s="28" t="s">
        <v>734</v>
      </c>
      <c r="L158" s="105" t="str">
        <f t="shared" si="24"/>
        <v>No</v>
      </c>
    </row>
    <row r="159" spans="1:12" ht="25.5" x14ac:dyDescent="0.2">
      <c r="A159" s="128" t="s">
        <v>1325</v>
      </c>
      <c r="B159" s="22" t="s">
        <v>213</v>
      </c>
      <c r="C159" s="29">
        <v>2.6996413230999998</v>
      </c>
      <c r="D159" s="27" t="str">
        <f t="shared" si="21"/>
        <v>N/A</v>
      </c>
      <c r="E159" s="29">
        <v>1.10585858</v>
      </c>
      <c r="F159" s="27" t="str">
        <f t="shared" si="22"/>
        <v>N/A</v>
      </c>
      <c r="G159" s="29">
        <v>1.1695429671999999</v>
      </c>
      <c r="H159" s="27" t="str">
        <f t="shared" si="23"/>
        <v>N/A</v>
      </c>
      <c r="I159" s="8">
        <v>-59</v>
      </c>
      <c r="J159" s="8">
        <v>5.7590000000000003</v>
      </c>
      <c r="K159" s="28" t="s">
        <v>734</v>
      </c>
      <c r="L159" s="105" t="str">
        <f t="shared" si="24"/>
        <v>Yes</v>
      </c>
    </row>
    <row r="160" spans="1:12" ht="25.5" x14ac:dyDescent="0.2">
      <c r="A160" s="137" t="s">
        <v>1326</v>
      </c>
      <c r="B160" s="22" t="s">
        <v>213</v>
      </c>
      <c r="C160" s="29">
        <v>2.98045763E-2</v>
      </c>
      <c r="D160" s="27" t="str">
        <f t="shared" si="21"/>
        <v>N/A</v>
      </c>
      <c r="E160" s="29">
        <v>0</v>
      </c>
      <c r="F160" s="27" t="str">
        <f t="shared" si="22"/>
        <v>N/A</v>
      </c>
      <c r="G160" s="29">
        <v>0.51093837180000001</v>
      </c>
      <c r="H160" s="27" t="str">
        <f t="shared" si="23"/>
        <v>N/A</v>
      </c>
      <c r="I160" s="8">
        <v>-100</v>
      </c>
      <c r="J160" s="8" t="s">
        <v>1751</v>
      </c>
      <c r="K160" s="28" t="s">
        <v>734</v>
      </c>
      <c r="L160" s="105" t="str">
        <f t="shared" si="24"/>
        <v>N/A</v>
      </c>
    </row>
    <row r="161" spans="1:12" x14ac:dyDescent="0.2">
      <c r="A161" s="137" t="s">
        <v>1327</v>
      </c>
      <c r="B161" s="22" t="s">
        <v>213</v>
      </c>
      <c r="C161" s="29">
        <v>1919.3539794000001</v>
      </c>
      <c r="D161" s="27" t="str">
        <f t="shared" si="21"/>
        <v>N/A</v>
      </c>
      <c r="E161" s="29">
        <v>2104.5008023999999</v>
      </c>
      <c r="F161" s="27" t="str">
        <f t="shared" si="22"/>
        <v>N/A</v>
      </c>
      <c r="G161" s="29">
        <v>2193.1454696999999</v>
      </c>
      <c r="H161" s="27" t="str">
        <f t="shared" si="23"/>
        <v>N/A</v>
      </c>
      <c r="I161" s="8">
        <v>9.6460000000000008</v>
      </c>
      <c r="J161" s="8">
        <v>4.2119999999999997</v>
      </c>
      <c r="K161" s="28" t="s">
        <v>734</v>
      </c>
      <c r="L161" s="105" t="str">
        <f t="shared" si="24"/>
        <v>Yes</v>
      </c>
    </row>
    <row r="162" spans="1:12" x14ac:dyDescent="0.2">
      <c r="A162" s="137" t="s">
        <v>1328</v>
      </c>
      <c r="B162" s="22" t="s">
        <v>213</v>
      </c>
      <c r="C162" s="29">
        <v>4359.1598519999998</v>
      </c>
      <c r="D162" s="27" t="str">
        <f t="shared" si="21"/>
        <v>N/A</v>
      </c>
      <c r="E162" s="29">
        <v>4934.4588728999997</v>
      </c>
      <c r="F162" s="27" t="str">
        <f t="shared" si="22"/>
        <v>N/A</v>
      </c>
      <c r="G162" s="29">
        <v>5002.7745935000003</v>
      </c>
      <c r="H162" s="27" t="str">
        <f t="shared" si="23"/>
        <v>N/A</v>
      </c>
      <c r="I162" s="8">
        <v>13.2</v>
      </c>
      <c r="J162" s="8">
        <v>1.3839999999999999</v>
      </c>
      <c r="K162" s="28" t="s">
        <v>734</v>
      </c>
      <c r="L162" s="105" t="str">
        <f t="shared" si="24"/>
        <v>Yes</v>
      </c>
    </row>
    <row r="163" spans="1:12" ht="25.5" x14ac:dyDescent="0.2">
      <c r="A163" s="137" t="s">
        <v>1678</v>
      </c>
      <c r="B163" s="22" t="s">
        <v>213</v>
      </c>
      <c r="C163" s="29">
        <v>4965.1907658999999</v>
      </c>
      <c r="D163" s="27" t="str">
        <f t="shared" si="21"/>
        <v>N/A</v>
      </c>
      <c r="E163" s="29">
        <v>5752.0388405000003</v>
      </c>
      <c r="F163" s="27" t="str">
        <f t="shared" si="22"/>
        <v>N/A</v>
      </c>
      <c r="G163" s="29">
        <v>6131.1183345999998</v>
      </c>
      <c r="H163" s="27" t="str">
        <f t="shared" si="23"/>
        <v>N/A</v>
      </c>
      <c r="I163" s="8">
        <v>15.85</v>
      </c>
      <c r="J163" s="8">
        <v>6.59</v>
      </c>
      <c r="K163" s="28" t="s">
        <v>734</v>
      </c>
      <c r="L163" s="105" t="str">
        <f t="shared" si="24"/>
        <v>Yes</v>
      </c>
    </row>
    <row r="164" spans="1:12" x14ac:dyDescent="0.2">
      <c r="A164" s="137" t="s">
        <v>1329</v>
      </c>
      <c r="B164" s="22" t="s">
        <v>213</v>
      </c>
      <c r="C164" s="29">
        <v>505.50946384999997</v>
      </c>
      <c r="D164" s="27" t="str">
        <f t="shared" si="21"/>
        <v>N/A</v>
      </c>
      <c r="E164" s="29">
        <v>530.43380178999996</v>
      </c>
      <c r="F164" s="27" t="str">
        <f t="shared" si="22"/>
        <v>N/A</v>
      </c>
      <c r="G164" s="29">
        <v>544.61232416999997</v>
      </c>
      <c r="H164" s="27" t="str">
        <f t="shared" si="23"/>
        <v>N/A</v>
      </c>
      <c r="I164" s="8">
        <v>4.931</v>
      </c>
      <c r="J164" s="8">
        <v>2.673</v>
      </c>
      <c r="K164" s="28" t="s">
        <v>734</v>
      </c>
      <c r="L164" s="105" t="str">
        <f t="shared" si="24"/>
        <v>Yes</v>
      </c>
    </row>
    <row r="165" spans="1:12" x14ac:dyDescent="0.2">
      <c r="A165" s="137" t="s">
        <v>1330</v>
      </c>
      <c r="B165" s="22" t="s">
        <v>213</v>
      </c>
      <c r="C165" s="29">
        <v>671.24261022999997</v>
      </c>
      <c r="D165" s="27" t="str">
        <f t="shared" si="21"/>
        <v>N/A</v>
      </c>
      <c r="E165" s="29">
        <v>693.60003644000005</v>
      </c>
      <c r="F165" s="27" t="str">
        <f t="shared" si="22"/>
        <v>N/A</v>
      </c>
      <c r="G165" s="29">
        <v>898.64866372999995</v>
      </c>
      <c r="H165" s="27" t="str">
        <f t="shared" si="23"/>
        <v>N/A</v>
      </c>
      <c r="I165" s="8">
        <v>3.331</v>
      </c>
      <c r="J165" s="8">
        <v>29.56</v>
      </c>
      <c r="K165" s="28" t="s">
        <v>734</v>
      </c>
      <c r="L165" s="105" t="str">
        <f t="shared" si="24"/>
        <v>Yes</v>
      </c>
    </row>
    <row r="166" spans="1:12" x14ac:dyDescent="0.2">
      <c r="A166" s="137" t="s">
        <v>1331</v>
      </c>
      <c r="B166" s="22" t="s">
        <v>213</v>
      </c>
      <c r="C166" s="29">
        <v>3624.4140441</v>
      </c>
      <c r="D166" s="27" t="str">
        <f t="shared" si="21"/>
        <v>N/A</v>
      </c>
      <c r="E166" s="29">
        <v>3486.6565322000001</v>
      </c>
      <c r="F166" s="27" t="str">
        <f t="shared" si="22"/>
        <v>N/A</v>
      </c>
      <c r="G166" s="29">
        <v>2414.2596247000001</v>
      </c>
      <c r="H166" s="27" t="str">
        <f t="shared" si="23"/>
        <v>N/A</v>
      </c>
      <c r="I166" s="8">
        <v>-3.8</v>
      </c>
      <c r="J166" s="8">
        <v>-30.8</v>
      </c>
      <c r="K166" s="28" t="s">
        <v>734</v>
      </c>
      <c r="L166" s="105" t="str">
        <f t="shared" si="24"/>
        <v>No</v>
      </c>
    </row>
    <row r="167" spans="1:12" x14ac:dyDescent="0.2">
      <c r="A167" s="168" t="s">
        <v>1332</v>
      </c>
      <c r="B167" s="22" t="s">
        <v>213</v>
      </c>
      <c r="C167" s="29">
        <v>7525.7450509</v>
      </c>
      <c r="D167" s="27" t="str">
        <f t="shared" si="21"/>
        <v>N/A</v>
      </c>
      <c r="E167" s="29">
        <v>7808.5710378000003</v>
      </c>
      <c r="F167" s="27" t="str">
        <f t="shared" si="22"/>
        <v>N/A</v>
      </c>
      <c r="G167" s="29">
        <v>5275.3067073000002</v>
      </c>
      <c r="H167" s="27" t="str">
        <f t="shared" si="23"/>
        <v>N/A</v>
      </c>
      <c r="I167" s="8">
        <v>3.758</v>
      </c>
      <c r="J167" s="8">
        <v>-32.4</v>
      </c>
      <c r="K167" s="28" t="s">
        <v>734</v>
      </c>
      <c r="L167" s="105" t="str">
        <f t="shared" si="24"/>
        <v>No</v>
      </c>
    </row>
    <row r="168" spans="1:12" x14ac:dyDescent="0.2">
      <c r="A168" s="168" t="s">
        <v>1333</v>
      </c>
      <c r="B168" s="22" t="s">
        <v>213</v>
      </c>
      <c r="C168" s="29">
        <v>8551.1882888</v>
      </c>
      <c r="D168" s="27" t="str">
        <f t="shared" si="21"/>
        <v>N/A</v>
      </c>
      <c r="E168" s="29">
        <v>8710.2336575000008</v>
      </c>
      <c r="F168" s="27" t="str">
        <f t="shared" si="22"/>
        <v>N/A</v>
      </c>
      <c r="G168" s="29">
        <v>6204.6506196</v>
      </c>
      <c r="H168" s="27" t="str">
        <f t="shared" si="23"/>
        <v>N/A</v>
      </c>
      <c r="I168" s="8">
        <v>1.86</v>
      </c>
      <c r="J168" s="8">
        <v>-28.8</v>
      </c>
      <c r="K168" s="28" t="s">
        <v>734</v>
      </c>
      <c r="L168" s="105" t="str">
        <f t="shared" si="24"/>
        <v>Yes</v>
      </c>
    </row>
    <row r="169" spans="1:12" x14ac:dyDescent="0.2">
      <c r="A169" s="168" t="s">
        <v>1334</v>
      </c>
      <c r="B169" s="22" t="s">
        <v>213</v>
      </c>
      <c r="C169" s="29">
        <v>1282.7460627</v>
      </c>
      <c r="D169" s="27" t="str">
        <f t="shared" si="21"/>
        <v>N/A</v>
      </c>
      <c r="E169" s="29">
        <v>1191.4535192000001</v>
      </c>
      <c r="F169" s="27" t="str">
        <f t="shared" si="22"/>
        <v>N/A</v>
      </c>
      <c r="G169" s="29">
        <v>846.93257291999998</v>
      </c>
      <c r="H169" s="27" t="str">
        <f t="shared" si="23"/>
        <v>N/A</v>
      </c>
      <c r="I169" s="8">
        <v>-7.12</v>
      </c>
      <c r="J169" s="8">
        <v>-28.9</v>
      </c>
      <c r="K169" s="28" t="s">
        <v>734</v>
      </c>
      <c r="L169" s="105" t="str">
        <f t="shared" si="24"/>
        <v>Yes</v>
      </c>
    </row>
    <row r="170" spans="1:12" x14ac:dyDescent="0.2">
      <c r="A170" s="168" t="s">
        <v>1335</v>
      </c>
      <c r="B170" s="22" t="s">
        <v>213</v>
      </c>
      <c r="C170" s="29">
        <v>1791.5400995</v>
      </c>
      <c r="D170" s="27" t="str">
        <f t="shared" si="21"/>
        <v>N/A</v>
      </c>
      <c r="E170" s="29">
        <v>1583.1913113999999</v>
      </c>
      <c r="F170" s="27" t="str">
        <f t="shared" si="22"/>
        <v>N/A</v>
      </c>
      <c r="G170" s="29">
        <v>1246.8844784999999</v>
      </c>
      <c r="H170" s="27" t="str">
        <f t="shared" si="23"/>
        <v>N/A</v>
      </c>
      <c r="I170" s="8">
        <v>-11.6</v>
      </c>
      <c r="J170" s="8">
        <v>-21.2</v>
      </c>
      <c r="K170" s="28" t="s">
        <v>734</v>
      </c>
      <c r="L170" s="105" t="str">
        <f t="shared" si="24"/>
        <v>Yes</v>
      </c>
    </row>
    <row r="171" spans="1:12" x14ac:dyDescent="0.2">
      <c r="A171" s="168" t="s">
        <v>85</v>
      </c>
      <c r="B171" s="22" t="s">
        <v>213</v>
      </c>
      <c r="C171" s="4">
        <v>15.022271194</v>
      </c>
      <c r="D171" s="27" t="str">
        <f t="shared" ref="D171:D202" si="25">IF($B171="N/A","N/A",IF(C171&gt;10,"No",IF(C171&lt;-10,"No","Yes")))</f>
        <v>N/A</v>
      </c>
      <c r="E171" s="4">
        <v>13.261485067000001</v>
      </c>
      <c r="F171" s="27" t="str">
        <f t="shared" ref="F171:F202" si="26">IF($B171="N/A","N/A",IF(E171&gt;10,"No",IF(E171&lt;-10,"No","Yes")))</f>
        <v>N/A</v>
      </c>
      <c r="G171" s="4">
        <v>13.499888816</v>
      </c>
      <c r="H171" s="27" t="str">
        <f t="shared" ref="H171:H202" si="27">IF($B171="N/A","N/A",IF(G171&gt;10,"No",IF(G171&lt;-10,"No","Yes")))</f>
        <v>N/A</v>
      </c>
      <c r="I171" s="8">
        <v>-11.7</v>
      </c>
      <c r="J171" s="8">
        <v>1.798</v>
      </c>
      <c r="K171" s="28" t="s">
        <v>734</v>
      </c>
      <c r="L171" s="105" t="str">
        <f t="shared" ref="L171:L202" si="28">IF(J171="Div by 0", "N/A", IF(K171="N/A","N/A", IF(J171&gt;VALUE(MID(K171,1,2)), "No", IF(J171&lt;-1*VALUE(MID(K171,1,2)), "No", "Yes"))))</f>
        <v>Yes</v>
      </c>
    </row>
    <row r="172" spans="1:12" x14ac:dyDescent="0.2">
      <c r="A172" s="168" t="s">
        <v>462</v>
      </c>
      <c r="B172" s="22" t="s">
        <v>213</v>
      </c>
      <c r="C172" s="4">
        <v>22.16466235</v>
      </c>
      <c r="D172" s="27" t="str">
        <f t="shared" si="25"/>
        <v>N/A</v>
      </c>
      <c r="E172" s="4">
        <v>20.080248039000001</v>
      </c>
      <c r="F172" s="27" t="str">
        <f t="shared" si="26"/>
        <v>N/A</v>
      </c>
      <c r="G172" s="4">
        <v>19.085365853999999</v>
      </c>
      <c r="H172" s="27" t="str">
        <f t="shared" si="27"/>
        <v>N/A</v>
      </c>
      <c r="I172" s="8">
        <v>-9.4</v>
      </c>
      <c r="J172" s="8">
        <v>-4.95</v>
      </c>
      <c r="K172" s="28" t="s">
        <v>734</v>
      </c>
      <c r="L172" s="105" t="str">
        <f t="shared" si="28"/>
        <v>Yes</v>
      </c>
    </row>
    <row r="173" spans="1:12" x14ac:dyDescent="0.2">
      <c r="A173" s="168" t="s">
        <v>463</v>
      </c>
      <c r="B173" s="22" t="s">
        <v>213</v>
      </c>
      <c r="C173" s="4">
        <v>23.099989570000002</v>
      </c>
      <c r="D173" s="27" t="str">
        <f t="shared" si="25"/>
        <v>N/A</v>
      </c>
      <c r="E173" s="4">
        <v>21.294376663000001</v>
      </c>
      <c r="F173" s="27" t="str">
        <f t="shared" si="26"/>
        <v>N/A</v>
      </c>
      <c r="G173" s="4">
        <v>21.026892409999999</v>
      </c>
      <c r="H173" s="27" t="str">
        <f t="shared" si="27"/>
        <v>N/A</v>
      </c>
      <c r="I173" s="8">
        <v>-7.82</v>
      </c>
      <c r="J173" s="8">
        <v>-1.26</v>
      </c>
      <c r="K173" s="28" t="s">
        <v>734</v>
      </c>
      <c r="L173" s="105" t="str">
        <f t="shared" si="28"/>
        <v>Yes</v>
      </c>
    </row>
    <row r="174" spans="1:12" x14ac:dyDescent="0.2">
      <c r="A174" s="128" t="s">
        <v>464</v>
      </c>
      <c r="B174" s="22" t="s">
        <v>213</v>
      </c>
      <c r="C174" s="4">
        <v>8.5408394712</v>
      </c>
      <c r="D174" s="27" t="str">
        <f t="shared" si="25"/>
        <v>N/A</v>
      </c>
      <c r="E174" s="4">
        <v>7.6868064355000003</v>
      </c>
      <c r="F174" s="27" t="str">
        <f t="shared" si="26"/>
        <v>N/A</v>
      </c>
      <c r="G174" s="4">
        <v>9.0074598245999997</v>
      </c>
      <c r="H174" s="27" t="str">
        <f t="shared" si="27"/>
        <v>N/A</v>
      </c>
      <c r="I174" s="8">
        <v>-10</v>
      </c>
      <c r="J174" s="8">
        <v>17.18</v>
      </c>
      <c r="K174" s="28" t="s">
        <v>734</v>
      </c>
      <c r="L174" s="105" t="str">
        <f t="shared" si="28"/>
        <v>Yes</v>
      </c>
    </row>
    <row r="175" spans="1:12" x14ac:dyDescent="0.2">
      <c r="A175" s="128" t="s">
        <v>465</v>
      </c>
      <c r="B175" s="22" t="s">
        <v>213</v>
      </c>
      <c r="C175" s="4">
        <v>20.740449769000001</v>
      </c>
      <c r="D175" s="27" t="str">
        <f t="shared" si="25"/>
        <v>N/A</v>
      </c>
      <c r="E175" s="4">
        <v>17.375534134999999</v>
      </c>
      <c r="F175" s="27" t="str">
        <f t="shared" si="26"/>
        <v>N/A</v>
      </c>
      <c r="G175" s="4">
        <v>15.367594713000001</v>
      </c>
      <c r="H175" s="27" t="str">
        <f t="shared" si="27"/>
        <v>N/A</v>
      </c>
      <c r="I175" s="8">
        <v>-16.2</v>
      </c>
      <c r="J175" s="8">
        <v>-11.6</v>
      </c>
      <c r="K175" s="28" t="s">
        <v>734</v>
      </c>
      <c r="L175" s="105" t="str">
        <f t="shared" si="28"/>
        <v>Yes</v>
      </c>
    </row>
    <row r="176" spans="1:12" x14ac:dyDescent="0.2">
      <c r="A176" s="128" t="s">
        <v>1336</v>
      </c>
      <c r="B176" s="22" t="s">
        <v>213</v>
      </c>
      <c r="C176" s="4">
        <v>1.1138195746999999</v>
      </c>
      <c r="D176" s="27" t="str">
        <f t="shared" si="25"/>
        <v>N/A</v>
      </c>
      <c r="E176" s="4">
        <v>1.1531385776</v>
      </c>
      <c r="F176" s="27" t="str">
        <f t="shared" si="26"/>
        <v>N/A</v>
      </c>
      <c r="G176" s="4">
        <v>0.96595338109999995</v>
      </c>
      <c r="H176" s="27" t="str">
        <f t="shared" si="27"/>
        <v>N/A</v>
      </c>
      <c r="I176" s="8">
        <v>3.53</v>
      </c>
      <c r="J176" s="8">
        <v>-16.2</v>
      </c>
      <c r="K176" s="28" t="s">
        <v>734</v>
      </c>
      <c r="L176" s="105" t="str">
        <f t="shared" si="28"/>
        <v>Yes</v>
      </c>
    </row>
    <row r="177" spans="1:12" x14ac:dyDescent="0.2">
      <c r="A177" s="128" t="s">
        <v>1337</v>
      </c>
      <c r="B177" s="22" t="s">
        <v>213</v>
      </c>
      <c r="C177" s="4">
        <v>14.986123959</v>
      </c>
      <c r="D177" s="27" t="str">
        <f t="shared" si="25"/>
        <v>N/A</v>
      </c>
      <c r="E177" s="4">
        <v>15.6118913</v>
      </c>
      <c r="F177" s="27" t="str">
        <f t="shared" si="26"/>
        <v>N/A</v>
      </c>
      <c r="G177" s="4">
        <v>10.81300813</v>
      </c>
      <c r="H177" s="27" t="str">
        <f t="shared" si="27"/>
        <v>N/A</v>
      </c>
      <c r="I177" s="8">
        <v>4.1760000000000002</v>
      </c>
      <c r="J177" s="8">
        <v>-30.7</v>
      </c>
      <c r="K177" s="28" t="s">
        <v>734</v>
      </c>
      <c r="L177" s="105" t="str">
        <f t="shared" si="28"/>
        <v>No</v>
      </c>
    </row>
    <row r="178" spans="1:12" x14ac:dyDescent="0.2">
      <c r="A178" s="128" t="s">
        <v>1338</v>
      </c>
      <c r="B178" s="22" t="s">
        <v>213</v>
      </c>
      <c r="C178" s="4">
        <v>3.0064666411999998</v>
      </c>
      <c r="D178" s="27" t="str">
        <f t="shared" si="25"/>
        <v>N/A</v>
      </c>
      <c r="E178" s="4">
        <v>3.2584166589999999</v>
      </c>
      <c r="F178" s="27" t="str">
        <f t="shared" si="26"/>
        <v>N/A</v>
      </c>
      <c r="G178" s="4">
        <v>2.6279849772000001</v>
      </c>
      <c r="H178" s="27" t="str">
        <f t="shared" si="27"/>
        <v>N/A</v>
      </c>
      <c r="I178" s="8">
        <v>8.3800000000000008</v>
      </c>
      <c r="J178" s="8">
        <v>-19.3</v>
      </c>
      <c r="K178" s="28" t="s">
        <v>734</v>
      </c>
      <c r="L178" s="105" t="str">
        <f t="shared" si="28"/>
        <v>Yes</v>
      </c>
    </row>
    <row r="179" spans="1:12" x14ac:dyDescent="0.2">
      <c r="A179" s="128" t="s">
        <v>1339</v>
      </c>
      <c r="B179" s="22" t="s">
        <v>213</v>
      </c>
      <c r="C179" s="4">
        <v>7.8721949000000006E-3</v>
      </c>
      <c r="D179" s="27" t="str">
        <f t="shared" si="25"/>
        <v>N/A</v>
      </c>
      <c r="E179" s="4">
        <v>5.2797297000000002E-3</v>
      </c>
      <c r="F179" s="27" t="str">
        <f t="shared" si="26"/>
        <v>N/A</v>
      </c>
      <c r="G179" s="4">
        <v>4.1237282999999998E-3</v>
      </c>
      <c r="H179" s="27" t="str">
        <f t="shared" si="27"/>
        <v>N/A</v>
      </c>
      <c r="I179" s="8">
        <v>-32.9</v>
      </c>
      <c r="J179" s="8">
        <v>-21.9</v>
      </c>
      <c r="K179" s="28" t="s">
        <v>734</v>
      </c>
      <c r="L179" s="105" t="str">
        <f t="shared" si="28"/>
        <v>Yes</v>
      </c>
    </row>
    <row r="180" spans="1:12" x14ac:dyDescent="0.2">
      <c r="A180" s="128" t="s">
        <v>1340</v>
      </c>
      <c r="B180" s="22" t="s">
        <v>213</v>
      </c>
      <c r="C180" s="4">
        <v>1.6367148000000001E-3</v>
      </c>
      <c r="D180" s="27" t="str">
        <f t="shared" si="25"/>
        <v>N/A</v>
      </c>
      <c r="E180" s="4">
        <v>0</v>
      </c>
      <c r="F180" s="27" t="str">
        <f t="shared" si="26"/>
        <v>N/A</v>
      </c>
      <c r="G180" s="4">
        <v>1.924076E-3</v>
      </c>
      <c r="H180" s="27" t="str">
        <f t="shared" si="27"/>
        <v>N/A</v>
      </c>
      <c r="I180" s="8">
        <v>-100</v>
      </c>
      <c r="J180" s="8" t="s">
        <v>1751</v>
      </c>
      <c r="K180" s="28" t="s">
        <v>734</v>
      </c>
      <c r="L180" s="105" t="str">
        <f t="shared" si="28"/>
        <v>N/A</v>
      </c>
    </row>
    <row r="181" spans="1:12" x14ac:dyDescent="0.2">
      <c r="A181" s="128" t="s">
        <v>86</v>
      </c>
      <c r="B181" s="22" t="s">
        <v>213</v>
      </c>
      <c r="C181" s="4">
        <v>7.3028464769000001</v>
      </c>
      <c r="D181" s="27" t="str">
        <f t="shared" si="25"/>
        <v>N/A</v>
      </c>
      <c r="E181" s="4">
        <v>5.4084634532999996</v>
      </c>
      <c r="F181" s="27" t="str">
        <f t="shared" si="26"/>
        <v>N/A</v>
      </c>
      <c r="G181" s="4">
        <v>7.5891727800000003E-2</v>
      </c>
      <c r="H181" s="27" t="str">
        <f t="shared" si="27"/>
        <v>N/A</v>
      </c>
      <c r="I181" s="8">
        <v>-25.9</v>
      </c>
      <c r="J181" s="8">
        <v>-98.6</v>
      </c>
      <c r="K181" s="28" t="s">
        <v>734</v>
      </c>
      <c r="L181" s="105" t="str">
        <f t="shared" si="28"/>
        <v>No</v>
      </c>
    </row>
    <row r="182" spans="1:12" x14ac:dyDescent="0.2">
      <c r="A182" s="128" t="s">
        <v>87</v>
      </c>
      <c r="B182" s="22" t="s">
        <v>213</v>
      </c>
      <c r="C182" s="4">
        <v>71.798483375999993</v>
      </c>
      <c r="D182" s="27" t="str">
        <f t="shared" si="25"/>
        <v>N/A</v>
      </c>
      <c r="E182" s="4">
        <v>67.313648995999998</v>
      </c>
      <c r="F182" s="27" t="str">
        <f t="shared" si="26"/>
        <v>N/A</v>
      </c>
      <c r="G182" s="4">
        <v>67.199370529999996</v>
      </c>
      <c r="H182" s="27" t="str">
        <f t="shared" si="27"/>
        <v>N/A</v>
      </c>
      <c r="I182" s="8">
        <v>-6.25</v>
      </c>
      <c r="J182" s="8">
        <v>-0.17</v>
      </c>
      <c r="K182" s="28" t="s">
        <v>734</v>
      </c>
      <c r="L182" s="105" t="str">
        <f t="shared" si="28"/>
        <v>Yes</v>
      </c>
    </row>
    <row r="183" spans="1:12" x14ac:dyDescent="0.2">
      <c r="A183" s="128" t="s">
        <v>466</v>
      </c>
      <c r="B183" s="22" t="s">
        <v>213</v>
      </c>
      <c r="C183" s="4">
        <v>81.184088806999995</v>
      </c>
      <c r="D183" s="27" t="str">
        <f t="shared" si="25"/>
        <v>N/A</v>
      </c>
      <c r="E183" s="4">
        <v>82.837862483999999</v>
      </c>
      <c r="F183" s="27" t="str">
        <f t="shared" si="26"/>
        <v>N/A</v>
      </c>
      <c r="G183" s="4">
        <v>81.829268292999998</v>
      </c>
      <c r="H183" s="27" t="str">
        <f t="shared" si="27"/>
        <v>N/A</v>
      </c>
      <c r="I183" s="8">
        <v>2.0369999999999999</v>
      </c>
      <c r="J183" s="8">
        <v>-1.22</v>
      </c>
      <c r="K183" s="28" t="s">
        <v>734</v>
      </c>
      <c r="L183" s="105" t="str">
        <f t="shared" si="28"/>
        <v>Yes</v>
      </c>
    </row>
    <row r="184" spans="1:12" x14ac:dyDescent="0.2">
      <c r="A184" s="128" t="s">
        <v>467</v>
      </c>
      <c r="B184" s="22" t="s">
        <v>213</v>
      </c>
      <c r="C184" s="4">
        <v>82.622640196999996</v>
      </c>
      <c r="D184" s="27" t="str">
        <f t="shared" si="25"/>
        <v>N/A</v>
      </c>
      <c r="E184" s="4">
        <v>82.954774791000006</v>
      </c>
      <c r="F184" s="27" t="str">
        <f t="shared" si="26"/>
        <v>N/A</v>
      </c>
      <c r="G184" s="4">
        <v>83.718945191000003</v>
      </c>
      <c r="H184" s="27" t="str">
        <f t="shared" si="27"/>
        <v>N/A</v>
      </c>
      <c r="I184" s="8">
        <v>0.40200000000000002</v>
      </c>
      <c r="J184" s="8">
        <v>0.92120000000000002</v>
      </c>
      <c r="K184" s="28" t="s">
        <v>734</v>
      </c>
      <c r="L184" s="105" t="str">
        <f t="shared" si="28"/>
        <v>Yes</v>
      </c>
    </row>
    <row r="185" spans="1:12" x14ac:dyDescent="0.2">
      <c r="A185" s="128" t="s">
        <v>468</v>
      </c>
      <c r="B185" s="22" t="s">
        <v>213</v>
      </c>
      <c r="C185" s="4">
        <v>66.371459357000006</v>
      </c>
      <c r="D185" s="27" t="str">
        <f t="shared" si="25"/>
        <v>N/A</v>
      </c>
      <c r="E185" s="4">
        <v>60.832085397</v>
      </c>
      <c r="F185" s="27" t="str">
        <f t="shared" si="26"/>
        <v>N/A</v>
      </c>
      <c r="G185" s="4">
        <v>61.770151628999997</v>
      </c>
      <c r="H185" s="27" t="str">
        <f t="shared" si="27"/>
        <v>N/A</v>
      </c>
      <c r="I185" s="8">
        <v>-8.35</v>
      </c>
      <c r="J185" s="8">
        <v>1.542</v>
      </c>
      <c r="K185" s="28" t="s">
        <v>734</v>
      </c>
      <c r="L185" s="105" t="str">
        <f t="shared" si="28"/>
        <v>Yes</v>
      </c>
    </row>
    <row r="186" spans="1:12" x14ac:dyDescent="0.2">
      <c r="A186" s="128" t="s">
        <v>469</v>
      </c>
      <c r="B186" s="22" t="s">
        <v>213</v>
      </c>
      <c r="C186" s="4">
        <v>68.638907983999999</v>
      </c>
      <c r="D186" s="27" t="str">
        <f t="shared" si="25"/>
        <v>N/A</v>
      </c>
      <c r="E186" s="4">
        <v>60.030143430000003</v>
      </c>
      <c r="F186" s="27" t="str">
        <f t="shared" si="26"/>
        <v>N/A</v>
      </c>
      <c r="G186" s="4">
        <v>59.565543648000002</v>
      </c>
      <c r="H186" s="27" t="str">
        <f t="shared" si="27"/>
        <v>N/A</v>
      </c>
      <c r="I186" s="8">
        <v>-12.5</v>
      </c>
      <c r="J186" s="8">
        <v>-0.77400000000000002</v>
      </c>
      <c r="K186" s="28" t="s">
        <v>734</v>
      </c>
      <c r="L186" s="105" t="str">
        <f t="shared" si="28"/>
        <v>Yes</v>
      </c>
    </row>
    <row r="187" spans="1:12" x14ac:dyDescent="0.2">
      <c r="A187" s="128" t="s">
        <v>116</v>
      </c>
      <c r="B187" s="22" t="s">
        <v>213</v>
      </c>
      <c r="C187" s="4">
        <v>85.276323927999996</v>
      </c>
      <c r="D187" s="27" t="str">
        <f t="shared" si="25"/>
        <v>N/A</v>
      </c>
      <c r="E187" s="4">
        <v>81.102514253999999</v>
      </c>
      <c r="F187" s="27" t="str">
        <f t="shared" si="26"/>
        <v>N/A</v>
      </c>
      <c r="G187" s="4">
        <v>70.027832555000003</v>
      </c>
      <c r="H187" s="27" t="str">
        <f t="shared" si="27"/>
        <v>N/A</v>
      </c>
      <c r="I187" s="8">
        <v>-4.8899999999999997</v>
      </c>
      <c r="J187" s="8">
        <v>-13.7</v>
      </c>
      <c r="K187" s="28" t="s">
        <v>734</v>
      </c>
      <c r="L187" s="105" t="str">
        <f t="shared" si="28"/>
        <v>Yes</v>
      </c>
    </row>
    <row r="188" spans="1:12" x14ac:dyDescent="0.2">
      <c r="A188" s="128" t="s">
        <v>470</v>
      </c>
      <c r="B188" s="22" t="s">
        <v>213</v>
      </c>
      <c r="C188" s="4">
        <v>86.253469010000003</v>
      </c>
      <c r="D188" s="27" t="str">
        <f t="shared" si="25"/>
        <v>N/A</v>
      </c>
      <c r="E188" s="4">
        <v>86.631406165000001</v>
      </c>
      <c r="F188" s="27" t="str">
        <f t="shared" si="26"/>
        <v>N/A</v>
      </c>
      <c r="G188" s="4">
        <v>81.117886178999996</v>
      </c>
      <c r="H188" s="27" t="str">
        <f t="shared" si="27"/>
        <v>N/A</v>
      </c>
      <c r="I188" s="8">
        <v>0.43819999999999998</v>
      </c>
      <c r="J188" s="8">
        <v>-6.36</v>
      </c>
      <c r="K188" s="28" t="s">
        <v>734</v>
      </c>
      <c r="L188" s="105" t="str">
        <f t="shared" si="28"/>
        <v>Yes</v>
      </c>
    </row>
    <row r="189" spans="1:12" x14ac:dyDescent="0.2">
      <c r="A189" s="128" t="s">
        <v>471</v>
      </c>
      <c r="B189" s="22" t="s">
        <v>213</v>
      </c>
      <c r="C189" s="4">
        <v>90.031464033999995</v>
      </c>
      <c r="D189" s="27" t="str">
        <f t="shared" si="25"/>
        <v>N/A</v>
      </c>
      <c r="E189" s="4">
        <v>89.740390790000006</v>
      </c>
      <c r="F189" s="27" t="str">
        <f t="shared" si="26"/>
        <v>N/A</v>
      </c>
      <c r="G189" s="4">
        <v>81.213472314000001</v>
      </c>
      <c r="H189" s="27" t="str">
        <f t="shared" si="27"/>
        <v>N/A</v>
      </c>
      <c r="I189" s="8">
        <v>-0.32300000000000001</v>
      </c>
      <c r="J189" s="8">
        <v>-9.5</v>
      </c>
      <c r="K189" s="28" t="s">
        <v>734</v>
      </c>
      <c r="L189" s="105" t="str">
        <f t="shared" si="28"/>
        <v>Yes</v>
      </c>
    </row>
    <row r="190" spans="1:12" x14ac:dyDescent="0.2">
      <c r="A190" s="128" t="s">
        <v>472</v>
      </c>
      <c r="B190" s="22" t="s">
        <v>213</v>
      </c>
      <c r="C190" s="4">
        <v>84.848484847999998</v>
      </c>
      <c r="D190" s="27" t="str">
        <f t="shared" si="25"/>
        <v>N/A</v>
      </c>
      <c r="E190" s="4">
        <v>79.219943939000004</v>
      </c>
      <c r="F190" s="27" t="str">
        <f t="shared" si="26"/>
        <v>N/A</v>
      </c>
      <c r="G190" s="4">
        <v>68.566880687999998</v>
      </c>
      <c r="H190" s="27" t="str">
        <f t="shared" si="27"/>
        <v>N/A</v>
      </c>
      <c r="I190" s="8">
        <v>-6.63</v>
      </c>
      <c r="J190" s="8">
        <v>-13.4</v>
      </c>
      <c r="K190" s="28" t="s">
        <v>734</v>
      </c>
      <c r="L190" s="105" t="str">
        <f t="shared" si="28"/>
        <v>Yes</v>
      </c>
    </row>
    <row r="191" spans="1:12" x14ac:dyDescent="0.2">
      <c r="A191" s="128" t="s">
        <v>473</v>
      </c>
      <c r="B191" s="22" t="s">
        <v>213</v>
      </c>
      <c r="C191" s="4">
        <v>77.658843169999997</v>
      </c>
      <c r="D191" s="27" t="str">
        <f t="shared" si="25"/>
        <v>N/A</v>
      </c>
      <c r="E191" s="4">
        <v>71.50120905</v>
      </c>
      <c r="F191" s="27" t="str">
        <f t="shared" si="26"/>
        <v>N/A</v>
      </c>
      <c r="G191" s="4">
        <v>56.161853270000002</v>
      </c>
      <c r="H191" s="27" t="str">
        <f t="shared" si="27"/>
        <v>N/A</v>
      </c>
      <c r="I191" s="8">
        <v>-7.93</v>
      </c>
      <c r="J191" s="8">
        <v>-21.5</v>
      </c>
      <c r="K191" s="28" t="s">
        <v>734</v>
      </c>
      <c r="L191" s="105" t="str">
        <f t="shared" si="28"/>
        <v>Yes</v>
      </c>
    </row>
    <row r="192" spans="1:12" x14ac:dyDescent="0.2">
      <c r="A192" s="128" t="s">
        <v>1341</v>
      </c>
      <c r="B192" s="22" t="s">
        <v>213</v>
      </c>
      <c r="C192" s="23">
        <v>8.0707193025000006</v>
      </c>
      <c r="D192" s="27" t="str">
        <f t="shared" si="25"/>
        <v>N/A</v>
      </c>
      <c r="E192" s="23">
        <v>8.1294175520999996</v>
      </c>
      <c r="F192" s="27" t="str">
        <f t="shared" si="26"/>
        <v>N/A</v>
      </c>
      <c r="G192" s="23">
        <v>8.4746225970999998</v>
      </c>
      <c r="H192" s="27" t="str">
        <f t="shared" si="27"/>
        <v>N/A</v>
      </c>
      <c r="I192" s="8">
        <v>0.72729999999999995</v>
      </c>
      <c r="J192" s="8">
        <v>4.2460000000000004</v>
      </c>
      <c r="K192" s="28" t="s">
        <v>734</v>
      </c>
      <c r="L192" s="105" t="str">
        <f t="shared" si="28"/>
        <v>Yes</v>
      </c>
    </row>
    <row r="193" spans="1:12" x14ac:dyDescent="0.2">
      <c r="A193" s="128" t="s">
        <v>1342</v>
      </c>
      <c r="B193" s="22" t="s">
        <v>213</v>
      </c>
      <c r="C193" s="23">
        <v>12.057595993</v>
      </c>
      <c r="D193" s="27" t="str">
        <f t="shared" si="25"/>
        <v>N/A</v>
      </c>
      <c r="E193" s="23">
        <v>11.442325158999999</v>
      </c>
      <c r="F193" s="27" t="str">
        <f t="shared" si="26"/>
        <v>N/A</v>
      </c>
      <c r="G193" s="23">
        <v>11.49201278</v>
      </c>
      <c r="H193" s="27" t="str">
        <f t="shared" si="27"/>
        <v>N/A</v>
      </c>
      <c r="I193" s="8">
        <v>-5.0999999999999996</v>
      </c>
      <c r="J193" s="8">
        <v>0.43419999999999997</v>
      </c>
      <c r="K193" s="28" t="s">
        <v>734</v>
      </c>
      <c r="L193" s="105" t="str">
        <f t="shared" si="28"/>
        <v>Yes</v>
      </c>
    </row>
    <row r="194" spans="1:12" x14ac:dyDescent="0.2">
      <c r="A194" s="128" t="s">
        <v>1343</v>
      </c>
      <c r="B194" s="22" t="s">
        <v>213</v>
      </c>
      <c r="C194" s="23">
        <v>11.538473116</v>
      </c>
      <c r="D194" s="27" t="str">
        <f t="shared" si="25"/>
        <v>N/A</v>
      </c>
      <c r="E194" s="23">
        <v>11.589971136999999</v>
      </c>
      <c r="F194" s="27" t="str">
        <f t="shared" si="26"/>
        <v>N/A</v>
      </c>
      <c r="G194" s="23">
        <v>11.896365634</v>
      </c>
      <c r="H194" s="27" t="str">
        <f t="shared" si="27"/>
        <v>N/A</v>
      </c>
      <c r="I194" s="8">
        <v>0.44629999999999997</v>
      </c>
      <c r="J194" s="8">
        <v>2.6440000000000001</v>
      </c>
      <c r="K194" s="28" t="s">
        <v>734</v>
      </c>
      <c r="L194" s="105" t="str">
        <f t="shared" si="28"/>
        <v>Yes</v>
      </c>
    </row>
    <row r="195" spans="1:12" x14ac:dyDescent="0.2">
      <c r="A195" s="128" t="s">
        <v>1344</v>
      </c>
      <c r="B195" s="22" t="s">
        <v>213</v>
      </c>
      <c r="C195" s="23">
        <v>6.1880868714000004</v>
      </c>
      <c r="D195" s="27" t="str">
        <f t="shared" si="25"/>
        <v>N/A</v>
      </c>
      <c r="E195" s="23">
        <v>6.2350921012000002</v>
      </c>
      <c r="F195" s="27" t="str">
        <f t="shared" si="26"/>
        <v>N/A</v>
      </c>
      <c r="G195" s="23">
        <v>5.3067344229</v>
      </c>
      <c r="H195" s="27" t="str">
        <f t="shared" si="27"/>
        <v>N/A</v>
      </c>
      <c r="I195" s="8">
        <v>0.75960000000000005</v>
      </c>
      <c r="J195" s="8">
        <v>-14.9</v>
      </c>
      <c r="K195" s="28" t="s">
        <v>734</v>
      </c>
      <c r="L195" s="105" t="str">
        <f t="shared" si="28"/>
        <v>Yes</v>
      </c>
    </row>
    <row r="196" spans="1:12" x14ac:dyDescent="0.2">
      <c r="A196" s="128" t="s">
        <v>1345</v>
      </c>
      <c r="B196" s="22" t="s">
        <v>213</v>
      </c>
      <c r="C196" s="23">
        <v>2.9998421717000001</v>
      </c>
      <c r="D196" s="27" t="str">
        <f t="shared" si="25"/>
        <v>N/A</v>
      </c>
      <c r="E196" s="23">
        <v>3.0164903249999999</v>
      </c>
      <c r="F196" s="27" t="str">
        <f t="shared" si="26"/>
        <v>N/A</v>
      </c>
      <c r="G196" s="23">
        <v>3.5789407787999998</v>
      </c>
      <c r="H196" s="27" t="str">
        <f t="shared" si="27"/>
        <v>N/A</v>
      </c>
      <c r="I196" s="8">
        <v>0.55500000000000005</v>
      </c>
      <c r="J196" s="8">
        <v>18.649999999999999</v>
      </c>
      <c r="K196" s="28" t="s">
        <v>734</v>
      </c>
      <c r="L196" s="105" t="str">
        <f t="shared" si="28"/>
        <v>Yes</v>
      </c>
    </row>
    <row r="197" spans="1:12" x14ac:dyDescent="0.2">
      <c r="A197" s="128" t="s">
        <v>1346</v>
      </c>
      <c r="B197" s="22" t="s">
        <v>213</v>
      </c>
      <c r="C197" s="23">
        <v>232.33107792999999</v>
      </c>
      <c r="D197" s="27" t="str">
        <f t="shared" si="25"/>
        <v>N/A</v>
      </c>
      <c r="E197" s="23">
        <v>210.39556461000001</v>
      </c>
      <c r="F197" s="27" t="str">
        <f t="shared" si="26"/>
        <v>N/A</v>
      </c>
      <c r="G197" s="23">
        <v>168.00455349999999</v>
      </c>
      <c r="H197" s="27" t="str">
        <f t="shared" si="27"/>
        <v>N/A</v>
      </c>
      <c r="I197" s="8">
        <v>-9.44</v>
      </c>
      <c r="J197" s="8">
        <v>-20.100000000000001</v>
      </c>
      <c r="K197" s="28" t="s">
        <v>734</v>
      </c>
      <c r="L197" s="105" t="str">
        <f t="shared" si="28"/>
        <v>Yes</v>
      </c>
    </row>
    <row r="198" spans="1:12" x14ac:dyDescent="0.2">
      <c r="A198" s="128" t="s">
        <v>1347</v>
      </c>
      <c r="B198" s="22" t="s">
        <v>213</v>
      </c>
      <c r="C198" s="23">
        <v>260.28024691000002</v>
      </c>
      <c r="D198" s="27" t="str">
        <f t="shared" si="25"/>
        <v>N/A</v>
      </c>
      <c r="E198" s="23">
        <v>237.36565421</v>
      </c>
      <c r="F198" s="27" t="str">
        <f t="shared" si="26"/>
        <v>N/A</v>
      </c>
      <c r="G198" s="23">
        <v>172.66729323000001</v>
      </c>
      <c r="H198" s="27" t="str">
        <f t="shared" si="27"/>
        <v>N/A</v>
      </c>
      <c r="I198" s="8">
        <v>-8.8000000000000007</v>
      </c>
      <c r="J198" s="8">
        <v>-27.3</v>
      </c>
      <c r="K198" s="28" t="s">
        <v>734</v>
      </c>
      <c r="L198" s="105" t="str">
        <f t="shared" si="28"/>
        <v>Yes</v>
      </c>
    </row>
    <row r="199" spans="1:12" x14ac:dyDescent="0.2">
      <c r="A199" s="128" t="s">
        <v>1348</v>
      </c>
      <c r="B199" s="22" t="s">
        <v>213</v>
      </c>
      <c r="C199" s="23">
        <v>226.61520671</v>
      </c>
      <c r="D199" s="27" t="str">
        <f t="shared" si="25"/>
        <v>N/A</v>
      </c>
      <c r="E199" s="23">
        <v>204.42426802</v>
      </c>
      <c r="F199" s="27" t="str">
        <f t="shared" si="26"/>
        <v>N/A</v>
      </c>
      <c r="G199" s="23">
        <v>165.5303783</v>
      </c>
      <c r="H199" s="27" t="str">
        <f t="shared" si="27"/>
        <v>N/A</v>
      </c>
      <c r="I199" s="8">
        <v>-9.7899999999999991</v>
      </c>
      <c r="J199" s="8">
        <v>-19</v>
      </c>
      <c r="K199" s="28" t="s">
        <v>734</v>
      </c>
      <c r="L199" s="105" t="str">
        <f t="shared" si="28"/>
        <v>Yes</v>
      </c>
    </row>
    <row r="200" spans="1:12" x14ac:dyDescent="0.2">
      <c r="A200" s="128" t="s">
        <v>1349</v>
      </c>
      <c r="B200" s="22" t="s">
        <v>213</v>
      </c>
      <c r="C200" s="23">
        <v>66.875</v>
      </c>
      <c r="D200" s="27" t="str">
        <f t="shared" si="25"/>
        <v>N/A</v>
      </c>
      <c r="E200" s="23">
        <v>39.818181817999999</v>
      </c>
      <c r="F200" s="27" t="str">
        <f t="shared" si="26"/>
        <v>N/A</v>
      </c>
      <c r="G200" s="23">
        <v>49.9</v>
      </c>
      <c r="H200" s="27" t="str">
        <f t="shared" si="27"/>
        <v>N/A</v>
      </c>
      <c r="I200" s="8">
        <v>-40.5</v>
      </c>
      <c r="J200" s="8">
        <v>25.32</v>
      </c>
      <c r="K200" s="28" t="s">
        <v>734</v>
      </c>
      <c r="L200" s="105" t="str">
        <f t="shared" si="28"/>
        <v>Yes</v>
      </c>
    </row>
    <row r="201" spans="1:12" x14ac:dyDescent="0.2">
      <c r="A201" s="128" t="s">
        <v>1350</v>
      </c>
      <c r="B201" s="22" t="s">
        <v>213</v>
      </c>
      <c r="C201" s="23">
        <v>12</v>
      </c>
      <c r="D201" s="27" t="str">
        <f t="shared" si="25"/>
        <v>N/A</v>
      </c>
      <c r="E201" s="23" t="s">
        <v>1751</v>
      </c>
      <c r="F201" s="27" t="str">
        <f t="shared" si="26"/>
        <v>N/A</v>
      </c>
      <c r="G201" s="23">
        <v>209</v>
      </c>
      <c r="H201" s="27" t="str">
        <f t="shared" si="27"/>
        <v>N/A</v>
      </c>
      <c r="I201" s="8" t="s">
        <v>1751</v>
      </c>
      <c r="J201" s="8" t="s">
        <v>1751</v>
      </c>
      <c r="K201" s="28" t="s">
        <v>734</v>
      </c>
      <c r="L201" s="105" t="str">
        <f t="shared" si="28"/>
        <v>N/A</v>
      </c>
    </row>
    <row r="202" spans="1:12" x14ac:dyDescent="0.2">
      <c r="A202" s="128" t="s">
        <v>28</v>
      </c>
      <c r="B202" s="22" t="s">
        <v>213</v>
      </c>
      <c r="C202" s="4">
        <v>2.9051304306999999</v>
      </c>
      <c r="D202" s="27" t="str">
        <f t="shared" si="25"/>
        <v>N/A</v>
      </c>
      <c r="E202" s="4">
        <v>2.3944782954999999</v>
      </c>
      <c r="F202" s="27" t="str">
        <f t="shared" si="26"/>
        <v>N/A</v>
      </c>
      <c r="G202" s="4">
        <v>2.5012645608000001</v>
      </c>
      <c r="H202" s="27" t="str">
        <f t="shared" si="27"/>
        <v>N/A</v>
      </c>
      <c r="I202" s="8">
        <v>-17.600000000000001</v>
      </c>
      <c r="J202" s="8">
        <v>4.46</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-33.299999999999997</v>
      </c>
      <c r="J203" s="8">
        <v>-25</v>
      </c>
      <c r="K203" s="10" t="s">
        <v>213</v>
      </c>
      <c r="L203" s="105" t="str">
        <f t="shared" ref="L203:L213" si="32">IF(J203="Div by 0", "N/A", IF(K203="N/A","N/A", IF(J203&gt;VALUE(MID(K203,1,2)), "No", IF(J203&lt;-1*VALUE(MID(K203,1,2)), "No", "Yes"))))</f>
        <v>N/A</v>
      </c>
    </row>
    <row r="204" spans="1:12" x14ac:dyDescent="0.2">
      <c r="A204" s="128" t="s">
        <v>124</v>
      </c>
      <c r="B204" s="22" t="s">
        <v>213</v>
      </c>
      <c r="C204" s="23">
        <v>23</v>
      </c>
      <c r="D204" s="27" t="str">
        <f t="shared" si="29"/>
        <v>N/A</v>
      </c>
      <c r="E204" s="23">
        <v>23</v>
      </c>
      <c r="F204" s="27" t="str">
        <f t="shared" si="30"/>
        <v>N/A</v>
      </c>
      <c r="G204" s="23">
        <v>28</v>
      </c>
      <c r="H204" s="27" t="str">
        <f t="shared" si="31"/>
        <v>N/A</v>
      </c>
      <c r="I204" s="8">
        <v>0</v>
      </c>
      <c r="J204" s="8">
        <v>21.74</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0</v>
      </c>
      <c r="J205" s="8">
        <v>300</v>
      </c>
      <c r="K205" s="10" t="s">
        <v>213</v>
      </c>
      <c r="L205" s="105" t="str">
        <f t="shared" si="32"/>
        <v>N/A</v>
      </c>
    </row>
    <row r="206" spans="1:12" ht="25.5" x14ac:dyDescent="0.2">
      <c r="A206" s="128" t="s">
        <v>1351</v>
      </c>
      <c r="B206" s="22" t="s">
        <v>213</v>
      </c>
      <c r="C206" s="23">
        <v>24</v>
      </c>
      <c r="D206" s="27" t="str">
        <f t="shared" si="29"/>
        <v>N/A</v>
      </c>
      <c r="E206" s="23">
        <v>0</v>
      </c>
      <c r="F206" s="27" t="str">
        <f t="shared" si="30"/>
        <v>N/A</v>
      </c>
      <c r="G206" s="23">
        <v>0</v>
      </c>
      <c r="H206" s="27" t="str">
        <f t="shared" si="31"/>
        <v>N/A</v>
      </c>
      <c r="I206" s="8">
        <v>-100</v>
      </c>
      <c r="J206" s="8" t="s">
        <v>1751</v>
      </c>
      <c r="K206" s="10" t="s">
        <v>213</v>
      </c>
      <c r="L206" s="105" t="str">
        <f t="shared" si="32"/>
        <v>N/A</v>
      </c>
    </row>
    <row r="207" spans="1:12" ht="25.5" x14ac:dyDescent="0.2">
      <c r="A207" s="128" t="s">
        <v>1599</v>
      </c>
      <c r="B207" s="22" t="s">
        <v>213</v>
      </c>
      <c r="C207" s="23">
        <v>56</v>
      </c>
      <c r="D207" s="27" t="str">
        <f t="shared" si="29"/>
        <v>N/A</v>
      </c>
      <c r="E207" s="23">
        <v>70</v>
      </c>
      <c r="F207" s="27" t="str">
        <f t="shared" si="30"/>
        <v>N/A</v>
      </c>
      <c r="G207" s="23">
        <v>95</v>
      </c>
      <c r="H207" s="27" t="str">
        <f t="shared" si="31"/>
        <v>N/A</v>
      </c>
      <c r="I207" s="8">
        <v>25</v>
      </c>
      <c r="J207" s="8">
        <v>35.71</v>
      </c>
      <c r="K207" s="10" t="s">
        <v>213</v>
      </c>
      <c r="L207" s="105" t="str">
        <f t="shared" si="32"/>
        <v>N/A</v>
      </c>
    </row>
    <row r="208" spans="1:12" x14ac:dyDescent="0.2">
      <c r="A208" s="128" t="s">
        <v>1600</v>
      </c>
      <c r="B208" s="22" t="s">
        <v>213</v>
      </c>
      <c r="C208" s="23">
        <v>79</v>
      </c>
      <c r="D208" s="27" t="str">
        <f t="shared" si="29"/>
        <v>N/A</v>
      </c>
      <c r="E208" s="23">
        <v>76</v>
      </c>
      <c r="F208" s="27" t="str">
        <f t="shared" si="30"/>
        <v>N/A</v>
      </c>
      <c r="G208" s="23">
        <v>11</v>
      </c>
      <c r="H208" s="27" t="str">
        <f t="shared" si="31"/>
        <v>N/A</v>
      </c>
      <c r="I208" s="8">
        <v>-3.8</v>
      </c>
      <c r="J208" s="8">
        <v>-88.2</v>
      </c>
      <c r="K208" s="10" t="s">
        <v>213</v>
      </c>
      <c r="L208" s="105" t="str">
        <f t="shared" si="32"/>
        <v>N/A</v>
      </c>
    </row>
    <row r="209" spans="1:12" x14ac:dyDescent="0.2">
      <c r="A209" s="128" t="s">
        <v>125</v>
      </c>
      <c r="B209" s="22" t="s">
        <v>213</v>
      </c>
      <c r="C209" s="29">
        <v>2024492</v>
      </c>
      <c r="D209" s="27" t="str">
        <f t="shared" si="29"/>
        <v>N/A</v>
      </c>
      <c r="E209" s="29">
        <v>2192541</v>
      </c>
      <c r="F209" s="27" t="str">
        <f t="shared" si="30"/>
        <v>N/A</v>
      </c>
      <c r="G209" s="29">
        <v>1604979</v>
      </c>
      <c r="H209" s="27" t="str">
        <f t="shared" si="31"/>
        <v>N/A</v>
      </c>
      <c r="I209" s="8">
        <v>8.3010000000000002</v>
      </c>
      <c r="J209" s="8">
        <v>-26.8</v>
      </c>
      <c r="K209" s="10" t="s">
        <v>213</v>
      </c>
      <c r="L209" s="105" t="str">
        <f t="shared" si="32"/>
        <v>N/A</v>
      </c>
    </row>
    <row r="210" spans="1:12" x14ac:dyDescent="0.2">
      <c r="A210" s="168" t="s">
        <v>1595</v>
      </c>
      <c r="B210" s="22" t="s">
        <v>213</v>
      </c>
      <c r="C210" s="29">
        <v>593233</v>
      </c>
      <c r="D210" s="27" t="str">
        <f t="shared" si="29"/>
        <v>N/A</v>
      </c>
      <c r="E210" s="29">
        <v>713307</v>
      </c>
      <c r="F210" s="27" t="str">
        <f t="shared" si="30"/>
        <v>N/A</v>
      </c>
      <c r="G210" s="29">
        <v>901323</v>
      </c>
      <c r="H210" s="27" t="str">
        <f t="shared" si="31"/>
        <v>N/A</v>
      </c>
      <c r="I210" s="8">
        <v>20.239999999999998</v>
      </c>
      <c r="J210" s="8">
        <v>26.36</v>
      </c>
      <c r="K210" s="10" t="s">
        <v>213</v>
      </c>
      <c r="L210" s="105" t="str">
        <f t="shared" si="32"/>
        <v>N/A</v>
      </c>
    </row>
    <row r="211" spans="1:12" x14ac:dyDescent="0.2">
      <c r="A211" s="168" t="s">
        <v>1352</v>
      </c>
      <c r="B211" s="22" t="s">
        <v>213</v>
      </c>
      <c r="C211" s="29">
        <v>211385</v>
      </c>
      <c r="D211" s="27" t="str">
        <f t="shared" si="29"/>
        <v>N/A</v>
      </c>
      <c r="E211" s="29">
        <v>181220</v>
      </c>
      <c r="F211" s="27" t="str">
        <f t="shared" si="30"/>
        <v>N/A</v>
      </c>
      <c r="G211" s="29">
        <v>133964</v>
      </c>
      <c r="H211" s="27" t="str">
        <f t="shared" si="31"/>
        <v>N/A</v>
      </c>
      <c r="I211" s="8">
        <v>-14.3</v>
      </c>
      <c r="J211" s="8">
        <v>-26.1</v>
      </c>
      <c r="K211" s="10" t="s">
        <v>213</v>
      </c>
      <c r="L211" s="105" t="str">
        <f t="shared" si="32"/>
        <v>N/A</v>
      </c>
    </row>
    <row r="212" spans="1:12" x14ac:dyDescent="0.2">
      <c r="A212" s="168" t="s">
        <v>1589</v>
      </c>
      <c r="B212" s="22" t="s">
        <v>213</v>
      </c>
      <c r="C212" s="29">
        <v>2024183</v>
      </c>
      <c r="D212" s="27" t="str">
        <f t="shared" si="29"/>
        <v>N/A</v>
      </c>
      <c r="E212" s="29">
        <v>2188923</v>
      </c>
      <c r="F212" s="27" t="str">
        <f t="shared" si="30"/>
        <v>N/A</v>
      </c>
      <c r="G212" s="29">
        <v>1603861</v>
      </c>
      <c r="H212" s="27" t="str">
        <f t="shared" si="31"/>
        <v>N/A</v>
      </c>
      <c r="I212" s="8">
        <v>8.1389999999999993</v>
      </c>
      <c r="J212" s="8">
        <v>-26.7</v>
      </c>
      <c r="K212" s="10" t="s">
        <v>213</v>
      </c>
      <c r="L212" s="105" t="str">
        <f t="shared" si="32"/>
        <v>N/A</v>
      </c>
    </row>
    <row r="213" spans="1:12" x14ac:dyDescent="0.2">
      <c r="A213" s="168" t="s">
        <v>1590</v>
      </c>
      <c r="B213" s="22" t="s">
        <v>213</v>
      </c>
      <c r="C213" s="29">
        <v>727092</v>
      </c>
      <c r="D213" s="27" t="str">
        <f t="shared" si="29"/>
        <v>N/A</v>
      </c>
      <c r="E213" s="29">
        <v>344323</v>
      </c>
      <c r="F213" s="27" t="str">
        <f t="shared" si="30"/>
        <v>N/A</v>
      </c>
      <c r="G213" s="29">
        <v>336318</v>
      </c>
      <c r="H213" s="27" t="str">
        <f t="shared" si="31"/>
        <v>N/A</v>
      </c>
      <c r="I213" s="8">
        <v>-52.6</v>
      </c>
      <c r="J213" s="8">
        <v>-2.3199999999999998</v>
      </c>
      <c r="K213" s="10" t="s">
        <v>213</v>
      </c>
      <c r="L213" s="105" t="str">
        <f t="shared" si="32"/>
        <v>N/A</v>
      </c>
    </row>
    <row r="214" spans="1:12" ht="25.5" x14ac:dyDescent="0.2">
      <c r="A214" s="128" t="s">
        <v>1353</v>
      </c>
      <c r="B214" s="22" t="s">
        <v>213</v>
      </c>
      <c r="C214" s="29">
        <v>10115041</v>
      </c>
      <c r="D214" s="27" t="str">
        <f t="shared" ref="D214:D228" si="33">IF($B214="N/A","N/A",IF(C214&gt;10,"No",IF(C214&lt;-10,"No","Yes")))</f>
        <v>N/A</v>
      </c>
      <c r="E214" s="29">
        <v>9486600</v>
      </c>
      <c r="F214" s="27" t="str">
        <f t="shared" ref="F214:F228" si="34">IF($B214="N/A","N/A",IF(E214&gt;10,"No",IF(E214&lt;-10,"No","Yes")))</f>
        <v>N/A</v>
      </c>
      <c r="G214" s="29">
        <v>8831997</v>
      </c>
      <c r="H214" s="27" t="str">
        <f t="shared" ref="H214:H228" si="35">IF($B214="N/A","N/A",IF(G214&gt;10,"No",IF(G214&lt;-10,"No","Yes")))</f>
        <v>N/A</v>
      </c>
      <c r="I214" s="8">
        <v>-6.21</v>
      </c>
      <c r="J214" s="8">
        <v>-6.9</v>
      </c>
      <c r="K214" s="28" t="s">
        <v>734</v>
      </c>
      <c r="L214" s="105" t="str">
        <f t="shared" ref="L214:L228" si="36">IF(J214="Div by 0", "N/A", IF(K214="N/A","N/A", IF(J214&gt;VALUE(MID(K214,1,2)), "No", IF(J214&lt;-1*VALUE(MID(K214,1,2)), "No", "Yes"))))</f>
        <v>Yes</v>
      </c>
    </row>
    <row r="215" spans="1:12" x14ac:dyDescent="0.2">
      <c r="A215" s="136" t="s">
        <v>646</v>
      </c>
      <c r="B215" s="22" t="s">
        <v>213</v>
      </c>
      <c r="C215" s="23">
        <v>26727</v>
      </c>
      <c r="D215" s="27" t="str">
        <f t="shared" si="33"/>
        <v>N/A</v>
      </c>
      <c r="E215" s="23">
        <v>23184</v>
      </c>
      <c r="F215" s="27" t="str">
        <f t="shared" si="34"/>
        <v>N/A</v>
      </c>
      <c r="G215" s="23">
        <v>22925</v>
      </c>
      <c r="H215" s="27" t="str">
        <f t="shared" si="35"/>
        <v>N/A</v>
      </c>
      <c r="I215" s="8">
        <v>-13.3</v>
      </c>
      <c r="J215" s="8">
        <v>-1.1200000000000001</v>
      </c>
      <c r="K215" s="28" t="s">
        <v>734</v>
      </c>
      <c r="L215" s="105" t="str">
        <f t="shared" si="36"/>
        <v>Yes</v>
      </c>
    </row>
    <row r="216" spans="1:12" ht="25.5" x14ac:dyDescent="0.2">
      <c r="A216" s="137" t="s">
        <v>1354</v>
      </c>
      <c r="B216" s="22" t="s">
        <v>213</v>
      </c>
      <c r="C216" s="29">
        <v>378.45777678000002</v>
      </c>
      <c r="D216" s="27" t="str">
        <f t="shared" si="33"/>
        <v>N/A</v>
      </c>
      <c r="E216" s="29">
        <v>409.18737060000001</v>
      </c>
      <c r="F216" s="27" t="str">
        <f t="shared" si="34"/>
        <v>N/A</v>
      </c>
      <c r="G216" s="29">
        <v>385.25613958999998</v>
      </c>
      <c r="H216" s="27" t="str">
        <f t="shared" si="35"/>
        <v>N/A</v>
      </c>
      <c r="I216" s="8">
        <v>8.1199999999999992</v>
      </c>
      <c r="J216" s="8">
        <v>-5.85</v>
      </c>
      <c r="K216" s="28" t="s">
        <v>734</v>
      </c>
      <c r="L216" s="105" t="str">
        <f t="shared" si="36"/>
        <v>Yes</v>
      </c>
    </row>
    <row r="217" spans="1:12" ht="25.5" x14ac:dyDescent="0.2">
      <c r="A217" s="128" t="s">
        <v>1355</v>
      </c>
      <c r="B217" s="22" t="s">
        <v>213</v>
      </c>
      <c r="C217" s="29">
        <v>54156064</v>
      </c>
      <c r="D217" s="27" t="str">
        <f t="shared" si="33"/>
        <v>N/A</v>
      </c>
      <c r="E217" s="29">
        <v>44888863</v>
      </c>
      <c r="F217" s="27" t="str">
        <f t="shared" si="34"/>
        <v>N/A</v>
      </c>
      <c r="G217" s="29">
        <v>35737550</v>
      </c>
      <c r="H217" s="27" t="str">
        <f t="shared" si="35"/>
        <v>N/A</v>
      </c>
      <c r="I217" s="8">
        <v>-17.100000000000001</v>
      </c>
      <c r="J217" s="8">
        <v>-20.399999999999999</v>
      </c>
      <c r="K217" s="28" t="s">
        <v>734</v>
      </c>
      <c r="L217" s="105" t="str">
        <f t="shared" si="36"/>
        <v>Yes</v>
      </c>
    </row>
    <row r="218" spans="1:12" x14ac:dyDescent="0.2">
      <c r="A218" s="137" t="s">
        <v>513</v>
      </c>
      <c r="B218" s="22" t="s">
        <v>213</v>
      </c>
      <c r="C218" s="23">
        <v>117367</v>
      </c>
      <c r="D218" s="27" t="str">
        <f t="shared" si="33"/>
        <v>N/A</v>
      </c>
      <c r="E218" s="23">
        <v>107302</v>
      </c>
      <c r="F218" s="27" t="str">
        <f t="shared" si="34"/>
        <v>N/A</v>
      </c>
      <c r="G218" s="23">
        <v>97386</v>
      </c>
      <c r="H218" s="27" t="str">
        <f t="shared" si="35"/>
        <v>N/A</v>
      </c>
      <c r="I218" s="8">
        <v>-8.58</v>
      </c>
      <c r="J218" s="8">
        <v>-9.24</v>
      </c>
      <c r="K218" s="28" t="s">
        <v>734</v>
      </c>
      <c r="L218" s="105" t="str">
        <f t="shared" si="36"/>
        <v>Yes</v>
      </c>
    </row>
    <row r="219" spans="1:12" ht="25.5" x14ac:dyDescent="0.2">
      <c r="A219" s="128" t="s">
        <v>1356</v>
      </c>
      <c r="B219" s="22" t="s">
        <v>213</v>
      </c>
      <c r="C219" s="29">
        <v>461.42496612999997</v>
      </c>
      <c r="D219" s="27" t="str">
        <f t="shared" si="33"/>
        <v>N/A</v>
      </c>
      <c r="E219" s="29">
        <v>418.34134498999998</v>
      </c>
      <c r="F219" s="27" t="str">
        <f t="shared" si="34"/>
        <v>N/A</v>
      </c>
      <c r="G219" s="29">
        <v>366.96804469</v>
      </c>
      <c r="H219" s="27" t="str">
        <f t="shared" si="35"/>
        <v>N/A</v>
      </c>
      <c r="I219" s="8">
        <v>-9.34</v>
      </c>
      <c r="J219" s="8">
        <v>-12.3</v>
      </c>
      <c r="K219" s="28" t="s">
        <v>734</v>
      </c>
      <c r="L219" s="105" t="str">
        <f t="shared" si="36"/>
        <v>Yes</v>
      </c>
    </row>
    <row r="220" spans="1:12" ht="25.5" x14ac:dyDescent="0.2">
      <c r="A220" s="128" t="s">
        <v>1357</v>
      </c>
      <c r="B220" s="22" t="s">
        <v>213</v>
      </c>
      <c r="C220" s="29">
        <v>46867256</v>
      </c>
      <c r="D220" s="27" t="str">
        <f t="shared" si="33"/>
        <v>N/A</v>
      </c>
      <c r="E220" s="29">
        <v>39406206</v>
      </c>
      <c r="F220" s="27" t="str">
        <f t="shared" si="34"/>
        <v>N/A</v>
      </c>
      <c r="G220" s="29">
        <v>36769942</v>
      </c>
      <c r="H220" s="27" t="str">
        <f t="shared" si="35"/>
        <v>N/A</v>
      </c>
      <c r="I220" s="8">
        <v>-15.9</v>
      </c>
      <c r="J220" s="8">
        <v>-6.69</v>
      </c>
      <c r="K220" s="28" t="s">
        <v>734</v>
      </c>
      <c r="L220" s="105" t="str">
        <f t="shared" si="36"/>
        <v>Yes</v>
      </c>
    </row>
    <row r="221" spans="1:12" x14ac:dyDescent="0.2">
      <c r="A221" s="137" t="s">
        <v>514</v>
      </c>
      <c r="B221" s="22" t="s">
        <v>213</v>
      </c>
      <c r="C221" s="23">
        <v>75532</v>
      </c>
      <c r="D221" s="27" t="str">
        <f t="shared" si="33"/>
        <v>N/A</v>
      </c>
      <c r="E221" s="23">
        <v>68461</v>
      </c>
      <c r="F221" s="27" t="str">
        <f t="shared" si="34"/>
        <v>N/A</v>
      </c>
      <c r="G221" s="23">
        <v>64509</v>
      </c>
      <c r="H221" s="27" t="str">
        <f t="shared" si="35"/>
        <v>N/A</v>
      </c>
      <c r="I221" s="8">
        <v>-9.36</v>
      </c>
      <c r="J221" s="8">
        <v>-5.77</v>
      </c>
      <c r="K221" s="28" t="s">
        <v>734</v>
      </c>
      <c r="L221" s="105" t="str">
        <f t="shared" si="36"/>
        <v>Yes</v>
      </c>
    </row>
    <row r="222" spans="1:12" ht="25.5" x14ac:dyDescent="0.2">
      <c r="A222" s="128" t="s">
        <v>1358</v>
      </c>
      <c r="B222" s="22" t="s">
        <v>213</v>
      </c>
      <c r="C222" s="29">
        <v>620.49536620000003</v>
      </c>
      <c r="D222" s="27" t="str">
        <f t="shared" si="33"/>
        <v>N/A</v>
      </c>
      <c r="E222" s="29">
        <v>575.60079460999998</v>
      </c>
      <c r="F222" s="27" t="str">
        <f t="shared" si="34"/>
        <v>N/A</v>
      </c>
      <c r="G222" s="29">
        <v>569.99708568000005</v>
      </c>
      <c r="H222" s="27" t="str">
        <f t="shared" si="35"/>
        <v>N/A</v>
      </c>
      <c r="I222" s="8">
        <v>-7.24</v>
      </c>
      <c r="J222" s="8">
        <v>-0.97399999999999998</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1751</v>
      </c>
      <c r="J223" s="8" t="s">
        <v>1751</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1751</v>
      </c>
      <c r="J224" s="8" t="s">
        <v>1751</v>
      </c>
      <c r="K224" s="28" t="s">
        <v>734</v>
      </c>
      <c r="L224" s="105" t="str">
        <f t="shared" si="36"/>
        <v>N/A</v>
      </c>
    </row>
    <row r="225" spans="1:12" ht="25.5" x14ac:dyDescent="0.2">
      <c r="A225" s="128" t="s">
        <v>1360</v>
      </c>
      <c r="B225" s="22" t="s">
        <v>213</v>
      </c>
      <c r="C225" s="29" t="s">
        <v>1751</v>
      </c>
      <c r="D225" s="27" t="str">
        <f t="shared" si="33"/>
        <v>N/A</v>
      </c>
      <c r="E225" s="29" t="s">
        <v>1751</v>
      </c>
      <c r="F225" s="27" t="str">
        <f t="shared" si="34"/>
        <v>N/A</v>
      </c>
      <c r="G225" s="29" t="s">
        <v>1751</v>
      </c>
      <c r="H225" s="27" t="str">
        <f t="shared" si="35"/>
        <v>N/A</v>
      </c>
      <c r="I225" s="8" t="s">
        <v>1751</v>
      </c>
      <c r="J225" s="8" t="s">
        <v>1751</v>
      </c>
      <c r="K225" s="28" t="s">
        <v>734</v>
      </c>
      <c r="L225" s="105" t="str">
        <f t="shared" si="36"/>
        <v>N/A</v>
      </c>
    </row>
    <row r="226" spans="1:12" ht="25.5" x14ac:dyDescent="0.2">
      <c r="A226" s="128" t="s">
        <v>1361</v>
      </c>
      <c r="B226" s="22" t="s">
        <v>213</v>
      </c>
      <c r="C226" s="29">
        <v>172408898</v>
      </c>
      <c r="D226" s="27" t="str">
        <f t="shared" si="33"/>
        <v>N/A</v>
      </c>
      <c r="E226" s="29">
        <v>167384479</v>
      </c>
      <c r="F226" s="27" t="str">
        <f t="shared" si="34"/>
        <v>N/A</v>
      </c>
      <c r="G226" s="29">
        <v>65065145</v>
      </c>
      <c r="H226" s="27" t="str">
        <f t="shared" si="35"/>
        <v>N/A</v>
      </c>
      <c r="I226" s="8">
        <v>-2.91</v>
      </c>
      <c r="J226" s="8">
        <v>-61.1</v>
      </c>
      <c r="K226" s="28" t="s">
        <v>734</v>
      </c>
      <c r="L226" s="105" t="str">
        <f t="shared" si="36"/>
        <v>No</v>
      </c>
    </row>
    <row r="227" spans="1:12" ht="25.5" x14ac:dyDescent="0.2">
      <c r="A227" s="128" t="s">
        <v>516</v>
      </c>
      <c r="B227" s="22" t="s">
        <v>213</v>
      </c>
      <c r="C227" s="23">
        <v>3487</v>
      </c>
      <c r="D227" s="27" t="str">
        <f t="shared" si="33"/>
        <v>N/A</v>
      </c>
      <c r="E227" s="23">
        <v>3551</v>
      </c>
      <c r="F227" s="27" t="str">
        <f t="shared" si="34"/>
        <v>N/A</v>
      </c>
      <c r="G227" s="23">
        <v>3196</v>
      </c>
      <c r="H227" s="27" t="str">
        <f t="shared" si="35"/>
        <v>N/A</v>
      </c>
      <c r="I227" s="8">
        <v>1.835</v>
      </c>
      <c r="J227" s="8">
        <v>-10</v>
      </c>
      <c r="K227" s="28" t="s">
        <v>734</v>
      </c>
      <c r="L227" s="105" t="str">
        <f t="shared" si="36"/>
        <v>Yes</v>
      </c>
    </row>
    <row r="228" spans="1:12" ht="25.5" x14ac:dyDescent="0.2">
      <c r="A228" s="128" t="s">
        <v>1362</v>
      </c>
      <c r="B228" s="22" t="s">
        <v>213</v>
      </c>
      <c r="C228" s="29">
        <v>49443.331804000001</v>
      </c>
      <c r="D228" s="27" t="str">
        <f t="shared" si="33"/>
        <v>N/A</v>
      </c>
      <c r="E228" s="29">
        <v>47137.279358</v>
      </c>
      <c r="F228" s="27" t="str">
        <f t="shared" si="34"/>
        <v>N/A</v>
      </c>
      <c r="G228" s="29">
        <v>20358.305694999999</v>
      </c>
      <c r="H228" s="27" t="str">
        <f t="shared" si="35"/>
        <v>N/A</v>
      </c>
      <c r="I228" s="8">
        <v>-4.66</v>
      </c>
      <c r="J228" s="8">
        <v>-56.8</v>
      </c>
      <c r="K228" s="28" t="s">
        <v>734</v>
      </c>
      <c r="L228" s="105" t="str">
        <f t="shared" si="36"/>
        <v>No</v>
      </c>
    </row>
    <row r="229" spans="1:12" x14ac:dyDescent="0.2">
      <c r="A229" s="128" t="s">
        <v>1363</v>
      </c>
      <c r="B229" s="22" t="s">
        <v>213</v>
      </c>
      <c r="C229" s="32">
        <v>372564239</v>
      </c>
      <c r="D229" s="27" t="str">
        <f t="shared" ref="D229:D252" si="37">IF($B229="N/A","N/A",IF(C229&gt;10,"No",IF(C229&lt;-10,"No","Yes")))</f>
        <v>N/A</v>
      </c>
      <c r="E229" s="32">
        <v>368397754</v>
      </c>
      <c r="F229" s="27" t="str">
        <f t="shared" ref="F229:F252" si="38">IF($B229="N/A","N/A",IF(E229&gt;10,"No",IF(E229&lt;-10,"No","Yes")))</f>
        <v>N/A</v>
      </c>
      <c r="G229" s="32">
        <v>267198107</v>
      </c>
      <c r="H229" s="27" t="str">
        <f t="shared" ref="H229:H252" si="39">IF($B229="N/A","N/A",IF(G229&gt;10,"No",IF(G229&lt;-10,"No","Yes")))</f>
        <v>N/A</v>
      </c>
      <c r="I229" s="8">
        <v>-1.1200000000000001</v>
      </c>
      <c r="J229" s="8">
        <v>-27.5</v>
      </c>
      <c r="K229" s="28" t="s">
        <v>734</v>
      </c>
      <c r="L229" s="105" t="str">
        <f t="shared" ref="L229:L252" si="40">IF(J229="Div by 0", "N/A", IF(K229="N/A","N/A", IF(J229&gt;VALUE(MID(K229,1,2)), "No", IF(J229&lt;-1*VALUE(MID(K229,1,2)), "No", "Yes"))))</f>
        <v>Yes</v>
      </c>
    </row>
    <row r="230" spans="1:12" x14ac:dyDescent="0.2">
      <c r="A230" s="137" t="s">
        <v>1364</v>
      </c>
      <c r="B230" s="22" t="s">
        <v>213</v>
      </c>
      <c r="C230" s="31">
        <v>24222</v>
      </c>
      <c r="D230" s="27" t="str">
        <f t="shared" si="37"/>
        <v>N/A</v>
      </c>
      <c r="E230" s="31">
        <v>24734</v>
      </c>
      <c r="F230" s="27" t="str">
        <f t="shared" si="38"/>
        <v>N/A</v>
      </c>
      <c r="G230" s="31">
        <v>22817</v>
      </c>
      <c r="H230" s="27" t="str">
        <f t="shared" si="39"/>
        <v>N/A</v>
      </c>
      <c r="I230" s="8">
        <v>2.1139999999999999</v>
      </c>
      <c r="J230" s="8">
        <v>-7.75</v>
      </c>
      <c r="K230" s="28" t="s">
        <v>734</v>
      </c>
      <c r="L230" s="105" t="str">
        <f t="shared" si="40"/>
        <v>Yes</v>
      </c>
    </row>
    <row r="231" spans="1:12" x14ac:dyDescent="0.2">
      <c r="A231" s="137" t="s">
        <v>1365</v>
      </c>
      <c r="B231" s="22" t="s">
        <v>213</v>
      </c>
      <c r="C231" s="32">
        <v>15381.233548</v>
      </c>
      <c r="D231" s="27" t="str">
        <f t="shared" si="37"/>
        <v>N/A</v>
      </c>
      <c r="E231" s="32">
        <v>14894.386431999999</v>
      </c>
      <c r="F231" s="27" t="str">
        <f t="shared" si="38"/>
        <v>N/A</v>
      </c>
      <c r="G231" s="32">
        <v>11710.483717999999</v>
      </c>
      <c r="H231" s="27" t="str">
        <f t="shared" si="39"/>
        <v>N/A</v>
      </c>
      <c r="I231" s="8">
        <v>-3.17</v>
      </c>
      <c r="J231" s="8">
        <v>-21.4</v>
      </c>
      <c r="K231" s="28" t="s">
        <v>734</v>
      </c>
      <c r="L231" s="105" t="str">
        <f t="shared" si="40"/>
        <v>Yes</v>
      </c>
    </row>
    <row r="232" spans="1:12" ht="25.5" x14ac:dyDescent="0.2">
      <c r="A232" s="137" t="s">
        <v>1366</v>
      </c>
      <c r="B232" s="22" t="s">
        <v>213</v>
      </c>
      <c r="C232" s="32">
        <v>9193.4660377</v>
      </c>
      <c r="D232" s="27" t="str">
        <f t="shared" si="37"/>
        <v>N/A</v>
      </c>
      <c r="E232" s="32">
        <v>9729.6507289000001</v>
      </c>
      <c r="F232" s="27" t="str">
        <f t="shared" si="38"/>
        <v>N/A</v>
      </c>
      <c r="G232" s="32">
        <v>8093.3617021</v>
      </c>
      <c r="H232" s="27" t="str">
        <f t="shared" si="39"/>
        <v>N/A</v>
      </c>
      <c r="I232" s="8">
        <v>5.8319999999999999</v>
      </c>
      <c r="J232" s="8">
        <v>-16.8</v>
      </c>
      <c r="K232" s="28" t="s">
        <v>734</v>
      </c>
      <c r="L232" s="105" t="str">
        <f t="shared" si="40"/>
        <v>Yes</v>
      </c>
    </row>
    <row r="233" spans="1:12" ht="25.5" x14ac:dyDescent="0.2">
      <c r="A233" s="137" t="s">
        <v>1367</v>
      </c>
      <c r="B233" s="22" t="s">
        <v>213</v>
      </c>
      <c r="C233" s="32">
        <v>15999.884801</v>
      </c>
      <c r="D233" s="27" t="str">
        <f t="shared" si="37"/>
        <v>N/A</v>
      </c>
      <c r="E233" s="32">
        <v>15218.857963</v>
      </c>
      <c r="F233" s="27" t="str">
        <f t="shared" si="38"/>
        <v>N/A</v>
      </c>
      <c r="G233" s="32">
        <v>11961.870455</v>
      </c>
      <c r="H233" s="27" t="str">
        <f t="shared" si="39"/>
        <v>N/A</v>
      </c>
      <c r="I233" s="8">
        <v>-4.88</v>
      </c>
      <c r="J233" s="8">
        <v>-21.4</v>
      </c>
      <c r="K233" s="28" t="s">
        <v>734</v>
      </c>
      <c r="L233" s="105" t="str">
        <f t="shared" si="40"/>
        <v>Yes</v>
      </c>
    </row>
    <row r="234" spans="1:12" ht="25.5" x14ac:dyDescent="0.2">
      <c r="A234" s="137" t="s">
        <v>1368</v>
      </c>
      <c r="B234" s="22" t="s">
        <v>213</v>
      </c>
      <c r="C234" s="32">
        <v>15442.203100000001</v>
      </c>
      <c r="D234" s="27" t="str">
        <f t="shared" si="37"/>
        <v>N/A</v>
      </c>
      <c r="E234" s="32">
        <v>19365.317008000002</v>
      </c>
      <c r="F234" s="27" t="str">
        <f t="shared" si="38"/>
        <v>N/A</v>
      </c>
      <c r="G234" s="32">
        <v>19216.68318</v>
      </c>
      <c r="H234" s="27" t="str">
        <f t="shared" si="39"/>
        <v>N/A</v>
      </c>
      <c r="I234" s="8">
        <v>25.41</v>
      </c>
      <c r="J234" s="8">
        <v>-0.76800000000000002</v>
      </c>
      <c r="K234" s="28" t="s">
        <v>734</v>
      </c>
      <c r="L234" s="105" t="str">
        <f t="shared" si="40"/>
        <v>Yes</v>
      </c>
    </row>
    <row r="235" spans="1:12" ht="25.5" x14ac:dyDescent="0.2">
      <c r="A235" s="137" t="s">
        <v>1369</v>
      </c>
      <c r="B235" s="22" t="s">
        <v>213</v>
      </c>
      <c r="C235" s="32">
        <v>3835.3846153999998</v>
      </c>
      <c r="D235" s="27" t="str">
        <f t="shared" si="37"/>
        <v>N/A</v>
      </c>
      <c r="E235" s="32">
        <v>3911.0311419</v>
      </c>
      <c r="F235" s="27" t="str">
        <f t="shared" si="38"/>
        <v>N/A</v>
      </c>
      <c r="G235" s="32">
        <v>3838.5486381000001</v>
      </c>
      <c r="H235" s="27" t="str">
        <f t="shared" si="39"/>
        <v>N/A</v>
      </c>
      <c r="I235" s="8">
        <v>1.972</v>
      </c>
      <c r="J235" s="8">
        <v>-1.85</v>
      </c>
      <c r="K235" s="28" t="s">
        <v>734</v>
      </c>
      <c r="L235" s="105" t="str">
        <f t="shared" si="40"/>
        <v>Yes</v>
      </c>
    </row>
    <row r="236" spans="1:12" x14ac:dyDescent="0.2">
      <c r="A236" s="137" t="s">
        <v>1370</v>
      </c>
      <c r="B236" s="22" t="s">
        <v>213</v>
      </c>
      <c r="C236" s="27">
        <v>6.2946658281000003</v>
      </c>
      <c r="D236" s="27" t="str">
        <f t="shared" si="37"/>
        <v>N/A</v>
      </c>
      <c r="E236" s="27">
        <v>6.4543402528999998</v>
      </c>
      <c r="F236" s="27" t="str">
        <f t="shared" si="38"/>
        <v>N/A</v>
      </c>
      <c r="G236" s="27">
        <v>5.5755523137000003</v>
      </c>
      <c r="H236" s="27" t="str">
        <f t="shared" si="39"/>
        <v>N/A</v>
      </c>
      <c r="I236" s="8">
        <v>2.5369999999999999</v>
      </c>
      <c r="J236" s="8">
        <v>-13.6</v>
      </c>
      <c r="K236" s="28" t="s">
        <v>734</v>
      </c>
      <c r="L236" s="105" t="str">
        <f t="shared" si="40"/>
        <v>Yes</v>
      </c>
    </row>
    <row r="237" spans="1:12" x14ac:dyDescent="0.2">
      <c r="A237" s="137" t="s">
        <v>1371</v>
      </c>
      <c r="B237" s="22" t="s">
        <v>213</v>
      </c>
      <c r="C237" s="27">
        <v>29.417206289999999</v>
      </c>
      <c r="D237" s="27" t="str">
        <f t="shared" si="37"/>
        <v>N/A</v>
      </c>
      <c r="E237" s="27">
        <v>31.278497173000002</v>
      </c>
      <c r="F237" s="27" t="str">
        <f t="shared" si="38"/>
        <v>N/A</v>
      </c>
      <c r="G237" s="27">
        <v>28.658536585</v>
      </c>
      <c r="H237" s="27" t="str">
        <f t="shared" si="39"/>
        <v>N/A</v>
      </c>
      <c r="I237" s="8">
        <v>6.327</v>
      </c>
      <c r="J237" s="8">
        <v>-8.3800000000000008</v>
      </c>
      <c r="K237" s="28" t="s">
        <v>734</v>
      </c>
      <c r="L237" s="105" t="str">
        <f t="shared" si="40"/>
        <v>Yes</v>
      </c>
    </row>
    <row r="238" spans="1:12" x14ac:dyDescent="0.2">
      <c r="A238" s="136" t="s">
        <v>1372</v>
      </c>
      <c r="B238" s="22" t="s">
        <v>213</v>
      </c>
      <c r="C238" s="27">
        <v>18.356916871999999</v>
      </c>
      <c r="D238" s="27" t="str">
        <f t="shared" si="37"/>
        <v>N/A</v>
      </c>
      <c r="E238" s="27">
        <v>19.821117329</v>
      </c>
      <c r="F238" s="27" t="str">
        <f t="shared" si="38"/>
        <v>N/A</v>
      </c>
      <c r="G238" s="27">
        <v>18.309533851000001</v>
      </c>
      <c r="H238" s="27" t="str">
        <f t="shared" si="39"/>
        <v>N/A</v>
      </c>
      <c r="I238" s="8">
        <v>7.976</v>
      </c>
      <c r="J238" s="8">
        <v>-7.63</v>
      </c>
      <c r="K238" s="28" t="s">
        <v>734</v>
      </c>
      <c r="L238" s="105" t="str">
        <f t="shared" si="40"/>
        <v>Yes</v>
      </c>
    </row>
    <row r="239" spans="1:12" x14ac:dyDescent="0.2">
      <c r="A239" s="136" t="s">
        <v>1373</v>
      </c>
      <c r="B239" s="22" t="s">
        <v>213</v>
      </c>
      <c r="C239" s="27">
        <v>0.60320693540000003</v>
      </c>
      <c r="D239" s="27" t="str">
        <f t="shared" si="37"/>
        <v>N/A</v>
      </c>
      <c r="E239" s="27">
        <v>0.53901240260000005</v>
      </c>
      <c r="F239" s="27" t="str">
        <f t="shared" si="38"/>
        <v>N/A</v>
      </c>
      <c r="G239" s="27">
        <v>0.35793962039999999</v>
      </c>
      <c r="H239" s="27" t="str">
        <f t="shared" si="39"/>
        <v>N/A</v>
      </c>
      <c r="I239" s="8">
        <v>-10.6</v>
      </c>
      <c r="J239" s="8">
        <v>-33.6</v>
      </c>
      <c r="K239" s="28" t="s">
        <v>734</v>
      </c>
      <c r="L239" s="105" t="str">
        <f t="shared" si="40"/>
        <v>No</v>
      </c>
    </row>
    <row r="240" spans="1:12" x14ac:dyDescent="0.2">
      <c r="A240" s="136" t="s">
        <v>1374</v>
      </c>
      <c r="B240" s="22" t="s">
        <v>213</v>
      </c>
      <c r="C240" s="27">
        <v>0.46810042880000002</v>
      </c>
      <c r="D240" s="27" t="str">
        <f t="shared" si="37"/>
        <v>N/A</v>
      </c>
      <c r="E240" s="27">
        <v>0.47865116429999999</v>
      </c>
      <c r="F240" s="27" t="str">
        <f t="shared" si="38"/>
        <v>N/A</v>
      </c>
      <c r="G240" s="27">
        <v>0.49448752239999999</v>
      </c>
      <c r="H240" s="27" t="str">
        <f t="shared" si="39"/>
        <v>N/A</v>
      </c>
      <c r="I240" s="8">
        <v>2.254</v>
      </c>
      <c r="J240" s="8">
        <v>3.3090000000000002</v>
      </c>
      <c r="K240" s="28" t="s">
        <v>734</v>
      </c>
      <c r="L240" s="105" t="str">
        <f t="shared" si="40"/>
        <v>Yes</v>
      </c>
    </row>
    <row r="241" spans="1:12" ht="25.5" x14ac:dyDescent="0.2">
      <c r="A241" s="136" t="s">
        <v>1375</v>
      </c>
      <c r="B241" s="22" t="s">
        <v>213</v>
      </c>
      <c r="C241" s="32">
        <v>172408898</v>
      </c>
      <c r="D241" s="27" t="str">
        <f t="shared" si="37"/>
        <v>N/A</v>
      </c>
      <c r="E241" s="32">
        <v>167384479</v>
      </c>
      <c r="F241" s="27" t="str">
        <f t="shared" si="38"/>
        <v>N/A</v>
      </c>
      <c r="G241" s="32">
        <v>65065145</v>
      </c>
      <c r="H241" s="27" t="str">
        <f t="shared" si="39"/>
        <v>N/A</v>
      </c>
      <c r="I241" s="8">
        <v>-2.91</v>
      </c>
      <c r="J241" s="8">
        <v>-61.1</v>
      </c>
      <c r="K241" s="28" t="s">
        <v>734</v>
      </c>
      <c r="L241" s="105" t="str">
        <f t="shared" si="40"/>
        <v>No</v>
      </c>
    </row>
    <row r="242" spans="1:12" x14ac:dyDescent="0.2">
      <c r="A242" s="136" t="s">
        <v>1376</v>
      </c>
      <c r="B242" s="22" t="s">
        <v>213</v>
      </c>
      <c r="C242" s="31">
        <v>3487</v>
      </c>
      <c r="D242" s="27" t="str">
        <f t="shared" si="37"/>
        <v>N/A</v>
      </c>
      <c r="E242" s="31">
        <v>3551</v>
      </c>
      <c r="F242" s="27" t="str">
        <f t="shared" si="38"/>
        <v>N/A</v>
      </c>
      <c r="G242" s="31">
        <v>3196</v>
      </c>
      <c r="H242" s="27" t="str">
        <f t="shared" si="39"/>
        <v>N/A</v>
      </c>
      <c r="I242" s="8">
        <v>1.835</v>
      </c>
      <c r="J242" s="8">
        <v>-10</v>
      </c>
      <c r="K242" s="28" t="s">
        <v>734</v>
      </c>
      <c r="L242" s="105" t="str">
        <f t="shared" si="40"/>
        <v>Yes</v>
      </c>
    </row>
    <row r="243" spans="1:12" ht="25.5" x14ac:dyDescent="0.2">
      <c r="A243" s="136" t="s">
        <v>1377</v>
      </c>
      <c r="B243" s="22" t="s">
        <v>213</v>
      </c>
      <c r="C243" s="32">
        <v>49443.331804000001</v>
      </c>
      <c r="D243" s="27" t="str">
        <f t="shared" si="37"/>
        <v>N/A</v>
      </c>
      <c r="E243" s="32">
        <v>47137.279358</v>
      </c>
      <c r="F243" s="27" t="str">
        <f t="shared" si="38"/>
        <v>N/A</v>
      </c>
      <c r="G243" s="32">
        <v>20358.305694999999</v>
      </c>
      <c r="H243" s="27" t="str">
        <f t="shared" si="39"/>
        <v>N/A</v>
      </c>
      <c r="I243" s="8">
        <v>-4.66</v>
      </c>
      <c r="J243" s="8">
        <v>-56.8</v>
      </c>
      <c r="K243" s="28" t="s">
        <v>734</v>
      </c>
      <c r="L243" s="105" t="str">
        <f t="shared" si="40"/>
        <v>No</v>
      </c>
    </row>
    <row r="244" spans="1:12" ht="25.5" x14ac:dyDescent="0.2">
      <c r="A244" s="136" t="s">
        <v>1378</v>
      </c>
      <c r="B244" s="22" t="s">
        <v>213</v>
      </c>
      <c r="C244" s="32">
        <v>62140.944444000001</v>
      </c>
      <c r="D244" s="27" t="str">
        <f t="shared" si="37"/>
        <v>N/A</v>
      </c>
      <c r="E244" s="32">
        <v>68082.421052999998</v>
      </c>
      <c r="F244" s="27" t="str">
        <f t="shared" si="38"/>
        <v>N/A</v>
      </c>
      <c r="G244" s="32">
        <v>26300.25</v>
      </c>
      <c r="H244" s="27" t="str">
        <f t="shared" si="39"/>
        <v>N/A</v>
      </c>
      <c r="I244" s="8">
        <v>9.5609999999999999</v>
      </c>
      <c r="J244" s="8">
        <v>-61.4</v>
      </c>
      <c r="K244" s="28" t="s">
        <v>734</v>
      </c>
      <c r="L244" s="105" t="str">
        <f t="shared" si="40"/>
        <v>No</v>
      </c>
    </row>
    <row r="245" spans="1:12" ht="25.5" x14ac:dyDescent="0.2">
      <c r="A245" s="136" t="s">
        <v>1379</v>
      </c>
      <c r="B245" s="22" t="s">
        <v>213</v>
      </c>
      <c r="C245" s="32">
        <v>49770.060832000003</v>
      </c>
      <c r="D245" s="27" t="str">
        <f t="shared" si="37"/>
        <v>N/A</v>
      </c>
      <c r="E245" s="32">
        <v>47167.038925000001</v>
      </c>
      <c r="F245" s="27" t="str">
        <f t="shared" si="38"/>
        <v>N/A</v>
      </c>
      <c r="G245" s="32">
        <v>20223.913737999999</v>
      </c>
      <c r="H245" s="27" t="str">
        <f t="shared" si="39"/>
        <v>N/A</v>
      </c>
      <c r="I245" s="8">
        <v>-5.23</v>
      </c>
      <c r="J245" s="8">
        <v>-57.1</v>
      </c>
      <c r="K245" s="28" t="s">
        <v>734</v>
      </c>
      <c r="L245" s="105" t="str">
        <f t="shared" si="40"/>
        <v>No</v>
      </c>
    </row>
    <row r="246" spans="1:12" ht="25.5" x14ac:dyDescent="0.2">
      <c r="A246" s="136" t="s">
        <v>1380</v>
      </c>
      <c r="B246" s="22" t="s">
        <v>213</v>
      </c>
      <c r="C246" s="32">
        <v>43150.193832999998</v>
      </c>
      <c r="D246" s="27" t="str">
        <f t="shared" si="37"/>
        <v>N/A</v>
      </c>
      <c r="E246" s="32">
        <v>44210.281022000003</v>
      </c>
      <c r="F246" s="27" t="str">
        <f t="shared" si="38"/>
        <v>N/A</v>
      </c>
      <c r="G246" s="32">
        <v>19984.604743</v>
      </c>
      <c r="H246" s="27" t="str">
        <f t="shared" si="39"/>
        <v>N/A</v>
      </c>
      <c r="I246" s="8">
        <v>2.4569999999999999</v>
      </c>
      <c r="J246" s="8">
        <v>-54.8</v>
      </c>
      <c r="K246" s="28" t="s">
        <v>734</v>
      </c>
      <c r="L246" s="105" t="str">
        <f t="shared" si="40"/>
        <v>No</v>
      </c>
    </row>
    <row r="247" spans="1:12" ht="25.5" x14ac:dyDescent="0.2">
      <c r="A247" s="136" t="s">
        <v>1381</v>
      </c>
      <c r="B247" s="22" t="s">
        <v>213</v>
      </c>
      <c r="C247" s="32">
        <v>8797</v>
      </c>
      <c r="D247" s="27" t="str">
        <f t="shared" si="37"/>
        <v>N/A</v>
      </c>
      <c r="E247" s="32">
        <v>2012.5</v>
      </c>
      <c r="F247" s="27" t="str">
        <f t="shared" si="38"/>
        <v>N/A</v>
      </c>
      <c r="G247" s="32">
        <v>980</v>
      </c>
      <c r="H247" s="27" t="str">
        <f t="shared" si="39"/>
        <v>N/A</v>
      </c>
      <c r="I247" s="8">
        <v>-77.099999999999994</v>
      </c>
      <c r="J247" s="8">
        <v>-51.3</v>
      </c>
      <c r="K247" s="28" t="s">
        <v>734</v>
      </c>
      <c r="L247" s="105" t="str">
        <f t="shared" si="40"/>
        <v>No</v>
      </c>
    </row>
    <row r="248" spans="1:12" ht="25.5" x14ac:dyDescent="0.2">
      <c r="A248" s="136" t="s">
        <v>1382</v>
      </c>
      <c r="B248" s="22" t="s">
        <v>213</v>
      </c>
      <c r="C248" s="27">
        <v>0.90618032130000004</v>
      </c>
      <c r="D248" s="27" t="str">
        <f t="shared" si="37"/>
        <v>N/A</v>
      </c>
      <c r="E248" s="27">
        <v>0.92663387389999996</v>
      </c>
      <c r="F248" s="27" t="str">
        <f t="shared" si="38"/>
        <v>N/A</v>
      </c>
      <c r="G248" s="27">
        <v>0.78097318640000002</v>
      </c>
      <c r="H248" s="27" t="str">
        <f t="shared" si="39"/>
        <v>N/A</v>
      </c>
      <c r="I248" s="8">
        <v>2.2570000000000001</v>
      </c>
      <c r="J248" s="8">
        <v>-15.7</v>
      </c>
      <c r="K248" s="28" t="s">
        <v>734</v>
      </c>
      <c r="L248" s="105" t="str">
        <f t="shared" si="40"/>
        <v>Yes</v>
      </c>
    </row>
    <row r="249" spans="1:12" ht="25.5" x14ac:dyDescent="0.2">
      <c r="A249" s="136" t="s">
        <v>1383</v>
      </c>
      <c r="B249" s="22" t="s">
        <v>213</v>
      </c>
      <c r="C249" s="27">
        <v>0.66604995369999997</v>
      </c>
      <c r="D249" s="27" t="str">
        <f t="shared" si="37"/>
        <v>N/A</v>
      </c>
      <c r="E249" s="27">
        <v>0.69305124929999995</v>
      </c>
      <c r="F249" s="27" t="str">
        <f t="shared" si="38"/>
        <v>N/A</v>
      </c>
      <c r="G249" s="27">
        <v>0.6504065041</v>
      </c>
      <c r="H249" s="27" t="str">
        <f t="shared" si="39"/>
        <v>N/A</v>
      </c>
      <c r="I249" s="8">
        <v>4.0540000000000003</v>
      </c>
      <c r="J249" s="8">
        <v>-6.15</v>
      </c>
      <c r="K249" s="28" t="s">
        <v>734</v>
      </c>
      <c r="L249" s="105" t="str">
        <f t="shared" si="40"/>
        <v>Yes</v>
      </c>
    </row>
    <row r="250" spans="1:12" ht="25.5" x14ac:dyDescent="0.2">
      <c r="A250" s="136" t="s">
        <v>1384</v>
      </c>
      <c r="B250" s="22" t="s">
        <v>213</v>
      </c>
      <c r="C250" s="27">
        <v>2.8004728296999999</v>
      </c>
      <c r="D250" s="27" t="str">
        <f t="shared" si="37"/>
        <v>N/A</v>
      </c>
      <c r="E250" s="27">
        <v>2.9694523438</v>
      </c>
      <c r="F250" s="27" t="str">
        <f t="shared" si="38"/>
        <v>N/A</v>
      </c>
      <c r="G250" s="27">
        <v>2.8288244863999998</v>
      </c>
      <c r="H250" s="27" t="str">
        <f t="shared" si="39"/>
        <v>N/A</v>
      </c>
      <c r="I250" s="8">
        <v>6.0339999999999998</v>
      </c>
      <c r="J250" s="8">
        <v>-4.74</v>
      </c>
      <c r="K250" s="28" t="s">
        <v>734</v>
      </c>
      <c r="L250" s="105" t="str">
        <f t="shared" si="40"/>
        <v>Yes</v>
      </c>
    </row>
    <row r="251" spans="1:12" ht="25.5" x14ac:dyDescent="0.2">
      <c r="A251" s="136" t="s">
        <v>1385</v>
      </c>
      <c r="B251" s="22" t="s">
        <v>213</v>
      </c>
      <c r="C251" s="27">
        <v>0.1116867654</v>
      </c>
      <c r="D251" s="27" t="str">
        <f t="shared" si="37"/>
        <v>N/A</v>
      </c>
      <c r="E251" s="27">
        <v>0.1315132665</v>
      </c>
      <c r="F251" s="27" t="str">
        <f t="shared" si="38"/>
        <v>N/A</v>
      </c>
      <c r="G251" s="27">
        <v>0.10433032709999999</v>
      </c>
      <c r="H251" s="27" t="str">
        <f t="shared" si="39"/>
        <v>N/A</v>
      </c>
      <c r="I251" s="8">
        <v>17.75</v>
      </c>
      <c r="J251" s="8">
        <v>-20.7</v>
      </c>
      <c r="K251" s="28" t="s">
        <v>734</v>
      </c>
      <c r="L251" s="105" t="str">
        <f t="shared" si="40"/>
        <v>Yes</v>
      </c>
    </row>
    <row r="252" spans="1:12" ht="25.5" x14ac:dyDescent="0.2">
      <c r="A252" s="171" t="s">
        <v>1386</v>
      </c>
      <c r="B252" s="113" t="s">
        <v>213</v>
      </c>
      <c r="C252" s="145">
        <v>3.2734296000000002E-3</v>
      </c>
      <c r="D252" s="145" t="str">
        <f t="shared" si="37"/>
        <v>N/A</v>
      </c>
      <c r="E252" s="145">
        <v>3.3124648E-3</v>
      </c>
      <c r="F252" s="145" t="str">
        <f t="shared" si="38"/>
        <v>N/A</v>
      </c>
      <c r="G252" s="145">
        <v>3.8481519E-3</v>
      </c>
      <c r="H252" s="145" t="str">
        <f t="shared" si="39"/>
        <v>N/A</v>
      </c>
      <c r="I252" s="146">
        <v>1.1919999999999999</v>
      </c>
      <c r="J252" s="146">
        <v>16.170000000000002</v>
      </c>
      <c r="K252" s="161" t="s">
        <v>734</v>
      </c>
      <c r="L252" s="116" t="str">
        <f t="shared" si="40"/>
        <v>Yes</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166662</v>
      </c>
      <c r="D6" s="27" t="str">
        <f t="shared" ref="D6:D37" si="0">IF($B6="N/A","N/A",IF(C6&gt;10,"No",IF(C6&lt;-10,"No","Yes")))</f>
        <v>N/A</v>
      </c>
      <c r="E6" s="23">
        <v>176085</v>
      </c>
      <c r="F6" s="27" t="str">
        <f t="shared" ref="F6:F37" si="1">IF($B6="N/A","N/A",IF(E6&gt;10,"No",IF(E6&lt;-10,"No","Yes")))</f>
        <v>N/A</v>
      </c>
      <c r="G6" s="23">
        <v>197396</v>
      </c>
      <c r="H6" s="27" t="str">
        <f t="shared" ref="H6:H37" si="2">IF($B6="N/A","N/A",IF(G6&gt;10,"No",IF(G6&lt;-10,"No","Yes")))</f>
        <v>N/A</v>
      </c>
      <c r="I6" s="8">
        <v>5.6539999999999999</v>
      </c>
      <c r="J6" s="8">
        <v>12.1</v>
      </c>
      <c r="K6" s="28" t="s">
        <v>734</v>
      </c>
      <c r="L6" s="105" t="str">
        <f t="shared" ref="L6:L39" si="3">IF(J6="Div by 0", "N/A", IF(K6="N/A","N/A", IF(J6&gt;VALUE(MID(K6,1,2)), "No", IF(J6&lt;-1*VALUE(MID(K6,1,2)), "No", "Yes"))))</f>
        <v>Yes</v>
      </c>
    </row>
    <row r="7" spans="1:12" x14ac:dyDescent="0.2">
      <c r="A7" s="168" t="s">
        <v>6</v>
      </c>
      <c r="B7" s="22" t="s">
        <v>213</v>
      </c>
      <c r="C7" s="23">
        <v>154833</v>
      </c>
      <c r="D7" s="27" t="str">
        <f t="shared" si="0"/>
        <v>N/A</v>
      </c>
      <c r="E7" s="23">
        <v>153465</v>
      </c>
      <c r="F7" s="27" t="str">
        <f t="shared" si="1"/>
        <v>N/A</v>
      </c>
      <c r="G7" s="23">
        <v>152115</v>
      </c>
      <c r="H7" s="27" t="str">
        <f t="shared" si="2"/>
        <v>N/A</v>
      </c>
      <c r="I7" s="8">
        <v>-0.88400000000000001</v>
      </c>
      <c r="J7" s="8">
        <v>-0.88</v>
      </c>
      <c r="K7" s="28" t="s">
        <v>734</v>
      </c>
      <c r="L7" s="105" t="str">
        <f t="shared" si="3"/>
        <v>Yes</v>
      </c>
    </row>
    <row r="8" spans="1:12" x14ac:dyDescent="0.2">
      <c r="A8" s="168" t="s">
        <v>360</v>
      </c>
      <c r="B8" s="22" t="s">
        <v>213</v>
      </c>
      <c r="C8" s="4">
        <v>92.902401267000002</v>
      </c>
      <c r="D8" s="27" t="str">
        <f t="shared" si="0"/>
        <v>N/A</v>
      </c>
      <c r="E8" s="4">
        <v>87.15393134</v>
      </c>
      <c r="F8" s="27" t="str">
        <f t="shared" si="1"/>
        <v>N/A</v>
      </c>
      <c r="G8" s="4">
        <v>77.060832032999997</v>
      </c>
      <c r="H8" s="27" t="str">
        <f t="shared" si="2"/>
        <v>N/A</v>
      </c>
      <c r="I8" s="8">
        <v>-6.19</v>
      </c>
      <c r="J8" s="8">
        <v>-11.6</v>
      </c>
      <c r="K8" s="28" t="s">
        <v>734</v>
      </c>
      <c r="L8" s="105" t="str">
        <f t="shared" si="3"/>
        <v>Yes</v>
      </c>
    </row>
    <row r="9" spans="1:12" x14ac:dyDescent="0.2">
      <c r="A9" s="137" t="s">
        <v>88</v>
      </c>
      <c r="B9" s="30" t="s">
        <v>213</v>
      </c>
      <c r="C9" s="1">
        <v>141598.9</v>
      </c>
      <c r="D9" s="7" t="str">
        <f t="shared" si="0"/>
        <v>N/A</v>
      </c>
      <c r="E9" s="1">
        <v>150525.29999999999</v>
      </c>
      <c r="F9" s="7" t="str">
        <f t="shared" si="1"/>
        <v>N/A</v>
      </c>
      <c r="G9" s="1">
        <v>166328.20000000001</v>
      </c>
      <c r="H9" s="7" t="str">
        <f t="shared" si="2"/>
        <v>N/A</v>
      </c>
      <c r="I9" s="8">
        <v>6.3040000000000003</v>
      </c>
      <c r="J9" s="8">
        <v>10.5</v>
      </c>
      <c r="K9" s="30" t="s">
        <v>734</v>
      </c>
      <c r="L9" s="105" t="str">
        <f t="shared" si="3"/>
        <v>Yes</v>
      </c>
    </row>
    <row r="10" spans="1:12" x14ac:dyDescent="0.2">
      <c r="A10" s="137" t="s">
        <v>1387</v>
      </c>
      <c r="B10" s="22" t="s">
        <v>213</v>
      </c>
      <c r="C10" s="4">
        <v>0.75242106779999995</v>
      </c>
      <c r="D10" s="27" t="str">
        <f t="shared" si="0"/>
        <v>N/A</v>
      </c>
      <c r="E10" s="4">
        <v>0.75190958910000005</v>
      </c>
      <c r="F10" s="27" t="str">
        <f t="shared" si="1"/>
        <v>N/A</v>
      </c>
      <c r="G10" s="4">
        <v>9.2114328558</v>
      </c>
      <c r="H10" s="27" t="str">
        <f t="shared" si="2"/>
        <v>N/A</v>
      </c>
      <c r="I10" s="8">
        <v>-6.8000000000000005E-2</v>
      </c>
      <c r="J10" s="8">
        <v>1125</v>
      </c>
      <c r="K10" s="28" t="s">
        <v>734</v>
      </c>
      <c r="L10" s="105" t="str">
        <f t="shared" si="3"/>
        <v>No</v>
      </c>
    </row>
    <row r="11" spans="1:12" x14ac:dyDescent="0.2">
      <c r="A11" s="137" t="s">
        <v>1388</v>
      </c>
      <c r="B11" s="22" t="s">
        <v>213</v>
      </c>
      <c r="C11" s="4">
        <v>2.1420599776999998</v>
      </c>
      <c r="D11" s="27" t="str">
        <f t="shared" si="0"/>
        <v>N/A</v>
      </c>
      <c r="E11" s="4">
        <v>2.4022489138999998</v>
      </c>
      <c r="F11" s="27" t="str">
        <f t="shared" si="1"/>
        <v>N/A</v>
      </c>
      <c r="G11" s="4">
        <v>3.8602605929</v>
      </c>
      <c r="H11" s="27" t="str">
        <f t="shared" si="2"/>
        <v>N/A</v>
      </c>
      <c r="I11" s="8">
        <v>12.15</v>
      </c>
      <c r="J11" s="8">
        <v>60.69</v>
      </c>
      <c r="K11" s="28" t="s">
        <v>734</v>
      </c>
      <c r="L11" s="105" t="str">
        <f t="shared" si="3"/>
        <v>No</v>
      </c>
    </row>
    <row r="12" spans="1:12" x14ac:dyDescent="0.2">
      <c r="A12" s="137" t="s">
        <v>1389</v>
      </c>
      <c r="B12" s="22" t="s">
        <v>213</v>
      </c>
      <c r="C12" s="4">
        <v>46.315296828000001</v>
      </c>
      <c r="D12" s="27" t="str">
        <f t="shared" si="0"/>
        <v>N/A</v>
      </c>
      <c r="E12" s="4">
        <v>45.071982280999997</v>
      </c>
      <c r="F12" s="27" t="str">
        <f t="shared" si="1"/>
        <v>N/A</v>
      </c>
      <c r="G12" s="4">
        <v>46.263348800999999</v>
      </c>
      <c r="H12" s="27" t="str">
        <f t="shared" si="2"/>
        <v>N/A</v>
      </c>
      <c r="I12" s="8">
        <v>-2.68</v>
      </c>
      <c r="J12" s="8">
        <v>2.6429999999999998</v>
      </c>
      <c r="K12" s="28" t="s">
        <v>734</v>
      </c>
      <c r="L12" s="105" t="str">
        <f t="shared" si="3"/>
        <v>Yes</v>
      </c>
    </row>
    <row r="13" spans="1:12" x14ac:dyDescent="0.2">
      <c r="A13" s="137" t="s">
        <v>1390</v>
      </c>
      <c r="B13" s="22" t="s">
        <v>213</v>
      </c>
      <c r="C13" s="4">
        <v>0.32160900510000001</v>
      </c>
      <c r="D13" s="27" t="str">
        <f t="shared" si="0"/>
        <v>N/A</v>
      </c>
      <c r="E13" s="4">
        <v>1.8445637050000001</v>
      </c>
      <c r="F13" s="27" t="str">
        <f t="shared" si="1"/>
        <v>N/A</v>
      </c>
      <c r="G13" s="4">
        <v>4.3420332732000002</v>
      </c>
      <c r="H13" s="27" t="str">
        <f t="shared" si="2"/>
        <v>N/A</v>
      </c>
      <c r="I13" s="8">
        <v>473.5</v>
      </c>
      <c r="J13" s="8">
        <v>135.4</v>
      </c>
      <c r="K13" s="28" t="s">
        <v>734</v>
      </c>
      <c r="L13" s="105" t="str">
        <f t="shared" si="3"/>
        <v>No</v>
      </c>
    </row>
    <row r="14" spans="1:12" x14ac:dyDescent="0.2">
      <c r="A14" s="137" t="s">
        <v>1391</v>
      </c>
      <c r="B14" s="22" t="s">
        <v>213</v>
      </c>
      <c r="C14" s="4">
        <v>6.3337773457999997</v>
      </c>
      <c r="D14" s="27" t="str">
        <f t="shared" si="0"/>
        <v>N/A</v>
      </c>
      <c r="E14" s="4">
        <v>9.3909191583999991</v>
      </c>
      <c r="F14" s="27" t="str">
        <f t="shared" si="1"/>
        <v>N/A</v>
      </c>
      <c r="G14" s="4">
        <v>7.6774605361999999</v>
      </c>
      <c r="H14" s="27" t="str">
        <f t="shared" si="2"/>
        <v>N/A</v>
      </c>
      <c r="I14" s="8">
        <v>48.27</v>
      </c>
      <c r="J14" s="8">
        <v>-18.2</v>
      </c>
      <c r="K14" s="28" t="s">
        <v>734</v>
      </c>
      <c r="L14" s="105" t="str">
        <f t="shared" si="3"/>
        <v>Yes</v>
      </c>
    </row>
    <row r="15" spans="1:12" x14ac:dyDescent="0.2">
      <c r="A15" s="137" t="s">
        <v>1392</v>
      </c>
      <c r="B15" s="22" t="s">
        <v>213</v>
      </c>
      <c r="C15" s="4">
        <v>0</v>
      </c>
      <c r="D15" s="27" t="str">
        <f t="shared" si="0"/>
        <v>N/A</v>
      </c>
      <c r="E15" s="4">
        <v>0</v>
      </c>
      <c r="F15" s="27" t="str">
        <f t="shared" si="1"/>
        <v>N/A</v>
      </c>
      <c r="G15" s="4">
        <v>0</v>
      </c>
      <c r="H15" s="27" t="str">
        <f t="shared" si="2"/>
        <v>N/A</v>
      </c>
      <c r="I15" s="8" t="s">
        <v>1751</v>
      </c>
      <c r="J15" s="8" t="s">
        <v>1751</v>
      </c>
      <c r="K15" s="28" t="s">
        <v>734</v>
      </c>
      <c r="L15" s="105" t="str">
        <f t="shared" si="3"/>
        <v>N/A</v>
      </c>
    </row>
    <row r="16" spans="1:12" x14ac:dyDescent="0.2">
      <c r="A16" s="137" t="s">
        <v>1393</v>
      </c>
      <c r="B16" s="22" t="s">
        <v>213</v>
      </c>
      <c r="C16" s="4">
        <v>0.10620297369999999</v>
      </c>
      <c r="D16" s="27" t="str">
        <f t="shared" si="0"/>
        <v>N/A</v>
      </c>
      <c r="E16" s="4">
        <v>0.28963284779999998</v>
      </c>
      <c r="F16" s="27" t="str">
        <f t="shared" si="1"/>
        <v>N/A</v>
      </c>
      <c r="G16" s="4">
        <v>1.8961883725999999</v>
      </c>
      <c r="H16" s="27" t="str">
        <f t="shared" si="2"/>
        <v>N/A</v>
      </c>
      <c r="I16" s="8">
        <v>172.7</v>
      </c>
      <c r="J16" s="8">
        <v>554.70000000000005</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44.028632801999997</v>
      </c>
      <c r="D18" s="27" t="str">
        <f t="shared" si="0"/>
        <v>N/A</v>
      </c>
      <c r="E18" s="4">
        <v>40.248743505</v>
      </c>
      <c r="F18" s="27" t="str">
        <f t="shared" si="1"/>
        <v>N/A</v>
      </c>
      <c r="G18" s="4">
        <v>26.749275568000002</v>
      </c>
      <c r="H18" s="27" t="str">
        <f t="shared" si="2"/>
        <v>N/A</v>
      </c>
      <c r="I18" s="8">
        <v>-8.59</v>
      </c>
      <c r="J18" s="8">
        <v>-33.5</v>
      </c>
      <c r="K18" s="28" t="s">
        <v>734</v>
      </c>
      <c r="L18" s="105" t="str">
        <f t="shared" si="3"/>
        <v>No</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97.430128044</v>
      </c>
      <c r="D20" s="27" t="str">
        <f t="shared" si="0"/>
        <v>N/A</v>
      </c>
      <c r="E20" s="4">
        <v>95.463554533000007</v>
      </c>
      <c r="F20" s="27" t="str">
        <f t="shared" si="1"/>
        <v>N/A</v>
      </c>
      <c r="G20" s="4">
        <v>89.901517760999994</v>
      </c>
      <c r="H20" s="27" t="str">
        <f t="shared" si="2"/>
        <v>N/A</v>
      </c>
      <c r="I20" s="8">
        <v>-2.02</v>
      </c>
      <c r="J20" s="8">
        <v>-5.83</v>
      </c>
      <c r="K20" s="28" t="s">
        <v>734</v>
      </c>
      <c r="L20" s="105" t="str">
        <f t="shared" si="3"/>
        <v>Yes</v>
      </c>
    </row>
    <row r="21" spans="1:12" x14ac:dyDescent="0.2">
      <c r="A21" s="128" t="s">
        <v>960</v>
      </c>
      <c r="B21" s="22" t="s">
        <v>213</v>
      </c>
      <c r="C21" s="4">
        <v>2.5698719564000001</v>
      </c>
      <c r="D21" s="27" t="str">
        <f t="shared" si="0"/>
        <v>N/A</v>
      </c>
      <c r="E21" s="4">
        <v>4.5364454667</v>
      </c>
      <c r="F21" s="27" t="str">
        <f t="shared" si="1"/>
        <v>N/A</v>
      </c>
      <c r="G21" s="4">
        <v>10.098482239000001</v>
      </c>
      <c r="H21" s="27" t="str">
        <f t="shared" si="2"/>
        <v>N/A</v>
      </c>
      <c r="I21" s="8">
        <v>76.52</v>
      </c>
      <c r="J21" s="8">
        <v>122.6</v>
      </c>
      <c r="K21" s="28" t="s">
        <v>734</v>
      </c>
      <c r="L21" s="105" t="str">
        <f t="shared" si="3"/>
        <v>No</v>
      </c>
    </row>
    <row r="22" spans="1:12" x14ac:dyDescent="0.2">
      <c r="A22" s="104" t="s">
        <v>1690</v>
      </c>
      <c r="B22" s="22" t="s">
        <v>213</v>
      </c>
      <c r="C22" s="23">
        <v>76540</v>
      </c>
      <c r="D22" s="27" t="str">
        <f t="shared" si="0"/>
        <v>N/A</v>
      </c>
      <c r="E22" s="23">
        <v>81523</v>
      </c>
      <c r="F22" s="27" t="str">
        <f t="shared" si="1"/>
        <v>N/A</v>
      </c>
      <c r="G22" s="23">
        <v>67424</v>
      </c>
      <c r="H22" s="27" t="str">
        <f t="shared" si="2"/>
        <v>N/A</v>
      </c>
      <c r="I22" s="8">
        <v>6.51</v>
      </c>
      <c r="J22" s="8">
        <v>-17.3</v>
      </c>
      <c r="K22" s="28" t="s">
        <v>734</v>
      </c>
      <c r="L22" s="105" t="str">
        <f t="shared" si="3"/>
        <v>Yes</v>
      </c>
    </row>
    <row r="23" spans="1:12" x14ac:dyDescent="0.2">
      <c r="A23" s="104" t="s">
        <v>975</v>
      </c>
      <c r="B23" s="22" t="s">
        <v>213</v>
      </c>
      <c r="C23" s="23">
        <v>16665</v>
      </c>
      <c r="D23" s="27" t="str">
        <f t="shared" si="0"/>
        <v>N/A</v>
      </c>
      <c r="E23" s="23">
        <v>16623</v>
      </c>
      <c r="F23" s="27" t="str">
        <f t="shared" si="1"/>
        <v>N/A</v>
      </c>
      <c r="G23" s="23">
        <v>988</v>
      </c>
      <c r="H23" s="27" t="str">
        <f t="shared" si="2"/>
        <v>N/A</v>
      </c>
      <c r="I23" s="8">
        <v>-0.252</v>
      </c>
      <c r="J23" s="8">
        <v>-94.1</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04" t="s">
        <v>977</v>
      </c>
      <c r="B25" s="22" t="s">
        <v>213</v>
      </c>
      <c r="C25" s="23">
        <v>3401</v>
      </c>
      <c r="D25" s="27" t="str">
        <f t="shared" si="0"/>
        <v>N/A</v>
      </c>
      <c r="E25" s="23">
        <v>10669</v>
      </c>
      <c r="F25" s="27" t="str">
        <f t="shared" si="1"/>
        <v>N/A</v>
      </c>
      <c r="G25" s="23">
        <v>24599</v>
      </c>
      <c r="H25" s="27" t="str">
        <f t="shared" si="2"/>
        <v>N/A</v>
      </c>
      <c r="I25" s="8">
        <v>213.7</v>
      </c>
      <c r="J25" s="8">
        <v>130.6</v>
      </c>
      <c r="K25" s="28" t="s">
        <v>734</v>
      </c>
      <c r="L25" s="105" t="str">
        <f t="shared" si="3"/>
        <v>No</v>
      </c>
    </row>
    <row r="26" spans="1:12" x14ac:dyDescent="0.2">
      <c r="A26" s="104" t="s">
        <v>978</v>
      </c>
      <c r="B26" s="22" t="s">
        <v>213</v>
      </c>
      <c r="C26" s="23">
        <v>56474</v>
      </c>
      <c r="D26" s="27" t="str">
        <f t="shared" si="0"/>
        <v>N/A</v>
      </c>
      <c r="E26" s="23">
        <v>54231</v>
      </c>
      <c r="F26" s="27" t="str">
        <f t="shared" si="1"/>
        <v>N/A</v>
      </c>
      <c r="G26" s="23">
        <v>41837</v>
      </c>
      <c r="H26" s="27" t="str">
        <f t="shared" si="2"/>
        <v>N/A</v>
      </c>
      <c r="I26" s="8">
        <v>-3.97</v>
      </c>
      <c r="J26" s="8">
        <v>-22.9</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89677</v>
      </c>
      <c r="D28" s="27" t="str">
        <f t="shared" si="0"/>
        <v>N/A</v>
      </c>
      <c r="E28" s="23">
        <v>93972</v>
      </c>
      <c r="F28" s="27" t="str">
        <f t="shared" si="1"/>
        <v>N/A</v>
      </c>
      <c r="G28" s="23">
        <v>96458</v>
      </c>
      <c r="H28" s="27" t="str">
        <f t="shared" si="2"/>
        <v>N/A</v>
      </c>
      <c r="I28" s="8">
        <v>4.7889999999999997</v>
      </c>
      <c r="J28" s="8">
        <v>2.645</v>
      </c>
      <c r="K28" s="28" t="s">
        <v>734</v>
      </c>
      <c r="L28" s="105" t="str">
        <f t="shared" si="3"/>
        <v>Yes</v>
      </c>
    </row>
    <row r="29" spans="1:12" x14ac:dyDescent="0.2">
      <c r="A29" s="104" t="s">
        <v>980</v>
      </c>
      <c r="B29" s="22" t="s">
        <v>213</v>
      </c>
      <c r="C29" s="23">
        <v>30690</v>
      </c>
      <c r="D29" s="27" t="str">
        <f t="shared" si="0"/>
        <v>N/A</v>
      </c>
      <c r="E29" s="23">
        <v>30448</v>
      </c>
      <c r="F29" s="27" t="str">
        <f t="shared" si="1"/>
        <v>N/A</v>
      </c>
      <c r="G29" s="23">
        <v>1243</v>
      </c>
      <c r="H29" s="27" t="str">
        <f t="shared" si="2"/>
        <v>N/A</v>
      </c>
      <c r="I29" s="8">
        <v>-0.78900000000000003</v>
      </c>
      <c r="J29" s="8">
        <v>-95.9</v>
      </c>
      <c r="K29" s="28" t="s">
        <v>734</v>
      </c>
      <c r="L29" s="105" t="str">
        <f t="shared" si="3"/>
        <v>No</v>
      </c>
    </row>
    <row r="30" spans="1:12" x14ac:dyDescent="0.2">
      <c r="A30" s="104" t="s">
        <v>981</v>
      </c>
      <c r="B30" s="22" t="s">
        <v>213</v>
      </c>
      <c r="C30" s="23">
        <v>0</v>
      </c>
      <c r="D30" s="27" t="str">
        <f t="shared" si="0"/>
        <v>N/A</v>
      </c>
      <c r="E30" s="23">
        <v>0</v>
      </c>
      <c r="F30" s="27" t="str">
        <f t="shared" si="1"/>
        <v>N/A</v>
      </c>
      <c r="G30" s="23">
        <v>0</v>
      </c>
      <c r="H30" s="27" t="str">
        <f t="shared" si="2"/>
        <v>N/A</v>
      </c>
      <c r="I30" s="8" t="s">
        <v>1751</v>
      </c>
      <c r="J30" s="8" t="s">
        <v>1751</v>
      </c>
      <c r="K30" s="28" t="s">
        <v>734</v>
      </c>
      <c r="L30" s="105" t="str">
        <f t="shared" si="3"/>
        <v>N/A</v>
      </c>
    </row>
    <row r="31" spans="1:12" x14ac:dyDescent="0.2">
      <c r="A31" s="104" t="s">
        <v>982</v>
      </c>
      <c r="B31" s="22" t="s">
        <v>213</v>
      </c>
      <c r="C31" s="23">
        <v>5896</v>
      </c>
      <c r="D31" s="27" t="str">
        <f t="shared" si="0"/>
        <v>N/A</v>
      </c>
      <c r="E31" s="23">
        <v>13669</v>
      </c>
      <c r="F31" s="27" t="str">
        <f t="shared" si="1"/>
        <v>N/A</v>
      </c>
      <c r="G31" s="23">
        <v>48709</v>
      </c>
      <c r="H31" s="27" t="str">
        <f t="shared" si="2"/>
        <v>N/A</v>
      </c>
      <c r="I31" s="8">
        <v>131.80000000000001</v>
      </c>
      <c r="J31" s="8">
        <v>256.3</v>
      </c>
      <c r="K31" s="28" t="s">
        <v>734</v>
      </c>
      <c r="L31" s="105" t="str">
        <f t="shared" si="3"/>
        <v>No</v>
      </c>
    </row>
    <row r="32" spans="1:12" x14ac:dyDescent="0.2">
      <c r="A32" s="104" t="s">
        <v>983</v>
      </c>
      <c r="B32" s="22" t="s">
        <v>213</v>
      </c>
      <c r="C32" s="23">
        <v>53091</v>
      </c>
      <c r="D32" s="27" t="str">
        <f t="shared" si="0"/>
        <v>N/A</v>
      </c>
      <c r="E32" s="23">
        <v>49855</v>
      </c>
      <c r="F32" s="27" t="str">
        <f t="shared" si="1"/>
        <v>N/A</v>
      </c>
      <c r="G32" s="23">
        <v>46506</v>
      </c>
      <c r="H32" s="27" t="str">
        <f t="shared" si="2"/>
        <v>N/A</v>
      </c>
      <c r="I32" s="8">
        <v>-6.1</v>
      </c>
      <c r="J32" s="8">
        <v>-6.72</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2198801159</v>
      </c>
      <c r="D34" s="27" t="str">
        <f t="shared" si="0"/>
        <v>N/A</v>
      </c>
      <c r="E34" s="29">
        <v>2126560883</v>
      </c>
      <c r="F34" s="27" t="str">
        <f t="shared" si="1"/>
        <v>N/A</v>
      </c>
      <c r="G34" s="29">
        <v>1584695668</v>
      </c>
      <c r="H34" s="27" t="str">
        <f t="shared" si="2"/>
        <v>N/A</v>
      </c>
      <c r="I34" s="8">
        <v>-3.29</v>
      </c>
      <c r="J34" s="8">
        <v>-25.5</v>
      </c>
      <c r="K34" s="28" t="s">
        <v>734</v>
      </c>
      <c r="L34" s="105" t="str">
        <f t="shared" si="3"/>
        <v>Yes</v>
      </c>
    </row>
    <row r="35" spans="1:12" x14ac:dyDescent="0.2">
      <c r="A35" s="168" t="s">
        <v>1397</v>
      </c>
      <c r="B35" s="22" t="s">
        <v>213</v>
      </c>
      <c r="C35" s="29">
        <v>13193.176363</v>
      </c>
      <c r="D35" s="27" t="str">
        <f t="shared" si="0"/>
        <v>N/A</v>
      </c>
      <c r="E35" s="29">
        <v>12076.899696</v>
      </c>
      <c r="F35" s="27" t="str">
        <f t="shared" si="1"/>
        <v>N/A</v>
      </c>
      <c r="G35" s="29">
        <v>8028.0029383000001</v>
      </c>
      <c r="H35" s="27" t="str">
        <f t="shared" si="2"/>
        <v>N/A</v>
      </c>
      <c r="I35" s="8">
        <v>-8.4600000000000009</v>
      </c>
      <c r="J35" s="8">
        <v>-33.5</v>
      </c>
      <c r="K35" s="28" t="s">
        <v>734</v>
      </c>
      <c r="L35" s="105" t="str">
        <f t="shared" si="3"/>
        <v>No</v>
      </c>
    </row>
    <row r="36" spans="1:12" x14ac:dyDescent="0.2">
      <c r="A36" s="168" t="s">
        <v>1398</v>
      </c>
      <c r="B36" s="22" t="s">
        <v>213</v>
      </c>
      <c r="C36" s="29">
        <v>14201.114485</v>
      </c>
      <c r="D36" s="27" t="str">
        <f t="shared" si="0"/>
        <v>N/A</v>
      </c>
      <c r="E36" s="29">
        <v>13856.976398999999</v>
      </c>
      <c r="F36" s="27" t="str">
        <f t="shared" si="1"/>
        <v>N/A</v>
      </c>
      <c r="G36" s="29">
        <v>10417.747546000001</v>
      </c>
      <c r="H36" s="27" t="str">
        <f t="shared" si="2"/>
        <v>N/A</v>
      </c>
      <c r="I36" s="8">
        <v>-2.42</v>
      </c>
      <c r="J36" s="8">
        <v>-24.8</v>
      </c>
      <c r="K36" s="28" t="s">
        <v>734</v>
      </c>
      <c r="L36" s="105" t="str">
        <f t="shared" si="3"/>
        <v>Yes</v>
      </c>
    </row>
    <row r="37" spans="1:12" x14ac:dyDescent="0.2">
      <c r="A37" s="137" t="s">
        <v>107</v>
      </c>
      <c r="B37" s="22" t="s">
        <v>213</v>
      </c>
      <c r="C37" s="29">
        <v>14653960</v>
      </c>
      <c r="D37" s="27" t="str">
        <f t="shared" si="0"/>
        <v>N/A</v>
      </c>
      <c r="E37" s="29">
        <v>12693267</v>
      </c>
      <c r="F37" s="27" t="str">
        <f t="shared" si="1"/>
        <v>N/A</v>
      </c>
      <c r="G37" s="29">
        <v>11429422</v>
      </c>
      <c r="H37" s="27" t="str">
        <f t="shared" si="2"/>
        <v>N/A</v>
      </c>
      <c r="I37" s="8">
        <v>-13.4</v>
      </c>
      <c r="J37" s="8">
        <v>-9.9600000000000009</v>
      </c>
      <c r="K37" s="28" t="s">
        <v>734</v>
      </c>
      <c r="L37" s="105" t="str">
        <f t="shared" si="3"/>
        <v>Yes</v>
      </c>
    </row>
    <row r="38" spans="1:12" x14ac:dyDescent="0.2">
      <c r="A38" s="168" t="s">
        <v>158</v>
      </c>
      <c r="B38" s="30" t="s">
        <v>217</v>
      </c>
      <c r="C38" s="1">
        <v>11</v>
      </c>
      <c r="D38" s="27" t="str">
        <f>IF($B38="N/A","N/A",IF(C38&gt;0,"No",IF(C38&lt;0,"No","Yes")))</f>
        <v>No</v>
      </c>
      <c r="E38" s="1">
        <v>11</v>
      </c>
      <c r="F38" s="27" t="str">
        <f>IF($B38="N/A","N/A",IF(E38&gt;0,"No",IF(E38&lt;0,"No","Yes")))</f>
        <v>No</v>
      </c>
      <c r="G38" s="1">
        <v>11</v>
      </c>
      <c r="H38" s="27" t="str">
        <f>IF($B38="N/A","N/A",IF(G38&gt;0,"No",IF(G38&lt;0,"No","Yes")))</f>
        <v>No</v>
      </c>
      <c r="I38" s="8">
        <v>0</v>
      </c>
      <c r="J38" s="8">
        <v>-12.5</v>
      </c>
      <c r="K38" s="28" t="s">
        <v>734</v>
      </c>
      <c r="L38" s="105" t="str">
        <f t="shared" si="3"/>
        <v>Yes</v>
      </c>
    </row>
    <row r="39" spans="1:12" x14ac:dyDescent="0.2">
      <c r="A39" s="168" t="s">
        <v>156</v>
      </c>
      <c r="B39" s="22" t="s">
        <v>213</v>
      </c>
      <c r="C39" s="29">
        <v>5598</v>
      </c>
      <c r="D39" s="27" t="str">
        <f t="shared" ref="D39:D40" si="4">IF($B39="N/A","N/A",IF(C39&gt;10,"No",IF(C39&lt;-10,"No","Yes")))</f>
        <v>N/A</v>
      </c>
      <c r="E39" s="29">
        <v>4064</v>
      </c>
      <c r="F39" s="27" t="str">
        <f t="shared" ref="F39:F40" si="5">IF($B39="N/A","N/A",IF(E39&gt;10,"No",IF(E39&lt;-10,"No","Yes")))</f>
        <v>N/A</v>
      </c>
      <c r="G39" s="29">
        <v>20928</v>
      </c>
      <c r="H39" s="27" t="str">
        <f t="shared" ref="H39:H40" si="6">IF($B39="N/A","N/A",IF(G39&gt;10,"No",IF(G39&lt;-10,"No","Yes")))</f>
        <v>N/A</v>
      </c>
      <c r="I39" s="8">
        <v>-27.4</v>
      </c>
      <c r="J39" s="8">
        <v>415</v>
      </c>
      <c r="K39" s="28" t="s">
        <v>734</v>
      </c>
      <c r="L39" s="105" t="str">
        <f t="shared" si="3"/>
        <v>No</v>
      </c>
    </row>
    <row r="40" spans="1:12" x14ac:dyDescent="0.2">
      <c r="A40" s="168" t="s">
        <v>1277</v>
      </c>
      <c r="B40" s="22" t="s">
        <v>213</v>
      </c>
      <c r="C40" s="29">
        <v>699.75</v>
      </c>
      <c r="D40" s="27" t="str">
        <f t="shared" si="4"/>
        <v>N/A</v>
      </c>
      <c r="E40" s="29">
        <v>508</v>
      </c>
      <c r="F40" s="27" t="str">
        <f t="shared" si="5"/>
        <v>N/A</v>
      </c>
      <c r="G40" s="29">
        <v>2989.7142856999999</v>
      </c>
      <c r="H40" s="27" t="str">
        <f t="shared" si="6"/>
        <v>N/A</v>
      </c>
      <c r="I40" s="8">
        <v>-27.4</v>
      </c>
      <c r="J40" s="8">
        <v>488.5</v>
      </c>
      <c r="K40" s="28" t="s">
        <v>734</v>
      </c>
      <c r="L40" s="105" t="str">
        <f>IF(J40="Div by 0", "N/A", IF(OR(J40="N/A",K40="N/A"),"N/A", IF(J40&gt;VALUE(MID(K40,1,2)), "No", IF(J40&lt;-1*VALUE(MID(K40,1,2)), "No", "Yes"))))</f>
        <v>No</v>
      </c>
    </row>
    <row r="41" spans="1:12" x14ac:dyDescent="0.2">
      <c r="A41" s="104" t="s">
        <v>1399</v>
      </c>
      <c r="B41" s="22" t="s">
        <v>213</v>
      </c>
      <c r="C41" s="29">
        <v>14747.071061000001</v>
      </c>
      <c r="D41" s="27" t="str">
        <f t="shared" ref="D41:D52" si="7">IF($B41="N/A","N/A",IF(C41&gt;10,"No",IF(C41&lt;-10,"No","Yes")))</f>
        <v>N/A</v>
      </c>
      <c r="E41" s="29">
        <v>13368.076934999999</v>
      </c>
      <c r="F41" s="27" t="str">
        <f t="shared" ref="F41:F52" si="8">IF($B41="N/A","N/A",IF(E41&gt;10,"No",IF(E41&lt;-10,"No","Yes")))</f>
        <v>N/A</v>
      </c>
      <c r="G41" s="29">
        <v>6726.5554847000003</v>
      </c>
      <c r="H41" s="27" t="str">
        <f t="shared" ref="H41:H52" si="9">IF($B41="N/A","N/A",IF(G41&gt;10,"No",IF(G41&lt;-10,"No","Yes")))</f>
        <v>N/A</v>
      </c>
      <c r="I41" s="8">
        <v>-9.35</v>
      </c>
      <c r="J41" s="8">
        <v>-49.7</v>
      </c>
      <c r="K41" s="28" t="s">
        <v>734</v>
      </c>
      <c r="L41" s="105" t="str">
        <f t="shared" ref="L41:L52" si="10">IF(J41="Div by 0", "N/A", IF(K41="N/A","N/A", IF(J41&gt;VALUE(MID(K41,1,2)), "No", IF(J41&lt;-1*VALUE(MID(K41,1,2)), "No", "Yes"))))</f>
        <v>No</v>
      </c>
    </row>
    <row r="42" spans="1:12" x14ac:dyDescent="0.2">
      <c r="A42" s="104" t="s">
        <v>1400</v>
      </c>
      <c r="B42" s="22" t="s">
        <v>213</v>
      </c>
      <c r="C42" s="29">
        <v>9978.9191119000006</v>
      </c>
      <c r="D42" s="27" t="str">
        <f t="shared" si="7"/>
        <v>N/A</v>
      </c>
      <c r="E42" s="29">
        <v>9852.6761114000001</v>
      </c>
      <c r="F42" s="27" t="str">
        <f t="shared" si="8"/>
        <v>N/A</v>
      </c>
      <c r="G42" s="29">
        <v>6060.0485829999998</v>
      </c>
      <c r="H42" s="27" t="str">
        <f t="shared" si="9"/>
        <v>N/A</v>
      </c>
      <c r="I42" s="8">
        <v>-1.27</v>
      </c>
      <c r="J42" s="8">
        <v>-38.5</v>
      </c>
      <c r="K42" s="28" t="s">
        <v>734</v>
      </c>
      <c r="L42" s="105" t="str">
        <f t="shared" si="10"/>
        <v>No</v>
      </c>
    </row>
    <row r="43" spans="1:12" x14ac:dyDescent="0.2">
      <c r="A43" s="104" t="s">
        <v>1401</v>
      </c>
      <c r="B43" s="22" t="s">
        <v>213</v>
      </c>
      <c r="C43" s="29" t="s">
        <v>1751</v>
      </c>
      <c r="D43" s="27" t="str">
        <f t="shared" si="7"/>
        <v>N/A</v>
      </c>
      <c r="E43" s="29" t="s">
        <v>1751</v>
      </c>
      <c r="F43" s="27" t="str">
        <f t="shared" si="8"/>
        <v>N/A</v>
      </c>
      <c r="G43" s="29" t="s">
        <v>1751</v>
      </c>
      <c r="H43" s="27" t="str">
        <f t="shared" si="9"/>
        <v>N/A</v>
      </c>
      <c r="I43" s="8" t="s">
        <v>1751</v>
      </c>
      <c r="J43" s="8" t="s">
        <v>1751</v>
      </c>
      <c r="K43" s="28" t="s">
        <v>734</v>
      </c>
      <c r="L43" s="105" t="str">
        <f t="shared" si="10"/>
        <v>N/A</v>
      </c>
    </row>
    <row r="44" spans="1:12" x14ac:dyDescent="0.2">
      <c r="A44" s="104" t="s">
        <v>1402</v>
      </c>
      <c r="B44" s="22" t="s">
        <v>213</v>
      </c>
      <c r="C44" s="29">
        <v>3434.7133196</v>
      </c>
      <c r="D44" s="27" t="str">
        <f t="shared" si="7"/>
        <v>N/A</v>
      </c>
      <c r="E44" s="29">
        <v>3242.8211640999998</v>
      </c>
      <c r="F44" s="27" t="str">
        <f t="shared" si="8"/>
        <v>N/A</v>
      </c>
      <c r="G44" s="29">
        <v>4337.9004838000001</v>
      </c>
      <c r="H44" s="27" t="str">
        <f t="shared" si="9"/>
        <v>N/A</v>
      </c>
      <c r="I44" s="8">
        <v>-5.59</v>
      </c>
      <c r="J44" s="8">
        <v>33.770000000000003</v>
      </c>
      <c r="K44" s="28" t="s">
        <v>734</v>
      </c>
      <c r="L44" s="105" t="str">
        <f t="shared" si="10"/>
        <v>No</v>
      </c>
    </row>
    <row r="45" spans="1:12" x14ac:dyDescent="0.2">
      <c r="A45" s="104" t="s">
        <v>1403</v>
      </c>
      <c r="B45" s="22" t="s">
        <v>213</v>
      </c>
      <c r="C45" s="29">
        <v>16835.369762999999</v>
      </c>
      <c r="D45" s="27" t="str">
        <f t="shared" si="7"/>
        <v>N/A</v>
      </c>
      <c r="E45" s="29">
        <v>16437.591820000001</v>
      </c>
      <c r="F45" s="27" t="str">
        <f t="shared" si="8"/>
        <v>N/A</v>
      </c>
      <c r="G45" s="29">
        <v>8146.7584913000001</v>
      </c>
      <c r="H45" s="27" t="str">
        <f t="shared" si="9"/>
        <v>N/A</v>
      </c>
      <c r="I45" s="8">
        <v>-2.36</v>
      </c>
      <c r="J45" s="8">
        <v>-50.4</v>
      </c>
      <c r="K45" s="28" t="s">
        <v>734</v>
      </c>
      <c r="L45" s="105" t="str">
        <f t="shared" si="10"/>
        <v>No</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11893.127446</v>
      </c>
      <c r="D47" s="27" t="str">
        <f t="shared" si="7"/>
        <v>N/A</v>
      </c>
      <c r="E47" s="29">
        <v>10973.096836999999</v>
      </c>
      <c r="F47" s="27" t="str">
        <f t="shared" si="8"/>
        <v>N/A</v>
      </c>
      <c r="G47" s="29">
        <v>7338.1181551</v>
      </c>
      <c r="H47" s="27" t="str">
        <f t="shared" si="9"/>
        <v>N/A</v>
      </c>
      <c r="I47" s="8">
        <v>-7.74</v>
      </c>
      <c r="J47" s="8">
        <v>-33.1</v>
      </c>
      <c r="K47" s="28" t="s">
        <v>734</v>
      </c>
      <c r="L47" s="105" t="str">
        <f t="shared" si="10"/>
        <v>No</v>
      </c>
    </row>
    <row r="48" spans="1:12" x14ac:dyDescent="0.2">
      <c r="A48" s="104" t="s">
        <v>1406</v>
      </c>
      <c r="B48" s="30" t="s">
        <v>213</v>
      </c>
      <c r="C48" s="10">
        <v>11052.829684</v>
      </c>
      <c r="D48" s="7" t="str">
        <f t="shared" si="7"/>
        <v>N/A</v>
      </c>
      <c r="E48" s="10">
        <v>10961.88702</v>
      </c>
      <c r="F48" s="7" t="str">
        <f t="shared" si="8"/>
        <v>N/A</v>
      </c>
      <c r="G48" s="10">
        <v>2686.8270314000001</v>
      </c>
      <c r="H48" s="7" t="str">
        <f t="shared" si="9"/>
        <v>N/A</v>
      </c>
      <c r="I48" s="36">
        <v>-0.82299999999999995</v>
      </c>
      <c r="J48" s="36">
        <v>-75.5</v>
      </c>
      <c r="K48" s="30" t="s">
        <v>734</v>
      </c>
      <c r="L48" s="105" t="str">
        <f t="shared" si="10"/>
        <v>No</v>
      </c>
    </row>
    <row r="49" spans="1:12" ht="25.5" x14ac:dyDescent="0.2">
      <c r="A49" s="104" t="s">
        <v>1407</v>
      </c>
      <c r="B49" s="30" t="s">
        <v>213</v>
      </c>
      <c r="C49" s="10" t="s">
        <v>1751</v>
      </c>
      <c r="D49" s="7" t="str">
        <f t="shared" si="7"/>
        <v>N/A</v>
      </c>
      <c r="E49" s="10" t="s">
        <v>1751</v>
      </c>
      <c r="F49" s="7" t="str">
        <f t="shared" si="8"/>
        <v>N/A</v>
      </c>
      <c r="G49" s="10" t="s">
        <v>1751</v>
      </c>
      <c r="H49" s="7" t="str">
        <f t="shared" si="9"/>
        <v>N/A</v>
      </c>
      <c r="I49" s="36" t="s">
        <v>1751</v>
      </c>
      <c r="J49" s="36" t="s">
        <v>1751</v>
      </c>
      <c r="K49" s="30" t="s">
        <v>734</v>
      </c>
      <c r="L49" s="105" t="str">
        <f t="shared" si="10"/>
        <v>N/A</v>
      </c>
    </row>
    <row r="50" spans="1:12" x14ac:dyDescent="0.2">
      <c r="A50" s="104" t="s">
        <v>1408</v>
      </c>
      <c r="B50" s="30" t="s">
        <v>213</v>
      </c>
      <c r="C50" s="10">
        <v>2679.6762211999999</v>
      </c>
      <c r="D50" s="7" t="str">
        <f t="shared" si="7"/>
        <v>N/A</v>
      </c>
      <c r="E50" s="10">
        <v>3855.2106957000001</v>
      </c>
      <c r="F50" s="7" t="str">
        <f t="shared" si="8"/>
        <v>N/A</v>
      </c>
      <c r="G50" s="10">
        <v>6000.5842451999997</v>
      </c>
      <c r="H50" s="7" t="str">
        <f t="shared" si="9"/>
        <v>N/A</v>
      </c>
      <c r="I50" s="36">
        <v>43.87</v>
      </c>
      <c r="J50" s="36">
        <v>55.65</v>
      </c>
      <c r="K50" s="30" t="s">
        <v>734</v>
      </c>
      <c r="L50" s="105" t="str">
        <f t="shared" si="10"/>
        <v>No</v>
      </c>
    </row>
    <row r="51" spans="1:12" x14ac:dyDescent="0.2">
      <c r="A51" s="104" t="s">
        <v>1409</v>
      </c>
      <c r="B51" s="30" t="s">
        <v>213</v>
      </c>
      <c r="C51" s="10">
        <v>13402.069579000001</v>
      </c>
      <c r="D51" s="7" t="str">
        <f t="shared" si="7"/>
        <v>N/A</v>
      </c>
      <c r="E51" s="10">
        <v>12931.490222</v>
      </c>
      <c r="F51" s="7" t="str">
        <f t="shared" si="8"/>
        <v>N/A</v>
      </c>
      <c r="G51" s="10">
        <v>8863.3298283999993</v>
      </c>
      <c r="H51" s="7" t="str">
        <f t="shared" si="9"/>
        <v>N/A</v>
      </c>
      <c r="I51" s="36">
        <v>-3.51</v>
      </c>
      <c r="J51" s="36">
        <v>-31.5</v>
      </c>
      <c r="K51" s="30" t="s">
        <v>734</v>
      </c>
      <c r="L51" s="105" t="str">
        <f t="shared" si="10"/>
        <v>No</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25848513</v>
      </c>
      <c r="D53" s="27" t="str">
        <f t="shared" ref="D53:D122" si="11">IF($B53="N/A","N/A",IF(C53&gt;10,"No",IF(C53&lt;-10,"No","Yes")))</f>
        <v>N/A</v>
      </c>
      <c r="E53" s="29">
        <v>23305319</v>
      </c>
      <c r="F53" s="27" t="str">
        <f t="shared" ref="F53:F122" si="12">IF($B53="N/A","N/A",IF(E53&gt;10,"No",IF(E53&lt;-10,"No","Yes")))</f>
        <v>N/A</v>
      </c>
      <c r="G53" s="29">
        <v>32217004</v>
      </c>
      <c r="H53" s="27" t="str">
        <f t="shared" ref="H53:H122" si="13">IF($B53="N/A","N/A",IF(G53&gt;10,"No",IF(G53&lt;-10,"No","Yes")))</f>
        <v>N/A</v>
      </c>
      <c r="I53" s="8">
        <v>-9.84</v>
      </c>
      <c r="J53" s="8">
        <v>38.24</v>
      </c>
      <c r="K53" s="28" t="s">
        <v>734</v>
      </c>
      <c r="L53" s="105" t="str">
        <f t="shared" ref="L53:L113" si="14">IF(J53="Div by 0", "N/A", IF(K53="N/A","N/A", IF(J53&gt;VALUE(MID(K53,1,2)), "No", IF(J53&lt;-1*VALUE(MID(K53,1,2)), "No", "Yes"))))</f>
        <v>No</v>
      </c>
    </row>
    <row r="54" spans="1:12" x14ac:dyDescent="0.2">
      <c r="A54" s="168" t="s">
        <v>595</v>
      </c>
      <c r="B54" s="22" t="s">
        <v>213</v>
      </c>
      <c r="C54" s="23">
        <v>2198</v>
      </c>
      <c r="D54" s="27" t="str">
        <f t="shared" si="11"/>
        <v>N/A</v>
      </c>
      <c r="E54" s="23">
        <v>2021</v>
      </c>
      <c r="F54" s="27" t="str">
        <f t="shared" si="12"/>
        <v>N/A</v>
      </c>
      <c r="G54" s="23">
        <v>2404</v>
      </c>
      <c r="H54" s="27" t="str">
        <f t="shared" si="13"/>
        <v>N/A</v>
      </c>
      <c r="I54" s="8">
        <v>-8.0500000000000007</v>
      </c>
      <c r="J54" s="8">
        <v>18.95</v>
      </c>
      <c r="K54" s="28" t="s">
        <v>734</v>
      </c>
      <c r="L54" s="105" t="str">
        <f t="shared" si="14"/>
        <v>Yes</v>
      </c>
    </row>
    <row r="55" spans="1:12" x14ac:dyDescent="0.2">
      <c r="A55" s="168" t="s">
        <v>1411</v>
      </c>
      <c r="B55" s="22" t="s">
        <v>213</v>
      </c>
      <c r="C55" s="29">
        <v>11760.015014000001</v>
      </c>
      <c r="D55" s="27" t="str">
        <f t="shared" si="11"/>
        <v>N/A</v>
      </c>
      <c r="E55" s="29">
        <v>11531.577932</v>
      </c>
      <c r="F55" s="27" t="str">
        <f t="shared" si="12"/>
        <v>N/A</v>
      </c>
      <c r="G55" s="29">
        <v>13401.415972999999</v>
      </c>
      <c r="H55" s="27" t="str">
        <f t="shared" si="13"/>
        <v>N/A</v>
      </c>
      <c r="I55" s="8">
        <v>-1.94</v>
      </c>
      <c r="J55" s="8">
        <v>16.21</v>
      </c>
      <c r="K55" s="28" t="s">
        <v>734</v>
      </c>
      <c r="L55" s="105" t="str">
        <f t="shared" si="14"/>
        <v>Yes</v>
      </c>
    </row>
    <row r="56" spans="1:12" ht="25.5" x14ac:dyDescent="0.2">
      <c r="A56" s="168" t="s">
        <v>1412</v>
      </c>
      <c r="B56" s="22" t="s">
        <v>213</v>
      </c>
      <c r="C56" s="23">
        <v>12.758416742</v>
      </c>
      <c r="D56" s="27" t="str">
        <f t="shared" si="11"/>
        <v>N/A</v>
      </c>
      <c r="E56" s="23">
        <v>11.906481940000001</v>
      </c>
      <c r="F56" s="27" t="str">
        <f t="shared" si="12"/>
        <v>N/A</v>
      </c>
      <c r="G56" s="23">
        <v>13.251663894</v>
      </c>
      <c r="H56" s="27" t="str">
        <f t="shared" si="13"/>
        <v>N/A</v>
      </c>
      <c r="I56" s="8">
        <v>-6.68</v>
      </c>
      <c r="J56" s="8">
        <v>11.3</v>
      </c>
      <c r="K56" s="28" t="s">
        <v>734</v>
      </c>
      <c r="L56" s="105" t="str">
        <f t="shared" si="14"/>
        <v>Yes</v>
      </c>
    </row>
    <row r="57" spans="1:12" ht="25.5" x14ac:dyDescent="0.2">
      <c r="A57" s="168" t="s">
        <v>596</v>
      </c>
      <c r="B57" s="22" t="s">
        <v>213</v>
      </c>
      <c r="C57" s="29">
        <v>427229</v>
      </c>
      <c r="D57" s="27" t="str">
        <f t="shared" si="11"/>
        <v>N/A</v>
      </c>
      <c r="E57" s="29">
        <v>299976</v>
      </c>
      <c r="F57" s="27" t="str">
        <f t="shared" si="12"/>
        <v>N/A</v>
      </c>
      <c r="G57" s="29">
        <v>95801</v>
      </c>
      <c r="H57" s="27" t="str">
        <f t="shared" si="13"/>
        <v>N/A</v>
      </c>
      <c r="I57" s="8">
        <v>-29.8</v>
      </c>
      <c r="J57" s="8">
        <v>-68.099999999999994</v>
      </c>
      <c r="K57" s="28" t="s">
        <v>734</v>
      </c>
      <c r="L57" s="105" t="str">
        <f t="shared" si="14"/>
        <v>No</v>
      </c>
    </row>
    <row r="58" spans="1:12" x14ac:dyDescent="0.2">
      <c r="A58" s="168" t="s">
        <v>597</v>
      </c>
      <c r="B58" s="22" t="s">
        <v>213</v>
      </c>
      <c r="C58" s="23">
        <v>11</v>
      </c>
      <c r="D58" s="27" t="str">
        <f t="shared" si="11"/>
        <v>N/A</v>
      </c>
      <c r="E58" s="23">
        <v>11</v>
      </c>
      <c r="F58" s="27" t="str">
        <f t="shared" si="12"/>
        <v>N/A</v>
      </c>
      <c r="G58" s="23">
        <v>11</v>
      </c>
      <c r="H58" s="27" t="str">
        <f t="shared" si="13"/>
        <v>N/A</v>
      </c>
      <c r="I58" s="8">
        <v>25</v>
      </c>
      <c r="J58" s="8">
        <v>-60</v>
      </c>
      <c r="K58" s="28" t="s">
        <v>734</v>
      </c>
      <c r="L58" s="105" t="str">
        <f t="shared" si="14"/>
        <v>No</v>
      </c>
    </row>
    <row r="59" spans="1:12" x14ac:dyDescent="0.2">
      <c r="A59" s="168" t="s">
        <v>1413</v>
      </c>
      <c r="B59" s="22" t="s">
        <v>213</v>
      </c>
      <c r="C59" s="29">
        <v>106807.25</v>
      </c>
      <c r="D59" s="27" t="str">
        <f t="shared" si="11"/>
        <v>N/A</v>
      </c>
      <c r="E59" s="29">
        <v>59995.199999999997</v>
      </c>
      <c r="F59" s="27" t="str">
        <f t="shared" si="12"/>
        <v>N/A</v>
      </c>
      <c r="G59" s="29">
        <v>47900.5</v>
      </c>
      <c r="H59" s="27" t="str">
        <f t="shared" si="13"/>
        <v>N/A</v>
      </c>
      <c r="I59" s="8">
        <v>-43.8</v>
      </c>
      <c r="J59" s="8">
        <v>-20.2</v>
      </c>
      <c r="K59" s="28" t="s">
        <v>734</v>
      </c>
      <c r="L59" s="105" t="str">
        <f t="shared" si="14"/>
        <v>Yes</v>
      </c>
    </row>
    <row r="60" spans="1:12" ht="25.5" x14ac:dyDescent="0.2">
      <c r="A60" s="168" t="s">
        <v>598</v>
      </c>
      <c r="B60" s="22" t="s">
        <v>213</v>
      </c>
      <c r="C60" s="29">
        <v>5732</v>
      </c>
      <c r="D60" s="27" t="str">
        <f t="shared" si="11"/>
        <v>N/A</v>
      </c>
      <c r="E60" s="29">
        <v>0</v>
      </c>
      <c r="F60" s="27" t="str">
        <f t="shared" si="12"/>
        <v>N/A</v>
      </c>
      <c r="G60" s="29">
        <v>0</v>
      </c>
      <c r="H60" s="27" t="str">
        <f t="shared" si="13"/>
        <v>N/A</v>
      </c>
      <c r="I60" s="8">
        <v>-100</v>
      </c>
      <c r="J60" s="8" t="s">
        <v>1751</v>
      </c>
      <c r="K60" s="28" t="s">
        <v>734</v>
      </c>
      <c r="L60" s="105" t="str">
        <f t="shared" si="14"/>
        <v>N/A</v>
      </c>
    </row>
    <row r="61" spans="1:12" x14ac:dyDescent="0.2">
      <c r="A61" s="137" t="s">
        <v>599</v>
      </c>
      <c r="B61" s="30" t="s">
        <v>213</v>
      </c>
      <c r="C61" s="1">
        <v>11</v>
      </c>
      <c r="D61" s="7" t="str">
        <f t="shared" si="11"/>
        <v>N/A</v>
      </c>
      <c r="E61" s="1">
        <v>0</v>
      </c>
      <c r="F61" s="7" t="str">
        <f t="shared" si="12"/>
        <v>N/A</v>
      </c>
      <c r="G61" s="1">
        <v>0</v>
      </c>
      <c r="H61" s="7" t="str">
        <f t="shared" si="13"/>
        <v>N/A</v>
      </c>
      <c r="I61" s="36">
        <v>-100</v>
      </c>
      <c r="J61" s="36" t="s">
        <v>1751</v>
      </c>
      <c r="K61" s="30" t="s">
        <v>734</v>
      </c>
      <c r="L61" s="105" t="str">
        <f t="shared" si="14"/>
        <v>N/A</v>
      </c>
    </row>
    <row r="62" spans="1:12" ht="25.5" x14ac:dyDescent="0.2">
      <c r="A62" s="137" t="s">
        <v>1414</v>
      </c>
      <c r="B62" s="30" t="s">
        <v>213</v>
      </c>
      <c r="C62" s="10">
        <v>5732</v>
      </c>
      <c r="D62" s="7" t="str">
        <f t="shared" si="11"/>
        <v>N/A</v>
      </c>
      <c r="E62" s="10" t="s">
        <v>1751</v>
      </c>
      <c r="F62" s="7" t="str">
        <f t="shared" si="12"/>
        <v>N/A</v>
      </c>
      <c r="G62" s="10" t="s">
        <v>1751</v>
      </c>
      <c r="H62" s="7" t="str">
        <f t="shared" si="13"/>
        <v>N/A</v>
      </c>
      <c r="I62" s="36" t="s">
        <v>1751</v>
      </c>
      <c r="J62" s="36" t="s">
        <v>1751</v>
      </c>
      <c r="K62" s="30" t="s">
        <v>734</v>
      </c>
      <c r="L62" s="105" t="str">
        <f t="shared" si="14"/>
        <v>N/A</v>
      </c>
    </row>
    <row r="63" spans="1:12" x14ac:dyDescent="0.2">
      <c r="A63" s="137" t="s">
        <v>600</v>
      </c>
      <c r="B63" s="30" t="s">
        <v>213</v>
      </c>
      <c r="C63" s="10">
        <v>75273204</v>
      </c>
      <c r="D63" s="7" t="str">
        <f t="shared" si="11"/>
        <v>N/A</v>
      </c>
      <c r="E63" s="10">
        <v>52311841</v>
      </c>
      <c r="F63" s="7" t="str">
        <f t="shared" si="12"/>
        <v>N/A</v>
      </c>
      <c r="G63" s="10">
        <v>37537305</v>
      </c>
      <c r="H63" s="7" t="str">
        <f t="shared" si="13"/>
        <v>N/A</v>
      </c>
      <c r="I63" s="36">
        <v>-30.5</v>
      </c>
      <c r="J63" s="36">
        <v>-28.2</v>
      </c>
      <c r="K63" s="30" t="s">
        <v>734</v>
      </c>
      <c r="L63" s="105" t="str">
        <f t="shared" si="14"/>
        <v>Yes</v>
      </c>
    </row>
    <row r="64" spans="1:12" x14ac:dyDescent="0.2">
      <c r="A64" s="137" t="s">
        <v>601</v>
      </c>
      <c r="B64" s="30" t="s">
        <v>213</v>
      </c>
      <c r="C64" s="1">
        <v>465</v>
      </c>
      <c r="D64" s="7" t="str">
        <f t="shared" si="11"/>
        <v>N/A</v>
      </c>
      <c r="E64" s="1">
        <v>435</v>
      </c>
      <c r="F64" s="7" t="str">
        <f t="shared" si="12"/>
        <v>N/A</v>
      </c>
      <c r="G64" s="1">
        <v>408</v>
      </c>
      <c r="H64" s="7" t="str">
        <f t="shared" si="13"/>
        <v>N/A</v>
      </c>
      <c r="I64" s="36">
        <v>-6.45</v>
      </c>
      <c r="J64" s="36">
        <v>-6.21</v>
      </c>
      <c r="K64" s="30" t="s">
        <v>734</v>
      </c>
      <c r="L64" s="105" t="str">
        <f t="shared" si="14"/>
        <v>Yes</v>
      </c>
    </row>
    <row r="65" spans="1:12" x14ac:dyDescent="0.2">
      <c r="A65" s="137" t="s">
        <v>1415</v>
      </c>
      <c r="B65" s="30" t="s">
        <v>213</v>
      </c>
      <c r="C65" s="10">
        <v>161877.85806</v>
      </c>
      <c r="D65" s="7" t="str">
        <f t="shared" si="11"/>
        <v>N/A</v>
      </c>
      <c r="E65" s="10">
        <v>120257.10575</v>
      </c>
      <c r="F65" s="7" t="str">
        <f t="shared" si="12"/>
        <v>N/A</v>
      </c>
      <c r="G65" s="10">
        <v>92003.198529000001</v>
      </c>
      <c r="H65" s="7" t="str">
        <f t="shared" si="13"/>
        <v>N/A</v>
      </c>
      <c r="I65" s="36">
        <v>-25.7</v>
      </c>
      <c r="J65" s="36">
        <v>-23.5</v>
      </c>
      <c r="K65" s="30" t="s">
        <v>734</v>
      </c>
      <c r="L65" s="105" t="str">
        <f t="shared" si="14"/>
        <v>Yes</v>
      </c>
    </row>
    <row r="66" spans="1:12" x14ac:dyDescent="0.2">
      <c r="A66" s="137" t="s">
        <v>602</v>
      </c>
      <c r="B66" s="30" t="s">
        <v>213</v>
      </c>
      <c r="C66" s="10">
        <v>842861142</v>
      </c>
      <c r="D66" s="7" t="str">
        <f t="shared" si="11"/>
        <v>N/A</v>
      </c>
      <c r="E66" s="10">
        <v>819633738</v>
      </c>
      <c r="F66" s="7" t="str">
        <f t="shared" si="12"/>
        <v>N/A</v>
      </c>
      <c r="G66" s="10">
        <v>566605635</v>
      </c>
      <c r="H66" s="7" t="str">
        <f t="shared" si="13"/>
        <v>N/A</v>
      </c>
      <c r="I66" s="36">
        <v>-2.76</v>
      </c>
      <c r="J66" s="36">
        <v>-30.9</v>
      </c>
      <c r="K66" s="30" t="s">
        <v>734</v>
      </c>
      <c r="L66" s="105" t="str">
        <f t="shared" si="14"/>
        <v>No</v>
      </c>
    </row>
    <row r="67" spans="1:12" x14ac:dyDescent="0.2">
      <c r="A67" s="137" t="s">
        <v>603</v>
      </c>
      <c r="B67" s="30" t="s">
        <v>213</v>
      </c>
      <c r="C67" s="1">
        <v>29986</v>
      </c>
      <c r="D67" s="7" t="str">
        <f t="shared" si="11"/>
        <v>N/A</v>
      </c>
      <c r="E67" s="1">
        <v>30097</v>
      </c>
      <c r="F67" s="7" t="str">
        <f t="shared" si="12"/>
        <v>N/A</v>
      </c>
      <c r="G67" s="1">
        <v>27301</v>
      </c>
      <c r="H67" s="7" t="str">
        <f t="shared" si="13"/>
        <v>N/A</v>
      </c>
      <c r="I67" s="36">
        <v>0.37019999999999997</v>
      </c>
      <c r="J67" s="36">
        <v>-9.2899999999999991</v>
      </c>
      <c r="K67" s="30" t="s">
        <v>734</v>
      </c>
      <c r="L67" s="105" t="str">
        <f t="shared" si="14"/>
        <v>Yes</v>
      </c>
    </row>
    <row r="68" spans="1:12" x14ac:dyDescent="0.2">
      <c r="A68" s="137" t="s">
        <v>1416</v>
      </c>
      <c r="B68" s="30" t="s">
        <v>213</v>
      </c>
      <c r="C68" s="10">
        <v>28108.488695</v>
      </c>
      <c r="D68" s="7" t="str">
        <f t="shared" si="11"/>
        <v>N/A</v>
      </c>
      <c r="E68" s="10">
        <v>27233.071004000001</v>
      </c>
      <c r="F68" s="7" t="str">
        <f t="shared" si="12"/>
        <v>N/A</v>
      </c>
      <c r="G68" s="10">
        <v>20754.024944000001</v>
      </c>
      <c r="H68" s="7" t="str">
        <f t="shared" si="13"/>
        <v>N/A</v>
      </c>
      <c r="I68" s="36">
        <v>-3.11</v>
      </c>
      <c r="J68" s="36">
        <v>-23.8</v>
      </c>
      <c r="K68" s="30" t="s">
        <v>734</v>
      </c>
      <c r="L68" s="105" t="str">
        <f t="shared" si="14"/>
        <v>Yes</v>
      </c>
    </row>
    <row r="69" spans="1:12" ht="25.5" x14ac:dyDescent="0.2">
      <c r="A69" s="137" t="s">
        <v>604</v>
      </c>
      <c r="B69" s="30" t="s">
        <v>213</v>
      </c>
      <c r="C69" s="10">
        <v>2902210</v>
      </c>
      <c r="D69" s="7" t="str">
        <f t="shared" si="11"/>
        <v>N/A</v>
      </c>
      <c r="E69" s="10">
        <v>2246042</v>
      </c>
      <c r="F69" s="7" t="str">
        <f t="shared" si="12"/>
        <v>N/A</v>
      </c>
      <c r="G69" s="10">
        <v>1497770</v>
      </c>
      <c r="H69" s="7" t="str">
        <f t="shared" si="13"/>
        <v>N/A</v>
      </c>
      <c r="I69" s="36">
        <v>-22.6</v>
      </c>
      <c r="J69" s="36">
        <v>-33.299999999999997</v>
      </c>
      <c r="K69" s="30" t="s">
        <v>734</v>
      </c>
      <c r="L69" s="105" t="str">
        <f t="shared" si="14"/>
        <v>No</v>
      </c>
    </row>
    <row r="70" spans="1:12" x14ac:dyDescent="0.2">
      <c r="A70" s="137" t="s">
        <v>605</v>
      </c>
      <c r="B70" s="30" t="s">
        <v>213</v>
      </c>
      <c r="C70" s="1">
        <v>19567</v>
      </c>
      <c r="D70" s="7" t="str">
        <f t="shared" si="11"/>
        <v>N/A</v>
      </c>
      <c r="E70" s="1">
        <v>17074</v>
      </c>
      <c r="F70" s="7" t="str">
        <f t="shared" si="12"/>
        <v>N/A</v>
      </c>
      <c r="G70" s="1">
        <v>12766</v>
      </c>
      <c r="H70" s="7" t="str">
        <f t="shared" si="13"/>
        <v>N/A</v>
      </c>
      <c r="I70" s="36">
        <v>-12.7</v>
      </c>
      <c r="J70" s="36">
        <v>-25.2</v>
      </c>
      <c r="K70" s="30" t="s">
        <v>734</v>
      </c>
      <c r="L70" s="105" t="str">
        <f t="shared" si="14"/>
        <v>Yes</v>
      </c>
    </row>
    <row r="71" spans="1:12" x14ac:dyDescent="0.2">
      <c r="A71" s="137" t="s">
        <v>1417</v>
      </c>
      <c r="B71" s="30" t="s">
        <v>213</v>
      </c>
      <c r="C71" s="10">
        <v>148.32166402999999</v>
      </c>
      <c r="D71" s="7" t="str">
        <f t="shared" si="11"/>
        <v>N/A</v>
      </c>
      <c r="E71" s="10">
        <v>131.54749912</v>
      </c>
      <c r="F71" s="7" t="str">
        <f t="shared" si="12"/>
        <v>N/A</v>
      </c>
      <c r="G71" s="10">
        <v>117.32492558</v>
      </c>
      <c r="H71" s="7" t="str">
        <f t="shared" si="13"/>
        <v>N/A</v>
      </c>
      <c r="I71" s="36">
        <v>-11.3</v>
      </c>
      <c r="J71" s="36">
        <v>-10.8</v>
      </c>
      <c r="K71" s="30" t="s">
        <v>734</v>
      </c>
      <c r="L71" s="105" t="str">
        <f t="shared" si="14"/>
        <v>Yes</v>
      </c>
    </row>
    <row r="72" spans="1:12" x14ac:dyDescent="0.2">
      <c r="A72" s="137" t="s">
        <v>606</v>
      </c>
      <c r="B72" s="30" t="s">
        <v>213</v>
      </c>
      <c r="C72" s="10">
        <v>1553800</v>
      </c>
      <c r="D72" s="7" t="str">
        <f t="shared" si="11"/>
        <v>N/A</v>
      </c>
      <c r="E72" s="10">
        <v>866295</v>
      </c>
      <c r="F72" s="7" t="str">
        <f t="shared" si="12"/>
        <v>N/A</v>
      </c>
      <c r="G72" s="10">
        <v>629796</v>
      </c>
      <c r="H72" s="7" t="str">
        <f t="shared" si="13"/>
        <v>N/A</v>
      </c>
      <c r="I72" s="36">
        <v>-44.2</v>
      </c>
      <c r="J72" s="36">
        <v>-27.3</v>
      </c>
      <c r="K72" s="30" t="s">
        <v>734</v>
      </c>
      <c r="L72" s="105" t="str">
        <f t="shared" si="14"/>
        <v>Yes</v>
      </c>
    </row>
    <row r="73" spans="1:12" x14ac:dyDescent="0.2">
      <c r="A73" s="137" t="s">
        <v>607</v>
      </c>
      <c r="B73" s="30" t="s">
        <v>213</v>
      </c>
      <c r="C73" s="1">
        <v>3832</v>
      </c>
      <c r="D73" s="7" t="str">
        <f t="shared" si="11"/>
        <v>N/A</v>
      </c>
      <c r="E73" s="1">
        <v>2946</v>
      </c>
      <c r="F73" s="7" t="str">
        <f t="shared" si="12"/>
        <v>N/A</v>
      </c>
      <c r="G73" s="1">
        <v>2158</v>
      </c>
      <c r="H73" s="7" t="str">
        <f t="shared" si="13"/>
        <v>N/A</v>
      </c>
      <c r="I73" s="36">
        <v>-23.1</v>
      </c>
      <c r="J73" s="36">
        <v>-26.7</v>
      </c>
      <c r="K73" s="30" t="s">
        <v>734</v>
      </c>
      <c r="L73" s="105" t="str">
        <f t="shared" si="14"/>
        <v>Yes</v>
      </c>
    </row>
    <row r="74" spans="1:12" x14ac:dyDescent="0.2">
      <c r="A74" s="137" t="s">
        <v>1418</v>
      </c>
      <c r="B74" s="30" t="s">
        <v>213</v>
      </c>
      <c r="C74" s="10">
        <v>405.48016701</v>
      </c>
      <c r="D74" s="7" t="str">
        <f t="shared" si="11"/>
        <v>N/A</v>
      </c>
      <c r="E74" s="10">
        <v>294.05804481000001</v>
      </c>
      <c r="F74" s="7" t="str">
        <f t="shared" si="12"/>
        <v>N/A</v>
      </c>
      <c r="G74" s="10">
        <v>291.84244670999999</v>
      </c>
      <c r="H74" s="7" t="str">
        <f t="shared" si="13"/>
        <v>N/A</v>
      </c>
      <c r="I74" s="36">
        <v>-27.5</v>
      </c>
      <c r="J74" s="36">
        <v>-0.753</v>
      </c>
      <c r="K74" s="30" t="s">
        <v>734</v>
      </c>
      <c r="L74" s="105" t="str">
        <f t="shared" si="14"/>
        <v>Yes</v>
      </c>
    </row>
    <row r="75" spans="1:12" ht="25.5" x14ac:dyDescent="0.2">
      <c r="A75" s="137" t="s">
        <v>608</v>
      </c>
      <c r="B75" s="30" t="s">
        <v>213</v>
      </c>
      <c r="C75" s="10">
        <v>1707532</v>
      </c>
      <c r="D75" s="7" t="str">
        <f t="shared" si="11"/>
        <v>N/A</v>
      </c>
      <c r="E75" s="10">
        <v>1208128</v>
      </c>
      <c r="F75" s="7" t="str">
        <f t="shared" si="12"/>
        <v>N/A</v>
      </c>
      <c r="G75" s="10">
        <v>829622</v>
      </c>
      <c r="H75" s="7" t="str">
        <f t="shared" si="13"/>
        <v>N/A</v>
      </c>
      <c r="I75" s="36">
        <v>-29.2</v>
      </c>
      <c r="J75" s="36">
        <v>-31.3</v>
      </c>
      <c r="K75" s="30" t="s">
        <v>734</v>
      </c>
      <c r="L75" s="105" t="str">
        <f t="shared" si="14"/>
        <v>No</v>
      </c>
    </row>
    <row r="76" spans="1:12" x14ac:dyDescent="0.2">
      <c r="A76" s="168" t="s">
        <v>609</v>
      </c>
      <c r="B76" s="22" t="s">
        <v>213</v>
      </c>
      <c r="C76" s="23">
        <v>20361</v>
      </c>
      <c r="D76" s="27" t="str">
        <f t="shared" si="11"/>
        <v>N/A</v>
      </c>
      <c r="E76" s="23">
        <v>18499</v>
      </c>
      <c r="F76" s="27" t="str">
        <f t="shared" si="12"/>
        <v>N/A</v>
      </c>
      <c r="G76" s="23">
        <v>13617</v>
      </c>
      <c r="H76" s="27" t="str">
        <f t="shared" si="13"/>
        <v>N/A</v>
      </c>
      <c r="I76" s="8">
        <v>-9.14</v>
      </c>
      <c r="J76" s="8">
        <v>-26.4</v>
      </c>
      <c r="K76" s="28" t="s">
        <v>734</v>
      </c>
      <c r="L76" s="105" t="str">
        <f t="shared" si="14"/>
        <v>Yes</v>
      </c>
    </row>
    <row r="77" spans="1:12" ht="25.5" x14ac:dyDescent="0.2">
      <c r="A77" s="168" t="s">
        <v>1419</v>
      </c>
      <c r="B77" s="22" t="s">
        <v>213</v>
      </c>
      <c r="C77" s="29">
        <v>83.862875103999997</v>
      </c>
      <c r="D77" s="27" t="str">
        <f t="shared" si="11"/>
        <v>N/A</v>
      </c>
      <c r="E77" s="29">
        <v>65.307746365</v>
      </c>
      <c r="F77" s="27" t="str">
        <f t="shared" si="12"/>
        <v>N/A</v>
      </c>
      <c r="G77" s="29">
        <v>60.925460821000001</v>
      </c>
      <c r="H77" s="27" t="str">
        <f t="shared" si="13"/>
        <v>N/A</v>
      </c>
      <c r="I77" s="8">
        <v>-22.1</v>
      </c>
      <c r="J77" s="8">
        <v>-6.71</v>
      </c>
      <c r="K77" s="28" t="s">
        <v>734</v>
      </c>
      <c r="L77" s="105" t="str">
        <f t="shared" si="14"/>
        <v>Yes</v>
      </c>
    </row>
    <row r="78" spans="1:12" ht="25.5" x14ac:dyDescent="0.2">
      <c r="A78" s="168" t="s">
        <v>610</v>
      </c>
      <c r="B78" s="22" t="s">
        <v>213</v>
      </c>
      <c r="C78" s="29">
        <v>54227798</v>
      </c>
      <c r="D78" s="27" t="str">
        <f t="shared" si="11"/>
        <v>N/A</v>
      </c>
      <c r="E78" s="29">
        <v>73484204</v>
      </c>
      <c r="F78" s="27" t="str">
        <f t="shared" si="12"/>
        <v>N/A</v>
      </c>
      <c r="G78" s="29">
        <v>53650977</v>
      </c>
      <c r="H78" s="27" t="str">
        <f t="shared" si="13"/>
        <v>N/A</v>
      </c>
      <c r="I78" s="8">
        <v>35.51</v>
      </c>
      <c r="J78" s="8">
        <v>-27</v>
      </c>
      <c r="K78" s="28" t="s">
        <v>734</v>
      </c>
      <c r="L78" s="105" t="str">
        <f t="shared" si="14"/>
        <v>Yes</v>
      </c>
    </row>
    <row r="79" spans="1:12" x14ac:dyDescent="0.2">
      <c r="A79" s="168" t="s">
        <v>611</v>
      </c>
      <c r="B79" s="22" t="s">
        <v>213</v>
      </c>
      <c r="C79" s="23">
        <v>91623</v>
      </c>
      <c r="D79" s="27" t="str">
        <f t="shared" si="11"/>
        <v>N/A</v>
      </c>
      <c r="E79" s="23">
        <v>97297</v>
      </c>
      <c r="F79" s="27" t="str">
        <f t="shared" si="12"/>
        <v>N/A</v>
      </c>
      <c r="G79" s="23">
        <v>85274</v>
      </c>
      <c r="H79" s="27" t="str">
        <f t="shared" si="13"/>
        <v>N/A</v>
      </c>
      <c r="I79" s="8">
        <v>6.1929999999999996</v>
      </c>
      <c r="J79" s="8">
        <v>-12.4</v>
      </c>
      <c r="K79" s="28" t="s">
        <v>734</v>
      </c>
      <c r="L79" s="105" t="str">
        <f t="shared" si="14"/>
        <v>Yes</v>
      </c>
    </row>
    <row r="80" spans="1:12" x14ac:dyDescent="0.2">
      <c r="A80" s="168" t="s">
        <v>1420</v>
      </c>
      <c r="B80" s="22" t="s">
        <v>213</v>
      </c>
      <c r="C80" s="29">
        <v>591.85791776999997</v>
      </c>
      <c r="D80" s="27" t="str">
        <f t="shared" si="11"/>
        <v>N/A</v>
      </c>
      <c r="E80" s="29">
        <v>755.25662662000002</v>
      </c>
      <c r="F80" s="27" t="str">
        <f t="shared" si="12"/>
        <v>N/A</v>
      </c>
      <c r="G80" s="29">
        <v>629.15984943000001</v>
      </c>
      <c r="H80" s="27" t="str">
        <f t="shared" si="13"/>
        <v>N/A</v>
      </c>
      <c r="I80" s="8">
        <v>27.61</v>
      </c>
      <c r="J80" s="8">
        <v>-16.7</v>
      </c>
      <c r="K80" s="28" t="s">
        <v>734</v>
      </c>
      <c r="L80" s="105" t="str">
        <f t="shared" si="14"/>
        <v>Yes</v>
      </c>
    </row>
    <row r="81" spans="1:12" x14ac:dyDescent="0.2">
      <c r="A81" s="168" t="s">
        <v>612</v>
      </c>
      <c r="B81" s="22" t="s">
        <v>213</v>
      </c>
      <c r="C81" s="29">
        <v>88642663</v>
      </c>
      <c r="D81" s="27" t="str">
        <f t="shared" si="11"/>
        <v>N/A</v>
      </c>
      <c r="E81" s="29">
        <v>84565051</v>
      </c>
      <c r="F81" s="27" t="str">
        <f t="shared" si="12"/>
        <v>N/A</v>
      </c>
      <c r="G81" s="29">
        <v>62339563</v>
      </c>
      <c r="H81" s="27" t="str">
        <f t="shared" si="13"/>
        <v>N/A</v>
      </c>
      <c r="I81" s="8">
        <v>-4.5999999999999996</v>
      </c>
      <c r="J81" s="8">
        <v>-26.3</v>
      </c>
      <c r="K81" s="28" t="s">
        <v>734</v>
      </c>
      <c r="L81" s="105" t="str">
        <f t="shared" si="14"/>
        <v>Yes</v>
      </c>
    </row>
    <row r="82" spans="1:12" x14ac:dyDescent="0.2">
      <c r="A82" s="168" t="s">
        <v>613</v>
      </c>
      <c r="B82" s="22" t="s">
        <v>213</v>
      </c>
      <c r="C82" s="23">
        <v>138152</v>
      </c>
      <c r="D82" s="27" t="str">
        <f t="shared" si="11"/>
        <v>N/A</v>
      </c>
      <c r="E82" s="23">
        <v>135634</v>
      </c>
      <c r="F82" s="27" t="str">
        <f t="shared" si="12"/>
        <v>N/A</v>
      </c>
      <c r="G82" s="23">
        <v>128881</v>
      </c>
      <c r="H82" s="27" t="str">
        <f t="shared" si="13"/>
        <v>N/A</v>
      </c>
      <c r="I82" s="8">
        <v>-1.82</v>
      </c>
      <c r="J82" s="8">
        <v>-4.9800000000000004</v>
      </c>
      <c r="K82" s="28" t="s">
        <v>734</v>
      </c>
      <c r="L82" s="105" t="str">
        <f t="shared" si="14"/>
        <v>Yes</v>
      </c>
    </row>
    <row r="83" spans="1:12" x14ac:dyDescent="0.2">
      <c r="A83" s="168" t="s">
        <v>1421</v>
      </c>
      <c r="B83" s="22" t="s">
        <v>213</v>
      </c>
      <c r="C83" s="29">
        <v>641.63141323000002</v>
      </c>
      <c r="D83" s="27" t="str">
        <f t="shared" si="11"/>
        <v>N/A</v>
      </c>
      <c r="E83" s="29">
        <v>623.47973959000001</v>
      </c>
      <c r="F83" s="27" t="str">
        <f t="shared" si="12"/>
        <v>N/A</v>
      </c>
      <c r="G83" s="29">
        <v>483.69862897000002</v>
      </c>
      <c r="H83" s="27" t="str">
        <f t="shared" si="13"/>
        <v>N/A</v>
      </c>
      <c r="I83" s="8">
        <v>-2.83</v>
      </c>
      <c r="J83" s="8">
        <v>-22.4</v>
      </c>
      <c r="K83" s="28" t="s">
        <v>734</v>
      </c>
      <c r="L83" s="105" t="str">
        <f t="shared" si="14"/>
        <v>Yes</v>
      </c>
    </row>
    <row r="84" spans="1:12" ht="25.5" x14ac:dyDescent="0.2">
      <c r="A84" s="168" t="s">
        <v>614</v>
      </c>
      <c r="B84" s="22" t="s">
        <v>213</v>
      </c>
      <c r="C84" s="29">
        <v>276662</v>
      </c>
      <c r="D84" s="27" t="str">
        <f t="shared" si="11"/>
        <v>N/A</v>
      </c>
      <c r="E84" s="29">
        <v>244267</v>
      </c>
      <c r="F84" s="27" t="str">
        <f t="shared" si="12"/>
        <v>N/A</v>
      </c>
      <c r="G84" s="29">
        <v>162909</v>
      </c>
      <c r="H84" s="27" t="str">
        <f t="shared" si="13"/>
        <v>N/A</v>
      </c>
      <c r="I84" s="8">
        <v>-11.7</v>
      </c>
      <c r="J84" s="8">
        <v>-33.299999999999997</v>
      </c>
      <c r="K84" s="28" t="s">
        <v>734</v>
      </c>
      <c r="L84" s="105" t="str">
        <f t="shared" si="14"/>
        <v>No</v>
      </c>
    </row>
    <row r="85" spans="1:12" x14ac:dyDescent="0.2">
      <c r="A85" s="168" t="s">
        <v>615</v>
      </c>
      <c r="B85" s="22" t="s">
        <v>213</v>
      </c>
      <c r="C85" s="23">
        <v>330</v>
      </c>
      <c r="D85" s="27" t="str">
        <f t="shared" si="11"/>
        <v>N/A</v>
      </c>
      <c r="E85" s="23">
        <v>332</v>
      </c>
      <c r="F85" s="27" t="str">
        <f t="shared" si="12"/>
        <v>N/A</v>
      </c>
      <c r="G85" s="23">
        <v>267</v>
      </c>
      <c r="H85" s="27" t="str">
        <f t="shared" si="13"/>
        <v>N/A</v>
      </c>
      <c r="I85" s="8">
        <v>0.60609999999999997</v>
      </c>
      <c r="J85" s="8">
        <v>-19.600000000000001</v>
      </c>
      <c r="K85" s="28" t="s">
        <v>734</v>
      </c>
      <c r="L85" s="105" t="str">
        <f t="shared" si="14"/>
        <v>Yes</v>
      </c>
    </row>
    <row r="86" spans="1:12" ht="25.5" x14ac:dyDescent="0.2">
      <c r="A86" s="168" t="s">
        <v>1422</v>
      </c>
      <c r="B86" s="22" t="s">
        <v>213</v>
      </c>
      <c r="C86" s="29">
        <v>838.36969696999995</v>
      </c>
      <c r="D86" s="27" t="str">
        <f t="shared" si="11"/>
        <v>N/A</v>
      </c>
      <c r="E86" s="29">
        <v>735.74397590000001</v>
      </c>
      <c r="F86" s="27" t="str">
        <f t="shared" si="12"/>
        <v>N/A</v>
      </c>
      <c r="G86" s="29">
        <v>610.14606742000001</v>
      </c>
      <c r="H86" s="27" t="str">
        <f t="shared" si="13"/>
        <v>N/A</v>
      </c>
      <c r="I86" s="8">
        <v>-12.2</v>
      </c>
      <c r="J86" s="8">
        <v>-17.100000000000001</v>
      </c>
      <c r="K86" s="28" t="s">
        <v>734</v>
      </c>
      <c r="L86" s="105" t="str">
        <f t="shared" si="14"/>
        <v>Yes</v>
      </c>
    </row>
    <row r="87" spans="1:12" ht="25.5" x14ac:dyDescent="0.2">
      <c r="A87" s="168" t="s">
        <v>616</v>
      </c>
      <c r="B87" s="22" t="s">
        <v>213</v>
      </c>
      <c r="C87" s="29">
        <v>10154496</v>
      </c>
      <c r="D87" s="27" t="str">
        <f t="shared" si="11"/>
        <v>N/A</v>
      </c>
      <c r="E87" s="29">
        <v>9232416</v>
      </c>
      <c r="F87" s="27" t="str">
        <f t="shared" si="12"/>
        <v>N/A</v>
      </c>
      <c r="G87" s="29">
        <v>7189029</v>
      </c>
      <c r="H87" s="27" t="str">
        <f t="shared" si="13"/>
        <v>N/A</v>
      </c>
      <c r="I87" s="8">
        <v>-9.08</v>
      </c>
      <c r="J87" s="8">
        <v>-22.1</v>
      </c>
      <c r="K87" s="28" t="s">
        <v>734</v>
      </c>
      <c r="L87" s="105" t="str">
        <f t="shared" si="14"/>
        <v>Yes</v>
      </c>
    </row>
    <row r="88" spans="1:12" x14ac:dyDescent="0.2">
      <c r="A88" s="168" t="s">
        <v>617</v>
      </c>
      <c r="B88" s="22" t="s">
        <v>213</v>
      </c>
      <c r="C88" s="23">
        <v>57407</v>
      </c>
      <c r="D88" s="27" t="str">
        <f t="shared" si="11"/>
        <v>N/A</v>
      </c>
      <c r="E88" s="23">
        <v>53701</v>
      </c>
      <c r="F88" s="27" t="str">
        <f t="shared" si="12"/>
        <v>N/A</v>
      </c>
      <c r="G88" s="23">
        <v>43421</v>
      </c>
      <c r="H88" s="27" t="str">
        <f t="shared" si="13"/>
        <v>N/A</v>
      </c>
      <c r="I88" s="8">
        <v>-6.46</v>
      </c>
      <c r="J88" s="8">
        <v>-19.100000000000001</v>
      </c>
      <c r="K88" s="28" t="s">
        <v>734</v>
      </c>
      <c r="L88" s="105" t="str">
        <f t="shared" si="14"/>
        <v>Yes</v>
      </c>
    </row>
    <row r="89" spans="1:12" x14ac:dyDescent="0.2">
      <c r="A89" s="168" t="s">
        <v>1423</v>
      </c>
      <c r="B89" s="22" t="s">
        <v>213</v>
      </c>
      <c r="C89" s="29">
        <v>176.88602435000001</v>
      </c>
      <c r="D89" s="27" t="str">
        <f t="shared" si="11"/>
        <v>N/A</v>
      </c>
      <c r="E89" s="29">
        <v>171.92260852000001</v>
      </c>
      <c r="F89" s="27" t="str">
        <f t="shared" si="12"/>
        <v>N/A</v>
      </c>
      <c r="G89" s="29">
        <v>165.56571704999999</v>
      </c>
      <c r="H89" s="27" t="str">
        <f t="shared" si="13"/>
        <v>N/A</v>
      </c>
      <c r="I89" s="8">
        <v>-2.81</v>
      </c>
      <c r="J89" s="8">
        <v>-3.7</v>
      </c>
      <c r="K89" s="28" t="s">
        <v>734</v>
      </c>
      <c r="L89" s="105" t="str">
        <f t="shared" si="14"/>
        <v>Yes</v>
      </c>
    </row>
    <row r="90" spans="1:12" x14ac:dyDescent="0.2">
      <c r="A90" s="168" t="s">
        <v>618</v>
      </c>
      <c r="B90" s="22" t="s">
        <v>213</v>
      </c>
      <c r="C90" s="29">
        <v>53074736</v>
      </c>
      <c r="D90" s="27" t="str">
        <f t="shared" si="11"/>
        <v>N/A</v>
      </c>
      <c r="E90" s="29">
        <v>53035086</v>
      </c>
      <c r="F90" s="27" t="str">
        <f t="shared" si="12"/>
        <v>N/A</v>
      </c>
      <c r="G90" s="29">
        <v>60266392</v>
      </c>
      <c r="H90" s="27" t="str">
        <f t="shared" si="13"/>
        <v>N/A</v>
      </c>
      <c r="I90" s="8">
        <v>-7.4999999999999997E-2</v>
      </c>
      <c r="J90" s="8">
        <v>13.63</v>
      </c>
      <c r="K90" s="28" t="s">
        <v>734</v>
      </c>
      <c r="L90" s="105" t="str">
        <f t="shared" si="14"/>
        <v>Yes</v>
      </c>
    </row>
    <row r="91" spans="1:12" x14ac:dyDescent="0.2">
      <c r="A91" s="168" t="s">
        <v>619</v>
      </c>
      <c r="B91" s="22" t="s">
        <v>213</v>
      </c>
      <c r="C91" s="23">
        <v>89889</v>
      </c>
      <c r="D91" s="27" t="str">
        <f t="shared" si="11"/>
        <v>N/A</v>
      </c>
      <c r="E91" s="23">
        <v>74165</v>
      </c>
      <c r="F91" s="27" t="str">
        <f t="shared" si="12"/>
        <v>N/A</v>
      </c>
      <c r="G91" s="23">
        <v>76460</v>
      </c>
      <c r="H91" s="27" t="str">
        <f t="shared" si="13"/>
        <v>N/A</v>
      </c>
      <c r="I91" s="8">
        <v>-17.5</v>
      </c>
      <c r="J91" s="8">
        <v>3.0939999999999999</v>
      </c>
      <c r="K91" s="28" t="s">
        <v>734</v>
      </c>
      <c r="L91" s="105" t="str">
        <f t="shared" si="14"/>
        <v>Yes</v>
      </c>
    </row>
    <row r="92" spans="1:12" x14ac:dyDescent="0.2">
      <c r="A92" s="168" t="s">
        <v>1424</v>
      </c>
      <c r="B92" s="22" t="s">
        <v>213</v>
      </c>
      <c r="C92" s="29">
        <v>590.44750748000001</v>
      </c>
      <c r="D92" s="27" t="str">
        <f t="shared" si="11"/>
        <v>N/A</v>
      </c>
      <c r="E92" s="29">
        <v>715.09588081000004</v>
      </c>
      <c r="F92" s="27" t="str">
        <f t="shared" si="12"/>
        <v>N/A</v>
      </c>
      <c r="G92" s="29">
        <v>788.20810882000001</v>
      </c>
      <c r="H92" s="27" t="str">
        <f t="shared" si="13"/>
        <v>N/A</v>
      </c>
      <c r="I92" s="8">
        <v>21.11</v>
      </c>
      <c r="J92" s="8">
        <v>10.220000000000001</v>
      </c>
      <c r="K92" s="28" t="s">
        <v>734</v>
      </c>
      <c r="L92" s="105" t="str">
        <f t="shared" si="14"/>
        <v>Yes</v>
      </c>
    </row>
    <row r="93" spans="1:12" ht="25.5" x14ac:dyDescent="0.2">
      <c r="A93" s="168" t="s">
        <v>620</v>
      </c>
      <c r="B93" s="22" t="s">
        <v>213</v>
      </c>
      <c r="C93" s="29">
        <v>134986254</v>
      </c>
      <c r="D93" s="27" t="str">
        <f t="shared" si="11"/>
        <v>N/A</v>
      </c>
      <c r="E93" s="29">
        <v>116685463</v>
      </c>
      <c r="F93" s="27" t="str">
        <f t="shared" si="12"/>
        <v>N/A</v>
      </c>
      <c r="G93" s="29">
        <v>75585559</v>
      </c>
      <c r="H93" s="27" t="str">
        <f t="shared" si="13"/>
        <v>N/A</v>
      </c>
      <c r="I93" s="8">
        <v>-13.6</v>
      </c>
      <c r="J93" s="8">
        <v>-35.200000000000003</v>
      </c>
      <c r="K93" s="28" t="s">
        <v>734</v>
      </c>
      <c r="L93" s="105" t="str">
        <f t="shared" si="14"/>
        <v>No</v>
      </c>
    </row>
    <row r="94" spans="1:12" x14ac:dyDescent="0.2">
      <c r="A94" s="172" t="s">
        <v>621</v>
      </c>
      <c r="B94" s="23" t="s">
        <v>213</v>
      </c>
      <c r="C94" s="23">
        <v>56285</v>
      </c>
      <c r="D94" s="27" t="str">
        <f t="shared" si="11"/>
        <v>N/A</v>
      </c>
      <c r="E94" s="23">
        <v>54616</v>
      </c>
      <c r="F94" s="27" t="str">
        <f t="shared" si="12"/>
        <v>N/A</v>
      </c>
      <c r="G94" s="23">
        <v>46767</v>
      </c>
      <c r="H94" s="27" t="str">
        <f t="shared" si="13"/>
        <v>N/A</v>
      </c>
      <c r="I94" s="8">
        <v>-2.97</v>
      </c>
      <c r="J94" s="8">
        <v>-14.4</v>
      </c>
      <c r="K94" s="31" t="s">
        <v>734</v>
      </c>
      <c r="L94" s="105" t="str">
        <f t="shared" si="14"/>
        <v>Yes</v>
      </c>
    </row>
    <row r="95" spans="1:12" ht="25.5" x14ac:dyDescent="0.2">
      <c r="A95" s="168" t="s">
        <v>1425</v>
      </c>
      <c r="B95" s="22" t="s">
        <v>213</v>
      </c>
      <c r="C95" s="29">
        <v>2398.2633738999998</v>
      </c>
      <c r="D95" s="27" t="str">
        <f t="shared" si="11"/>
        <v>N/A</v>
      </c>
      <c r="E95" s="29">
        <v>2136.4703201000002</v>
      </c>
      <c r="F95" s="27" t="str">
        <f t="shared" si="12"/>
        <v>N/A</v>
      </c>
      <c r="G95" s="29">
        <v>1616.2156863</v>
      </c>
      <c r="H95" s="27" t="str">
        <f t="shared" si="13"/>
        <v>N/A</v>
      </c>
      <c r="I95" s="8">
        <v>-10.9</v>
      </c>
      <c r="J95" s="8">
        <v>-24.4</v>
      </c>
      <c r="K95" s="28" t="s">
        <v>734</v>
      </c>
      <c r="L95" s="105" t="str">
        <f t="shared" si="14"/>
        <v>Yes</v>
      </c>
    </row>
    <row r="96" spans="1:12" ht="25.5" x14ac:dyDescent="0.2">
      <c r="A96" s="168" t="s">
        <v>622</v>
      </c>
      <c r="B96" s="22" t="s">
        <v>213</v>
      </c>
      <c r="C96" s="29">
        <v>16943260</v>
      </c>
      <c r="D96" s="27" t="str">
        <f t="shared" si="11"/>
        <v>N/A</v>
      </c>
      <c r="E96" s="29">
        <v>15646942</v>
      </c>
      <c r="F96" s="27" t="str">
        <f t="shared" si="12"/>
        <v>N/A</v>
      </c>
      <c r="G96" s="29">
        <v>12382896</v>
      </c>
      <c r="H96" s="27" t="str">
        <f t="shared" si="13"/>
        <v>N/A</v>
      </c>
      <c r="I96" s="8">
        <v>-7.65</v>
      </c>
      <c r="J96" s="8">
        <v>-20.9</v>
      </c>
      <c r="K96" s="28" t="s">
        <v>734</v>
      </c>
      <c r="L96" s="105" t="str">
        <f t="shared" si="14"/>
        <v>Yes</v>
      </c>
    </row>
    <row r="97" spans="1:12" x14ac:dyDescent="0.2">
      <c r="A97" s="168" t="s">
        <v>623</v>
      </c>
      <c r="B97" s="22" t="s">
        <v>213</v>
      </c>
      <c r="C97" s="23">
        <v>35901</v>
      </c>
      <c r="D97" s="27" t="str">
        <f t="shared" si="11"/>
        <v>N/A</v>
      </c>
      <c r="E97" s="23">
        <v>35741</v>
      </c>
      <c r="F97" s="27" t="str">
        <f t="shared" si="12"/>
        <v>N/A</v>
      </c>
      <c r="G97" s="23">
        <v>28351</v>
      </c>
      <c r="H97" s="27" t="str">
        <f t="shared" si="13"/>
        <v>N/A</v>
      </c>
      <c r="I97" s="8">
        <v>-0.44600000000000001</v>
      </c>
      <c r="J97" s="8">
        <v>-20.7</v>
      </c>
      <c r="K97" s="28" t="s">
        <v>734</v>
      </c>
      <c r="L97" s="105" t="str">
        <f t="shared" si="14"/>
        <v>Yes</v>
      </c>
    </row>
    <row r="98" spans="1:12" ht="25.5" x14ac:dyDescent="0.2">
      <c r="A98" s="168" t="s">
        <v>1426</v>
      </c>
      <c r="B98" s="22" t="s">
        <v>213</v>
      </c>
      <c r="C98" s="29">
        <v>471.94395699</v>
      </c>
      <c r="D98" s="27" t="str">
        <f t="shared" si="11"/>
        <v>N/A</v>
      </c>
      <c r="E98" s="29">
        <v>437.78691139</v>
      </c>
      <c r="F98" s="27" t="str">
        <f t="shared" si="12"/>
        <v>N/A</v>
      </c>
      <c r="G98" s="29">
        <v>436.77104864</v>
      </c>
      <c r="H98" s="27" t="str">
        <f t="shared" si="13"/>
        <v>N/A</v>
      </c>
      <c r="I98" s="8">
        <v>-7.24</v>
      </c>
      <c r="J98" s="8">
        <v>-0.23200000000000001</v>
      </c>
      <c r="K98" s="28" t="s">
        <v>734</v>
      </c>
      <c r="L98" s="105" t="str">
        <f t="shared" si="14"/>
        <v>Yes</v>
      </c>
    </row>
    <row r="99" spans="1:12" ht="25.5" x14ac:dyDescent="0.2">
      <c r="A99" s="168" t="s">
        <v>624</v>
      </c>
      <c r="B99" s="22" t="s">
        <v>213</v>
      </c>
      <c r="C99" s="29">
        <v>309584279</v>
      </c>
      <c r="D99" s="27" t="str">
        <f t="shared" si="11"/>
        <v>N/A</v>
      </c>
      <c r="E99" s="29">
        <v>311731385</v>
      </c>
      <c r="F99" s="27" t="str">
        <f t="shared" si="12"/>
        <v>N/A</v>
      </c>
      <c r="G99" s="29">
        <v>258469002</v>
      </c>
      <c r="H99" s="27" t="str">
        <f t="shared" si="13"/>
        <v>N/A</v>
      </c>
      <c r="I99" s="8">
        <v>0.69350000000000001</v>
      </c>
      <c r="J99" s="8">
        <v>-17.100000000000001</v>
      </c>
      <c r="K99" s="28" t="s">
        <v>734</v>
      </c>
      <c r="L99" s="105" t="str">
        <f t="shared" si="14"/>
        <v>Yes</v>
      </c>
    </row>
    <row r="100" spans="1:12" x14ac:dyDescent="0.2">
      <c r="A100" s="168" t="s">
        <v>625</v>
      </c>
      <c r="B100" s="22" t="s">
        <v>213</v>
      </c>
      <c r="C100" s="23">
        <v>40169</v>
      </c>
      <c r="D100" s="27" t="str">
        <f t="shared" si="11"/>
        <v>N/A</v>
      </c>
      <c r="E100" s="23">
        <v>41327</v>
      </c>
      <c r="F100" s="27" t="str">
        <f t="shared" si="12"/>
        <v>N/A</v>
      </c>
      <c r="G100" s="23">
        <v>40573</v>
      </c>
      <c r="H100" s="27" t="str">
        <f t="shared" si="13"/>
        <v>N/A</v>
      </c>
      <c r="I100" s="8">
        <v>2.883</v>
      </c>
      <c r="J100" s="8">
        <v>-1.82</v>
      </c>
      <c r="K100" s="28" t="s">
        <v>734</v>
      </c>
      <c r="L100" s="105" t="str">
        <f t="shared" si="14"/>
        <v>Yes</v>
      </c>
    </row>
    <row r="101" spans="1:12" ht="25.5" x14ac:dyDescent="0.2">
      <c r="A101" s="168" t="s">
        <v>1427</v>
      </c>
      <c r="B101" s="22" t="s">
        <v>213</v>
      </c>
      <c r="C101" s="29">
        <v>7707.0447111000003</v>
      </c>
      <c r="D101" s="27" t="str">
        <f t="shared" si="11"/>
        <v>N/A</v>
      </c>
      <c r="E101" s="29">
        <v>7543.0441357999998</v>
      </c>
      <c r="F101" s="27" t="str">
        <f t="shared" si="12"/>
        <v>N/A</v>
      </c>
      <c r="G101" s="29">
        <v>6370.4680945</v>
      </c>
      <c r="H101" s="27" t="str">
        <f t="shared" si="13"/>
        <v>N/A</v>
      </c>
      <c r="I101" s="8">
        <v>-2.13</v>
      </c>
      <c r="J101" s="8">
        <v>-15.5</v>
      </c>
      <c r="K101" s="28" t="s">
        <v>734</v>
      </c>
      <c r="L101" s="105" t="str">
        <f t="shared" si="14"/>
        <v>Yes</v>
      </c>
    </row>
    <row r="102" spans="1:12" ht="25.5" x14ac:dyDescent="0.2">
      <c r="A102" s="168" t="s">
        <v>626</v>
      </c>
      <c r="B102" s="22" t="s">
        <v>213</v>
      </c>
      <c r="C102" s="29">
        <v>33063498</v>
      </c>
      <c r="D102" s="27" t="str">
        <f t="shared" si="11"/>
        <v>N/A</v>
      </c>
      <c r="E102" s="29">
        <v>31195977</v>
      </c>
      <c r="F102" s="27" t="str">
        <f t="shared" si="12"/>
        <v>N/A</v>
      </c>
      <c r="G102" s="29">
        <v>22941373</v>
      </c>
      <c r="H102" s="27" t="str">
        <f t="shared" si="13"/>
        <v>N/A</v>
      </c>
      <c r="I102" s="8">
        <v>-5.65</v>
      </c>
      <c r="J102" s="8">
        <v>-26.5</v>
      </c>
      <c r="K102" s="28" t="s">
        <v>734</v>
      </c>
      <c r="L102" s="105" t="str">
        <f t="shared" si="14"/>
        <v>Yes</v>
      </c>
    </row>
    <row r="103" spans="1:12" ht="25.5" x14ac:dyDescent="0.2">
      <c r="A103" s="168" t="s">
        <v>627</v>
      </c>
      <c r="B103" s="22" t="s">
        <v>213</v>
      </c>
      <c r="C103" s="23">
        <v>10720</v>
      </c>
      <c r="D103" s="27" t="str">
        <f t="shared" si="11"/>
        <v>N/A</v>
      </c>
      <c r="E103" s="23">
        <v>10975</v>
      </c>
      <c r="F103" s="27" t="str">
        <f t="shared" si="12"/>
        <v>N/A</v>
      </c>
      <c r="G103" s="23">
        <v>10945</v>
      </c>
      <c r="H103" s="27" t="str">
        <f t="shared" si="13"/>
        <v>N/A</v>
      </c>
      <c r="I103" s="8">
        <v>2.379</v>
      </c>
      <c r="J103" s="8">
        <v>-0.27300000000000002</v>
      </c>
      <c r="K103" s="28" t="s">
        <v>734</v>
      </c>
      <c r="L103" s="105" t="str">
        <f t="shared" si="14"/>
        <v>Yes</v>
      </c>
    </row>
    <row r="104" spans="1:12" ht="25.5" x14ac:dyDescent="0.2">
      <c r="A104" s="168" t="s">
        <v>1428</v>
      </c>
      <c r="B104" s="22" t="s">
        <v>213</v>
      </c>
      <c r="C104" s="29">
        <v>3084.2815298999999</v>
      </c>
      <c r="D104" s="27" t="str">
        <f t="shared" si="11"/>
        <v>N/A</v>
      </c>
      <c r="E104" s="29">
        <v>2842.4580409999999</v>
      </c>
      <c r="F104" s="27" t="str">
        <f t="shared" si="12"/>
        <v>N/A</v>
      </c>
      <c r="G104" s="29">
        <v>2096.0596618999998</v>
      </c>
      <c r="H104" s="27" t="str">
        <f t="shared" si="13"/>
        <v>N/A</v>
      </c>
      <c r="I104" s="8">
        <v>-7.84</v>
      </c>
      <c r="J104" s="8">
        <v>-26.3</v>
      </c>
      <c r="K104" s="28" t="s">
        <v>734</v>
      </c>
      <c r="L104" s="105" t="str">
        <f t="shared" si="14"/>
        <v>Yes</v>
      </c>
    </row>
    <row r="105" spans="1:12" ht="25.5" x14ac:dyDescent="0.2">
      <c r="A105" s="168" t="s">
        <v>628</v>
      </c>
      <c r="B105" s="22" t="s">
        <v>213</v>
      </c>
      <c r="C105" s="29">
        <v>994669</v>
      </c>
      <c r="D105" s="27" t="str">
        <f t="shared" si="11"/>
        <v>N/A</v>
      </c>
      <c r="E105" s="29">
        <v>1107160</v>
      </c>
      <c r="F105" s="27" t="str">
        <f t="shared" si="12"/>
        <v>N/A</v>
      </c>
      <c r="G105" s="29">
        <v>713754</v>
      </c>
      <c r="H105" s="27" t="str">
        <f t="shared" si="13"/>
        <v>N/A</v>
      </c>
      <c r="I105" s="8">
        <v>11.31</v>
      </c>
      <c r="J105" s="8">
        <v>-35.5</v>
      </c>
      <c r="K105" s="28" t="s">
        <v>734</v>
      </c>
      <c r="L105" s="105" t="str">
        <f t="shared" si="14"/>
        <v>No</v>
      </c>
    </row>
    <row r="106" spans="1:12" x14ac:dyDescent="0.2">
      <c r="A106" s="168" t="s">
        <v>629</v>
      </c>
      <c r="B106" s="22" t="s">
        <v>213</v>
      </c>
      <c r="C106" s="23">
        <v>4063</v>
      </c>
      <c r="D106" s="27" t="str">
        <f t="shared" si="11"/>
        <v>N/A</v>
      </c>
      <c r="E106" s="23">
        <v>4283</v>
      </c>
      <c r="F106" s="27" t="str">
        <f t="shared" si="12"/>
        <v>N/A</v>
      </c>
      <c r="G106" s="23">
        <v>3123</v>
      </c>
      <c r="H106" s="27" t="str">
        <f t="shared" si="13"/>
        <v>N/A</v>
      </c>
      <c r="I106" s="8">
        <v>5.415</v>
      </c>
      <c r="J106" s="8">
        <v>-27.1</v>
      </c>
      <c r="K106" s="28" t="s">
        <v>734</v>
      </c>
      <c r="L106" s="105" t="str">
        <f t="shared" si="14"/>
        <v>Yes</v>
      </c>
    </row>
    <row r="107" spans="1:12" ht="25.5" x14ac:dyDescent="0.2">
      <c r="A107" s="168" t="s">
        <v>1429</v>
      </c>
      <c r="B107" s="22" t="s">
        <v>213</v>
      </c>
      <c r="C107" s="29">
        <v>244.81146935999999</v>
      </c>
      <c r="D107" s="27" t="str">
        <f t="shared" si="11"/>
        <v>N/A</v>
      </c>
      <c r="E107" s="29">
        <v>258.50105066999998</v>
      </c>
      <c r="F107" s="27" t="str">
        <f t="shared" si="12"/>
        <v>N/A</v>
      </c>
      <c r="G107" s="29">
        <v>228.54755043</v>
      </c>
      <c r="H107" s="27" t="str">
        <f t="shared" si="13"/>
        <v>N/A</v>
      </c>
      <c r="I107" s="8">
        <v>5.5919999999999996</v>
      </c>
      <c r="J107" s="8">
        <v>-11.6</v>
      </c>
      <c r="K107" s="28" t="s">
        <v>734</v>
      </c>
      <c r="L107" s="105" t="str">
        <f t="shared" si="14"/>
        <v>Yes</v>
      </c>
    </row>
    <row r="108" spans="1:12" ht="25.5" x14ac:dyDescent="0.2">
      <c r="A108" s="168" t="s">
        <v>630</v>
      </c>
      <c r="B108" s="22" t="s">
        <v>213</v>
      </c>
      <c r="C108" s="29">
        <v>13057</v>
      </c>
      <c r="D108" s="27" t="str">
        <f t="shared" si="11"/>
        <v>N/A</v>
      </c>
      <c r="E108" s="29">
        <v>10254</v>
      </c>
      <c r="F108" s="27" t="str">
        <f t="shared" si="12"/>
        <v>N/A</v>
      </c>
      <c r="G108" s="29">
        <v>7457</v>
      </c>
      <c r="H108" s="27" t="str">
        <f t="shared" si="13"/>
        <v>N/A</v>
      </c>
      <c r="I108" s="8">
        <v>-21.5</v>
      </c>
      <c r="J108" s="8">
        <v>-27.3</v>
      </c>
      <c r="K108" s="28" t="s">
        <v>734</v>
      </c>
      <c r="L108" s="105" t="str">
        <f t="shared" si="14"/>
        <v>Yes</v>
      </c>
    </row>
    <row r="109" spans="1:12" x14ac:dyDescent="0.2">
      <c r="A109" s="168" t="s">
        <v>631</v>
      </c>
      <c r="B109" s="22" t="s">
        <v>213</v>
      </c>
      <c r="C109" s="23">
        <v>455</v>
      </c>
      <c r="D109" s="27" t="str">
        <f t="shared" si="11"/>
        <v>N/A</v>
      </c>
      <c r="E109" s="23">
        <v>352</v>
      </c>
      <c r="F109" s="27" t="str">
        <f t="shared" si="12"/>
        <v>N/A</v>
      </c>
      <c r="G109" s="23">
        <v>278</v>
      </c>
      <c r="H109" s="27" t="str">
        <f t="shared" si="13"/>
        <v>N/A</v>
      </c>
      <c r="I109" s="8">
        <v>-22.6</v>
      </c>
      <c r="J109" s="8">
        <v>-21</v>
      </c>
      <c r="K109" s="28" t="s">
        <v>734</v>
      </c>
      <c r="L109" s="105" t="str">
        <f t="shared" si="14"/>
        <v>Yes</v>
      </c>
    </row>
    <row r="110" spans="1:12" ht="25.5" x14ac:dyDescent="0.2">
      <c r="A110" s="168" t="s">
        <v>1430</v>
      </c>
      <c r="B110" s="22" t="s">
        <v>213</v>
      </c>
      <c r="C110" s="29">
        <v>28.696703296999999</v>
      </c>
      <c r="D110" s="27" t="str">
        <f t="shared" si="11"/>
        <v>N/A</v>
      </c>
      <c r="E110" s="29">
        <v>29.130681817999999</v>
      </c>
      <c r="F110" s="27" t="str">
        <f t="shared" si="12"/>
        <v>N/A</v>
      </c>
      <c r="G110" s="29">
        <v>26.823741006999999</v>
      </c>
      <c r="H110" s="27" t="str">
        <f t="shared" si="13"/>
        <v>N/A</v>
      </c>
      <c r="I110" s="8">
        <v>1.512</v>
      </c>
      <c r="J110" s="8">
        <v>-7.92</v>
      </c>
      <c r="K110" s="28" t="s">
        <v>734</v>
      </c>
      <c r="L110" s="105" t="str">
        <f t="shared" si="14"/>
        <v>Yes</v>
      </c>
    </row>
    <row r="111" spans="1:12" ht="25.5" x14ac:dyDescent="0.2">
      <c r="A111" s="168" t="s">
        <v>632</v>
      </c>
      <c r="B111" s="22" t="s">
        <v>213</v>
      </c>
      <c r="C111" s="29">
        <v>1366911</v>
      </c>
      <c r="D111" s="27" t="str">
        <f t="shared" si="11"/>
        <v>N/A</v>
      </c>
      <c r="E111" s="29">
        <v>1027672</v>
      </c>
      <c r="F111" s="27" t="str">
        <f t="shared" si="12"/>
        <v>N/A</v>
      </c>
      <c r="G111" s="29">
        <v>905737</v>
      </c>
      <c r="H111" s="27" t="str">
        <f t="shared" si="13"/>
        <v>N/A</v>
      </c>
      <c r="I111" s="8">
        <v>-24.8</v>
      </c>
      <c r="J111" s="8">
        <v>-11.9</v>
      </c>
      <c r="K111" s="28" t="s">
        <v>734</v>
      </c>
      <c r="L111" s="105" t="str">
        <f t="shared" si="14"/>
        <v>Yes</v>
      </c>
    </row>
    <row r="112" spans="1:12" x14ac:dyDescent="0.2">
      <c r="A112" s="168" t="s">
        <v>633</v>
      </c>
      <c r="B112" s="22" t="s">
        <v>213</v>
      </c>
      <c r="C112" s="23">
        <v>136</v>
      </c>
      <c r="D112" s="27" t="str">
        <f t="shared" si="11"/>
        <v>N/A</v>
      </c>
      <c r="E112" s="23">
        <v>116</v>
      </c>
      <c r="F112" s="27" t="str">
        <f t="shared" si="12"/>
        <v>N/A</v>
      </c>
      <c r="G112" s="23">
        <v>103</v>
      </c>
      <c r="H112" s="27" t="str">
        <f t="shared" si="13"/>
        <v>N/A</v>
      </c>
      <c r="I112" s="8">
        <v>-14.7</v>
      </c>
      <c r="J112" s="8">
        <v>-11.2</v>
      </c>
      <c r="K112" s="28" t="s">
        <v>734</v>
      </c>
      <c r="L112" s="105" t="str">
        <f t="shared" si="14"/>
        <v>Yes</v>
      </c>
    </row>
    <row r="113" spans="1:12" x14ac:dyDescent="0.2">
      <c r="A113" s="168" t="s">
        <v>1431</v>
      </c>
      <c r="B113" s="22" t="s">
        <v>213</v>
      </c>
      <c r="C113" s="29">
        <v>10050.816176</v>
      </c>
      <c r="D113" s="27" t="str">
        <f t="shared" si="11"/>
        <v>N/A</v>
      </c>
      <c r="E113" s="29">
        <v>8859.2413792999996</v>
      </c>
      <c r="F113" s="27" t="str">
        <f t="shared" si="12"/>
        <v>N/A</v>
      </c>
      <c r="G113" s="29">
        <v>8793.5631068000002</v>
      </c>
      <c r="H113" s="27" t="str">
        <f t="shared" si="13"/>
        <v>N/A</v>
      </c>
      <c r="I113" s="8">
        <v>-11.9</v>
      </c>
      <c r="J113" s="8">
        <v>-0.74099999999999999</v>
      </c>
      <c r="K113" s="28" t="s">
        <v>734</v>
      </c>
      <c r="L113" s="105" t="str">
        <f t="shared" si="14"/>
        <v>Yes</v>
      </c>
    </row>
    <row r="114" spans="1:12" ht="25.5" x14ac:dyDescent="0.2">
      <c r="A114" s="168" t="s">
        <v>634</v>
      </c>
      <c r="B114" s="22" t="s">
        <v>213</v>
      </c>
      <c r="C114" s="29">
        <v>104264</v>
      </c>
      <c r="D114" s="27" t="str">
        <f t="shared" si="11"/>
        <v>N/A</v>
      </c>
      <c r="E114" s="29">
        <v>71412</v>
      </c>
      <c r="F114" s="27" t="str">
        <f t="shared" si="12"/>
        <v>N/A</v>
      </c>
      <c r="G114" s="29">
        <v>32834</v>
      </c>
      <c r="H114" s="27" t="str">
        <f t="shared" si="13"/>
        <v>N/A</v>
      </c>
      <c r="I114" s="8">
        <v>-31.5</v>
      </c>
      <c r="J114" s="8">
        <v>-54</v>
      </c>
      <c r="K114" s="28" t="s">
        <v>734</v>
      </c>
      <c r="L114" s="105" t="str">
        <f>IF(J114="Div by 0", "N/A", IF(OR(J114="N/A",K114="N/A"),"N/A", IF(J114&gt;VALUE(MID(K114,1,2)), "No", IF(J114&lt;-1*VALUE(MID(K114,1,2)), "No", "Yes"))))</f>
        <v>No</v>
      </c>
    </row>
    <row r="115" spans="1:12" x14ac:dyDescent="0.2">
      <c r="A115" s="168" t="s">
        <v>635</v>
      </c>
      <c r="B115" s="22" t="s">
        <v>213</v>
      </c>
      <c r="C115" s="23">
        <v>799</v>
      </c>
      <c r="D115" s="27" t="str">
        <f t="shared" si="11"/>
        <v>N/A</v>
      </c>
      <c r="E115" s="23">
        <v>671</v>
      </c>
      <c r="F115" s="27" t="str">
        <f t="shared" si="12"/>
        <v>N/A</v>
      </c>
      <c r="G115" s="23">
        <v>421</v>
      </c>
      <c r="H115" s="27" t="str">
        <f t="shared" si="13"/>
        <v>N/A</v>
      </c>
      <c r="I115" s="8">
        <v>-16</v>
      </c>
      <c r="J115" s="8">
        <v>-37.299999999999997</v>
      </c>
      <c r="K115" s="28" t="s">
        <v>734</v>
      </c>
      <c r="L115" s="105" t="str">
        <f t="shared" ref="L115:L119" si="15">IF(J115="Div by 0", "N/A", IF(OR(J115="N/A",K115="N/A"),"N/A", IF(J115&gt;VALUE(MID(K115,1,2)), "No", IF(J115&lt;-1*VALUE(MID(K115,1,2)), "No", "Yes"))))</f>
        <v>No</v>
      </c>
    </row>
    <row r="116" spans="1:12" ht="25.5" x14ac:dyDescent="0.2">
      <c r="A116" s="168" t="s">
        <v>1432</v>
      </c>
      <c r="B116" s="22" t="s">
        <v>213</v>
      </c>
      <c r="C116" s="29">
        <v>130.49311639999999</v>
      </c>
      <c r="D116" s="27" t="str">
        <f t="shared" si="11"/>
        <v>N/A</v>
      </c>
      <c r="E116" s="29">
        <v>106.42622951</v>
      </c>
      <c r="F116" s="27" t="str">
        <f t="shared" si="12"/>
        <v>N/A</v>
      </c>
      <c r="G116" s="29">
        <v>77.990498811999998</v>
      </c>
      <c r="H116" s="27" t="str">
        <f t="shared" si="13"/>
        <v>N/A</v>
      </c>
      <c r="I116" s="8">
        <v>-18.399999999999999</v>
      </c>
      <c r="J116" s="8">
        <v>-26.7</v>
      </c>
      <c r="K116" s="28" t="s">
        <v>734</v>
      </c>
      <c r="L116" s="105" t="str">
        <f t="shared" si="15"/>
        <v>Yes</v>
      </c>
    </row>
    <row r="117" spans="1:12" ht="25.5" x14ac:dyDescent="0.2">
      <c r="A117" s="168" t="s">
        <v>636</v>
      </c>
      <c r="B117" s="22" t="s">
        <v>213</v>
      </c>
      <c r="C117" s="29">
        <v>1127972</v>
      </c>
      <c r="D117" s="27" t="str">
        <f t="shared" si="11"/>
        <v>N/A</v>
      </c>
      <c r="E117" s="29">
        <v>1108851</v>
      </c>
      <c r="F117" s="27" t="str">
        <f t="shared" si="12"/>
        <v>N/A</v>
      </c>
      <c r="G117" s="29">
        <v>784151</v>
      </c>
      <c r="H117" s="27" t="str">
        <f t="shared" si="13"/>
        <v>N/A</v>
      </c>
      <c r="I117" s="8">
        <v>-1.7</v>
      </c>
      <c r="J117" s="8">
        <v>-29.3</v>
      </c>
      <c r="K117" s="28" t="s">
        <v>734</v>
      </c>
      <c r="L117" s="105" t="str">
        <f t="shared" si="15"/>
        <v>Yes</v>
      </c>
    </row>
    <row r="118" spans="1:12" x14ac:dyDescent="0.2">
      <c r="A118" s="168" t="s">
        <v>637</v>
      </c>
      <c r="B118" s="22" t="s">
        <v>213</v>
      </c>
      <c r="C118" s="23">
        <v>14</v>
      </c>
      <c r="D118" s="27" t="str">
        <f t="shared" si="11"/>
        <v>N/A</v>
      </c>
      <c r="E118" s="23">
        <v>16</v>
      </c>
      <c r="F118" s="27" t="str">
        <f t="shared" si="12"/>
        <v>N/A</v>
      </c>
      <c r="G118" s="23">
        <v>14</v>
      </c>
      <c r="H118" s="27" t="str">
        <f t="shared" si="13"/>
        <v>N/A</v>
      </c>
      <c r="I118" s="8">
        <v>14.29</v>
      </c>
      <c r="J118" s="8">
        <v>-12.5</v>
      </c>
      <c r="K118" s="28" t="s">
        <v>734</v>
      </c>
      <c r="L118" s="105" t="str">
        <f t="shared" si="15"/>
        <v>Yes</v>
      </c>
    </row>
    <row r="119" spans="1:12" ht="25.5" x14ac:dyDescent="0.2">
      <c r="A119" s="168" t="s">
        <v>1433</v>
      </c>
      <c r="B119" s="22" t="s">
        <v>213</v>
      </c>
      <c r="C119" s="29">
        <v>80569.428570999997</v>
      </c>
      <c r="D119" s="27" t="str">
        <f t="shared" si="11"/>
        <v>N/A</v>
      </c>
      <c r="E119" s="29">
        <v>69303.1875</v>
      </c>
      <c r="F119" s="27" t="str">
        <f t="shared" si="12"/>
        <v>N/A</v>
      </c>
      <c r="G119" s="29">
        <v>56010.785713999998</v>
      </c>
      <c r="H119" s="27" t="str">
        <f t="shared" si="13"/>
        <v>N/A</v>
      </c>
      <c r="I119" s="8">
        <v>-14</v>
      </c>
      <c r="J119" s="8">
        <v>-19.2</v>
      </c>
      <c r="K119" s="28" t="s">
        <v>734</v>
      </c>
      <c r="L119" s="105" t="str">
        <f t="shared" si="15"/>
        <v>Yes</v>
      </c>
    </row>
    <row r="120" spans="1:12" ht="25.5" x14ac:dyDescent="0.2">
      <c r="A120" s="168" t="s">
        <v>638</v>
      </c>
      <c r="B120" s="22" t="s">
        <v>213</v>
      </c>
      <c r="C120" s="29">
        <v>11971975</v>
      </c>
      <c r="D120" s="27" t="str">
        <f t="shared" si="11"/>
        <v>N/A</v>
      </c>
      <c r="E120" s="29">
        <v>11634586</v>
      </c>
      <c r="F120" s="27" t="str">
        <f t="shared" si="12"/>
        <v>N/A</v>
      </c>
      <c r="G120" s="29">
        <v>9744189</v>
      </c>
      <c r="H120" s="27" t="str">
        <f t="shared" si="13"/>
        <v>N/A</v>
      </c>
      <c r="I120" s="8">
        <v>-2.82</v>
      </c>
      <c r="J120" s="8">
        <v>-16.2</v>
      </c>
      <c r="K120" s="28" t="s">
        <v>734</v>
      </c>
      <c r="L120" s="105" t="str">
        <f t="shared" ref="L120:L131" si="16">IF(J120="Div by 0", "N/A", IF(K120="N/A","N/A", IF(J120&gt;VALUE(MID(K120,1,2)), "No", IF(J120&lt;-1*VALUE(MID(K120,1,2)), "No", "Yes"))))</f>
        <v>Yes</v>
      </c>
    </row>
    <row r="121" spans="1:12" ht="25.5" x14ac:dyDescent="0.2">
      <c r="A121" s="168" t="s">
        <v>639</v>
      </c>
      <c r="B121" s="22" t="s">
        <v>213</v>
      </c>
      <c r="C121" s="23">
        <v>29955</v>
      </c>
      <c r="D121" s="27" t="str">
        <f t="shared" si="11"/>
        <v>N/A</v>
      </c>
      <c r="E121" s="23">
        <v>30756</v>
      </c>
      <c r="F121" s="27" t="str">
        <f t="shared" si="12"/>
        <v>N/A</v>
      </c>
      <c r="G121" s="23">
        <v>27428</v>
      </c>
      <c r="H121" s="27" t="str">
        <f t="shared" si="13"/>
        <v>N/A</v>
      </c>
      <c r="I121" s="8">
        <v>2.6739999999999999</v>
      </c>
      <c r="J121" s="8">
        <v>-10.8</v>
      </c>
      <c r="K121" s="28" t="s">
        <v>734</v>
      </c>
      <c r="L121" s="105" t="str">
        <f t="shared" si="16"/>
        <v>Yes</v>
      </c>
    </row>
    <row r="122" spans="1:12" ht="25.5" x14ac:dyDescent="0.2">
      <c r="A122" s="168" t="s">
        <v>1434</v>
      </c>
      <c r="B122" s="22" t="s">
        <v>213</v>
      </c>
      <c r="C122" s="29">
        <v>399.66533133000001</v>
      </c>
      <c r="D122" s="27" t="str">
        <f t="shared" si="11"/>
        <v>N/A</v>
      </c>
      <c r="E122" s="29">
        <v>378.28670828000003</v>
      </c>
      <c r="F122" s="27" t="str">
        <f t="shared" si="12"/>
        <v>N/A</v>
      </c>
      <c r="G122" s="29">
        <v>355.26429195999998</v>
      </c>
      <c r="H122" s="27" t="str">
        <f t="shared" si="13"/>
        <v>N/A</v>
      </c>
      <c r="I122" s="8">
        <v>-5.35</v>
      </c>
      <c r="J122" s="8">
        <v>-6.09</v>
      </c>
      <c r="K122" s="28" t="s">
        <v>734</v>
      </c>
      <c r="L122" s="105" t="str">
        <f t="shared" si="16"/>
        <v>Yes</v>
      </c>
    </row>
    <row r="123" spans="1:12" ht="25.5" x14ac:dyDescent="0.2">
      <c r="A123" s="168" t="s">
        <v>640</v>
      </c>
      <c r="B123" s="22" t="s">
        <v>213</v>
      </c>
      <c r="C123" s="29">
        <v>400013628</v>
      </c>
      <c r="D123" s="27" t="str">
        <f t="shared" ref="D123:D131" si="17">IF($B123="N/A","N/A",IF(C123&gt;10,"No",IF(C123&lt;-10,"No","Yes")))</f>
        <v>N/A</v>
      </c>
      <c r="E123" s="29">
        <v>391364476</v>
      </c>
      <c r="F123" s="27" t="str">
        <f t="shared" ref="F123:F131" si="18">IF($B123="N/A","N/A",IF(E123&gt;10,"No",IF(E123&lt;-10,"No","Yes")))</f>
        <v>N/A</v>
      </c>
      <c r="G123" s="29">
        <v>276020133</v>
      </c>
      <c r="H123" s="27" t="str">
        <f t="shared" ref="H123:H131" si="19">IF($B123="N/A","N/A",IF(G123&gt;10,"No",IF(G123&lt;-10,"No","Yes")))</f>
        <v>N/A</v>
      </c>
      <c r="I123" s="8">
        <v>-2.16</v>
      </c>
      <c r="J123" s="8">
        <v>-29.5</v>
      </c>
      <c r="K123" s="28" t="s">
        <v>734</v>
      </c>
      <c r="L123" s="105" t="str">
        <f t="shared" si="16"/>
        <v>Yes</v>
      </c>
    </row>
    <row r="124" spans="1:12" x14ac:dyDescent="0.2">
      <c r="A124" s="168" t="s">
        <v>641</v>
      </c>
      <c r="B124" s="22" t="s">
        <v>213</v>
      </c>
      <c r="C124" s="23">
        <v>10914</v>
      </c>
      <c r="D124" s="27" t="str">
        <f t="shared" si="17"/>
        <v>N/A</v>
      </c>
      <c r="E124" s="23">
        <v>10600</v>
      </c>
      <c r="F124" s="27" t="str">
        <f t="shared" si="18"/>
        <v>N/A</v>
      </c>
      <c r="G124" s="23">
        <v>9117</v>
      </c>
      <c r="H124" s="27" t="str">
        <f t="shared" si="19"/>
        <v>N/A</v>
      </c>
      <c r="I124" s="8">
        <v>-2.88</v>
      </c>
      <c r="J124" s="8">
        <v>-14</v>
      </c>
      <c r="K124" s="28" t="s">
        <v>734</v>
      </c>
      <c r="L124" s="105" t="str">
        <f t="shared" si="16"/>
        <v>Yes</v>
      </c>
    </row>
    <row r="125" spans="1:12" ht="25.5" x14ac:dyDescent="0.2">
      <c r="A125" s="168" t="s">
        <v>1435</v>
      </c>
      <c r="B125" s="22" t="s">
        <v>213</v>
      </c>
      <c r="C125" s="29">
        <v>36651.422760000001</v>
      </c>
      <c r="D125" s="27" t="str">
        <f t="shared" si="17"/>
        <v>N/A</v>
      </c>
      <c r="E125" s="29">
        <v>36921.176980999997</v>
      </c>
      <c r="F125" s="27" t="str">
        <f t="shared" si="18"/>
        <v>N/A</v>
      </c>
      <c r="G125" s="29">
        <v>30275.324449</v>
      </c>
      <c r="H125" s="27" t="str">
        <f t="shared" si="19"/>
        <v>N/A</v>
      </c>
      <c r="I125" s="8">
        <v>0.73599999999999999</v>
      </c>
      <c r="J125" s="8">
        <v>-18</v>
      </c>
      <c r="K125" s="28" t="s">
        <v>734</v>
      </c>
      <c r="L125" s="105" t="str">
        <f t="shared" si="16"/>
        <v>Yes</v>
      </c>
    </row>
    <row r="126" spans="1:12" ht="25.5" x14ac:dyDescent="0.2">
      <c r="A126" s="168" t="s">
        <v>642</v>
      </c>
      <c r="B126" s="22" t="s">
        <v>213</v>
      </c>
      <c r="C126" s="29">
        <v>89244780</v>
      </c>
      <c r="D126" s="27" t="str">
        <f t="shared" si="17"/>
        <v>N/A</v>
      </c>
      <c r="E126" s="29">
        <v>86358575</v>
      </c>
      <c r="F126" s="27" t="str">
        <f t="shared" si="18"/>
        <v>N/A</v>
      </c>
      <c r="G126" s="29">
        <v>68315067</v>
      </c>
      <c r="H126" s="27" t="str">
        <f t="shared" si="19"/>
        <v>N/A</v>
      </c>
      <c r="I126" s="8">
        <v>-3.23</v>
      </c>
      <c r="J126" s="8">
        <v>-20.9</v>
      </c>
      <c r="K126" s="28" t="s">
        <v>734</v>
      </c>
      <c r="L126" s="105" t="str">
        <f t="shared" si="16"/>
        <v>Yes</v>
      </c>
    </row>
    <row r="127" spans="1:12" x14ac:dyDescent="0.2">
      <c r="A127" s="168" t="s">
        <v>643</v>
      </c>
      <c r="B127" s="22" t="s">
        <v>213</v>
      </c>
      <c r="C127" s="23">
        <v>16448</v>
      </c>
      <c r="D127" s="27" t="str">
        <f t="shared" si="17"/>
        <v>N/A</v>
      </c>
      <c r="E127" s="23">
        <v>16259</v>
      </c>
      <c r="F127" s="27" t="str">
        <f t="shared" si="18"/>
        <v>N/A</v>
      </c>
      <c r="G127" s="23">
        <v>15535</v>
      </c>
      <c r="H127" s="27" t="str">
        <f t="shared" si="19"/>
        <v>N/A</v>
      </c>
      <c r="I127" s="8">
        <v>-1.1499999999999999</v>
      </c>
      <c r="J127" s="8">
        <v>-4.45</v>
      </c>
      <c r="K127" s="28" t="s">
        <v>734</v>
      </c>
      <c r="L127" s="105" t="str">
        <f t="shared" si="16"/>
        <v>Yes</v>
      </c>
    </row>
    <row r="128" spans="1:12" ht="25.5" x14ac:dyDescent="0.2">
      <c r="A128" s="168" t="s">
        <v>1436</v>
      </c>
      <c r="B128" s="22" t="s">
        <v>213</v>
      </c>
      <c r="C128" s="29">
        <v>5425.8742703999997</v>
      </c>
      <c r="D128" s="27" t="str">
        <f t="shared" si="17"/>
        <v>N/A</v>
      </c>
      <c r="E128" s="29">
        <v>5311.4321299000003</v>
      </c>
      <c r="F128" s="27" t="str">
        <f t="shared" si="18"/>
        <v>N/A</v>
      </c>
      <c r="G128" s="29">
        <v>4397.4938525999996</v>
      </c>
      <c r="H128" s="27" t="str">
        <f t="shared" si="19"/>
        <v>N/A</v>
      </c>
      <c r="I128" s="8">
        <v>-2.11</v>
      </c>
      <c r="J128" s="8">
        <v>-17.2</v>
      </c>
      <c r="K128" s="28" t="s">
        <v>734</v>
      </c>
      <c r="L128" s="105" t="str">
        <f t="shared" si="16"/>
        <v>Yes</v>
      </c>
    </row>
    <row r="129" spans="1:12" ht="25.5" x14ac:dyDescent="0.2">
      <c r="A129" s="168" t="s">
        <v>644</v>
      </c>
      <c r="B129" s="22" t="s">
        <v>213</v>
      </c>
      <c r="C129" s="29">
        <v>42401778</v>
      </c>
      <c r="D129" s="27" t="str">
        <f t="shared" si="17"/>
        <v>N/A</v>
      </c>
      <c r="E129" s="29">
        <v>38159353</v>
      </c>
      <c r="F129" s="27" t="str">
        <f t="shared" si="18"/>
        <v>N/A</v>
      </c>
      <c r="G129" s="29">
        <v>29577267</v>
      </c>
      <c r="H129" s="27" t="str">
        <f t="shared" si="19"/>
        <v>N/A</v>
      </c>
      <c r="I129" s="8">
        <v>-10</v>
      </c>
      <c r="J129" s="8">
        <v>-22.5</v>
      </c>
      <c r="K129" s="28" t="s">
        <v>734</v>
      </c>
      <c r="L129" s="105" t="str">
        <f t="shared" si="16"/>
        <v>Yes</v>
      </c>
    </row>
    <row r="130" spans="1:12" x14ac:dyDescent="0.2">
      <c r="A130" s="168" t="s">
        <v>645</v>
      </c>
      <c r="B130" s="22" t="s">
        <v>213</v>
      </c>
      <c r="C130" s="23">
        <v>4274</v>
      </c>
      <c r="D130" s="27" t="str">
        <f t="shared" si="17"/>
        <v>N/A</v>
      </c>
      <c r="E130" s="23">
        <v>4471</v>
      </c>
      <c r="F130" s="27" t="str">
        <f t="shared" si="18"/>
        <v>N/A</v>
      </c>
      <c r="G130" s="23">
        <v>4479</v>
      </c>
      <c r="H130" s="27" t="str">
        <f t="shared" si="19"/>
        <v>N/A</v>
      </c>
      <c r="I130" s="8">
        <v>4.609</v>
      </c>
      <c r="J130" s="8">
        <v>0.1789</v>
      </c>
      <c r="K130" s="28" t="s">
        <v>734</v>
      </c>
      <c r="L130" s="105" t="str">
        <f t="shared" si="16"/>
        <v>Yes</v>
      </c>
    </row>
    <row r="131" spans="1:12" ht="25.5" x14ac:dyDescent="0.2">
      <c r="A131" s="168" t="s">
        <v>1437</v>
      </c>
      <c r="B131" s="22" t="s">
        <v>213</v>
      </c>
      <c r="C131" s="29">
        <v>9920.8652316000007</v>
      </c>
      <c r="D131" s="27" t="str">
        <f t="shared" si="17"/>
        <v>N/A</v>
      </c>
      <c r="E131" s="29">
        <v>8534.8586446000008</v>
      </c>
      <c r="F131" s="27" t="str">
        <f t="shared" si="18"/>
        <v>N/A</v>
      </c>
      <c r="G131" s="29">
        <v>6603.5425317999998</v>
      </c>
      <c r="H131" s="27" t="str">
        <f t="shared" si="19"/>
        <v>N/A</v>
      </c>
      <c r="I131" s="8">
        <v>-14</v>
      </c>
      <c r="J131" s="8">
        <v>-22.6</v>
      </c>
      <c r="K131" s="28" t="s">
        <v>734</v>
      </c>
      <c r="L131" s="105" t="str">
        <f t="shared" si="16"/>
        <v>Yes</v>
      </c>
    </row>
    <row r="132" spans="1:12" x14ac:dyDescent="0.2">
      <c r="A132" s="168" t="s">
        <v>1438</v>
      </c>
      <c r="B132" s="22" t="s">
        <v>213</v>
      </c>
      <c r="C132" s="29">
        <v>155.09542067000001</v>
      </c>
      <c r="D132" s="27" t="str">
        <f t="shared" ref="D132:D143" si="20">IF($B132="N/A","N/A",IF(C132&gt;10,"No",IF(C132&lt;-10,"No","Yes")))</f>
        <v>N/A</v>
      </c>
      <c r="E132" s="29">
        <v>132.35266490999999</v>
      </c>
      <c r="F132" s="27" t="str">
        <f t="shared" ref="F132:F143" si="21">IF($B132="N/A","N/A",IF(E132&gt;10,"No",IF(E132&lt;-10,"No","Yes")))</f>
        <v>N/A</v>
      </c>
      <c r="G132" s="29">
        <v>163.21001439</v>
      </c>
      <c r="H132" s="27" t="str">
        <f t="shared" ref="H132:H143" si="22">IF($B132="N/A","N/A",IF(G132&gt;10,"No",IF(G132&lt;-10,"No","Yes")))</f>
        <v>N/A</v>
      </c>
      <c r="I132" s="8">
        <v>-14.7</v>
      </c>
      <c r="J132" s="8">
        <v>23.31</v>
      </c>
      <c r="K132" s="28" t="s">
        <v>734</v>
      </c>
      <c r="L132" s="105" t="str">
        <f t="shared" ref="L132:L143" si="23">IF(J132="Div by 0", "N/A", IF(K132="N/A","N/A", IF(J132&gt;VALUE(MID(K132,1,2)), "No", IF(J132&lt;-1*VALUE(MID(K132,1,2)), "No", "Yes"))))</f>
        <v>Yes</v>
      </c>
    </row>
    <row r="133" spans="1:12" x14ac:dyDescent="0.2">
      <c r="A133" s="168" t="s">
        <v>1439</v>
      </c>
      <c r="B133" s="22" t="s">
        <v>213</v>
      </c>
      <c r="C133" s="29">
        <v>121.83383852</v>
      </c>
      <c r="D133" s="27" t="str">
        <f t="shared" si="20"/>
        <v>N/A</v>
      </c>
      <c r="E133" s="29">
        <v>98.917618340999994</v>
      </c>
      <c r="F133" s="27" t="str">
        <f t="shared" si="21"/>
        <v>N/A</v>
      </c>
      <c r="G133" s="29">
        <v>96.502699336000006</v>
      </c>
      <c r="H133" s="27" t="str">
        <f t="shared" si="22"/>
        <v>N/A</v>
      </c>
      <c r="I133" s="8">
        <v>-18.8</v>
      </c>
      <c r="J133" s="8">
        <v>-2.44</v>
      </c>
      <c r="K133" s="28" t="s">
        <v>734</v>
      </c>
      <c r="L133" s="105" t="str">
        <f t="shared" si="23"/>
        <v>Yes</v>
      </c>
    </row>
    <row r="134" spans="1:12" x14ac:dyDescent="0.2">
      <c r="A134" s="168" t="s">
        <v>1440</v>
      </c>
      <c r="B134" s="22" t="s">
        <v>213</v>
      </c>
      <c r="C134" s="29">
        <v>180.98482331</v>
      </c>
      <c r="D134" s="27" t="str">
        <f t="shared" si="20"/>
        <v>N/A</v>
      </c>
      <c r="E134" s="29">
        <v>159.96032861</v>
      </c>
      <c r="F134" s="27" t="str">
        <f t="shared" si="21"/>
        <v>N/A</v>
      </c>
      <c r="G134" s="29">
        <v>170.24579610000001</v>
      </c>
      <c r="H134" s="27" t="str">
        <f t="shared" si="22"/>
        <v>N/A</v>
      </c>
      <c r="I134" s="8">
        <v>-11.6</v>
      </c>
      <c r="J134" s="8">
        <v>6.43</v>
      </c>
      <c r="K134" s="28" t="s">
        <v>734</v>
      </c>
      <c r="L134" s="105" t="str">
        <f t="shared" si="23"/>
        <v>Yes</v>
      </c>
    </row>
    <row r="135" spans="1:12" x14ac:dyDescent="0.2">
      <c r="A135" s="168" t="s">
        <v>1441</v>
      </c>
      <c r="B135" s="22" t="s">
        <v>213</v>
      </c>
      <c r="C135" s="29">
        <v>5511.5581656000004</v>
      </c>
      <c r="D135" s="27" t="str">
        <f t="shared" si="20"/>
        <v>N/A</v>
      </c>
      <c r="E135" s="29">
        <v>4953.5483147000004</v>
      </c>
      <c r="F135" s="27" t="str">
        <f t="shared" si="21"/>
        <v>N/A</v>
      </c>
      <c r="G135" s="29">
        <v>3061.0485571999998</v>
      </c>
      <c r="H135" s="27" t="str">
        <f t="shared" si="22"/>
        <v>N/A</v>
      </c>
      <c r="I135" s="8">
        <v>-10.1</v>
      </c>
      <c r="J135" s="8">
        <v>-38.200000000000003</v>
      </c>
      <c r="K135" s="28" t="s">
        <v>734</v>
      </c>
      <c r="L135" s="105" t="str">
        <f t="shared" si="23"/>
        <v>No</v>
      </c>
    </row>
    <row r="136" spans="1:12" x14ac:dyDescent="0.2">
      <c r="A136" s="168" t="s">
        <v>1442</v>
      </c>
      <c r="B136" s="22" t="s">
        <v>213</v>
      </c>
      <c r="C136" s="29">
        <v>9073.2023647999995</v>
      </c>
      <c r="D136" s="27" t="str">
        <f t="shared" si="20"/>
        <v>N/A</v>
      </c>
      <c r="E136" s="29">
        <v>8283.7982164999994</v>
      </c>
      <c r="F136" s="27" t="str">
        <f t="shared" si="21"/>
        <v>N/A</v>
      </c>
      <c r="G136" s="29">
        <v>3380.6722384</v>
      </c>
      <c r="H136" s="27" t="str">
        <f t="shared" si="22"/>
        <v>N/A</v>
      </c>
      <c r="I136" s="8">
        <v>-8.6999999999999993</v>
      </c>
      <c r="J136" s="8">
        <v>-59.2</v>
      </c>
      <c r="K136" s="28" t="s">
        <v>734</v>
      </c>
      <c r="L136" s="105" t="str">
        <f t="shared" si="23"/>
        <v>No</v>
      </c>
    </row>
    <row r="137" spans="1:12" x14ac:dyDescent="0.2">
      <c r="A137" s="168" t="s">
        <v>1443</v>
      </c>
      <c r="B137" s="22" t="s">
        <v>213</v>
      </c>
      <c r="C137" s="29">
        <v>2499.0171949999999</v>
      </c>
      <c r="D137" s="27" t="str">
        <f t="shared" si="20"/>
        <v>N/A</v>
      </c>
      <c r="E137" s="29">
        <v>2095.5315412999998</v>
      </c>
      <c r="F137" s="27" t="str">
        <f t="shared" si="21"/>
        <v>N/A</v>
      </c>
      <c r="G137" s="29">
        <v>1226.5742914</v>
      </c>
      <c r="H137" s="27" t="str">
        <f t="shared" si="22"/>
        <v>N/A</v>
      </c>
      <c r="I137" s="8">
        <v>-16.100000000000001</v>
      </c>
      <c r="J137" s="8">
        <v>-41.5</v>
      </c>
      <c r="K137" s="28" t="s">
        <v>734</v>
      </c>
      <c r="L137" s="105" t="str">
        <f t="shared" si="23"/>
        <v>No</v>
      </c>
    </row>
    <row r="138" spans="1:12" x14ac:dyDescent="0.2">
      <c r="A138" s="168" t="s">
        <v>1444</v>
      </c>
      <c r="B138" s="22" t="s">
        <v>213</v>
      </c>
      <c r="C138" s="29">
        <v>318.45733281000003</v>
      </c>
      <c r="D138" s="27" t="str">
        <f t="shared" si="20"/>
        <v>N/A</v>
      </c>
      <c r="E138" s="29">
        <v>301.19025470999998</v>
      </c>
      <c r="F138" s="27" t="str">
        <f t="shared" si="21"/>
        <v>N/A</v>
      </c>
      <c r="G138" s="29">
        <v>305.30705789000001</v>
      </c>
      <c r="H138" s="27" t="str">
        <f t="shared" si="22"/>
        <v>N/A</v>
      </c>
      <c r="I138" s="8">
        <v>-5.42</v>
      </c>
      <c r="J138" s="8">
        <v>1.367</v>
      </c>
      <c r="K138" s="28" t="s">
        <v>734</v>
      </c>
      <c r="L138" s="105" t="str">
        <f t="shared" si="23"/>
        <v>Yes</v>
      </c>
    </row>
    <row r="139" spans="1:12" x14ac:dyDescent="0.2">
      <c r="A139" s="168" t="s">
        <v>1445</v>
      </c>
      <c r="B139" s="22" t="s">
        <v>213</v>
      </c>
      <c r="C139" s="29">
        <v>166.15684608999999</v>
      </c>
      <c r="D139" s="27" t="str">
        <f t="shared" si="20"/>
        <v>N/A</v>
      </c>
      <c r="E139" s="29">
        <v>150.50513351999999</v>
      </c>
      <c r="F139" s="27" t="str">
        <f t="shared" si="21"/>
        <v>N/A</v>
      </c>
      <c r="G139" s="29">
        <v>160.27018569000001</v>
      </c>
      <c r="H139" s="27" t="str">
        <f t="shared" si="22"/>
        <v>N/A</v>
      </c>
      <c r="I139" s="8">
        <v>-9.42</v>
      </c>
      <c r="J139" s="8">
        <v>6.4880000000000004</v>
      </c>
      <c r="K139" s="28" t="s">
        <v>734</v>
      </c>
      <c r="L139" s="105" t="str">
        <f t="shared" si="23"/>
        <v>Yes</v>
      </c>
    </row>
    <row r="140" spans="1:12" x14ac:dyDescent="0.2">
      <c r="A140" s="168" t="s">
        <v>1446</v>
      </c>
      <c r="B140" s="22" t="s">
        <v>213</v>
      </c>
      <c r="C140" s="29">
        <v>443.42234910000002</v>
      </c>
      <c r="D140" s="27" t="str">
        <f t="shared" si="20"/>
        <v>N/A</v>
      </c>
      <c r="E140" s="29">
        <v>424.18822627999998</v>
      </c>
      <c r="F140" s="27" t="str">
        <f t="shared" si="21"/>
        <v>N/A</v>
      </c>
      <c r="G140" s="29">
        <v>392.16444462999999</v>
      </c>
      <c r="H140" s="27" t="str">
        <f t="shared" si="22"/>
        <v>N/A</v>
      </c>
      <c r="I140" s="8">
        <v>-4.34</v>
      </c>
      <c r="J140" s="8">
        <v>-7.55</v>
      </c>
      <c r="K140" s="28" t="s">
        <v>734</v>
      </c>
      <c r="L140" s="105" t="str">
        <f t="shared" si="23"/>
        <v>Yes</v>
      </c>
    </row>
    <row r="141" spans="1:12" x14ac:dyDescent="0.2">
      <c r="A141" s="168" t="s">
        <v>1447</v>
      </c>
      <c r="B141" s="22" t="s">
        <v>213</v>
      </c>
      <c r="C141" s="29">
        <v>7208.0654438000001</v>
      </c>
      <c r="D141" s="27" t="str">
        <f t="shared" si="20"/>
        <v>N/A</v>
      </c>
      <c r="E141" s="29">
        <v>6689.8084618000003</v>
      </c>
      <c r="F141" s="27" t="str">
        <f t="shared" si="21"/>
        <v>N/A</v>
      </c>
      <c r="G141" s="29">
        <v>4498.4373088000002</v>
      </c>
      <c r="H141" s="27" t="str">
        <f t="shared" si="22"/>
        <v>N/A</v>
      </c>
      <c r="I141" s="8">
        <v>-7.19</v>
      </c>
      <c r="J141" s="8">
        <v>-32.799999999999997</v>
      </c>
      <c r="K141" s="28" t="s">
        <v>734</v>
      </c>
      <c r="L141" s="105" t="str">
        <f t="shared" si="23"/>
        <v>No</v>
      </c>
    </row>
    <row r="142" spans="1:12" x14ac:dyDescent="0.2">
      <c r="A142" s="168" t="s">
        <v>1448</v>
      </c>
      <c r="B142" s="22" t="s">
        <v>213</v>
      </c>
      <c r="C142" s="29">
        <v>5385.8780115</v>
      </c>
      <c r="D142" s="27" t="str">
        <f t="shared" si="20"/>
        <v>N/A</v>
      </c>
      <c r="E142" s="29">
        <v>4834.8559670000004</v>
      </c>
      <c r="F142" s="27" t="str">
        <f t="shared" si="21"/>
        <v>N/A</v>
      </c>
      <c r="G142" s="29">
        <v>3089.1103613</v>
      </c>
      <c r="H142" s="27" t="str">
        <f t="shared" si="22"/>
        <v>N/A</v>
      </c>
      <c r="I142" s="8">
        <v>-10.199999999999999</v>
      </c>
      <c r="J142" s="8">
        <v>-36.1</v>
      </c>
      <c r="K142" s="28" t="s">
        <v>734</v>
      </c>
      <c r="L142" s="105" t="str">
        <f t="shared" si="23"/>
        <v>No</v>
      </c>
    </row>
    <row r="143" spans="1:12" x14ac:dyDescent="0.2">
      <c r="A143" s="168" t="s">
        <v>1449</v>
      </c>
      <c r="B143" s="22" t="s">
        <v>213</v>
      </c>
      <c r="C143" s="29">
        <v>8769.7030787999993</v>
      </c>
      <c r="D143" s="27" t="str">
        <f t="shared" si="20"/>
        <v>N/A</v>
      </c>
      <c r="E143" s="29">
        <v>8293.4167412000006</v>
      </c>
      <c r="F143" s="27" t="str">
        <f t="shared" si="21"/>
        <v>N/A</v>
      </c>
      <c r="G143" s="29">
        <v>5549.1336228999999</v>
      </c>
      <c r="H143" s="27" t="str">
        <f t="shared" si="22"/>
        <v>N/A</v>
      </c>
      <c r="I143" s="8">
        <v>-5.43</v>
      </c>
      <c r="J143" s="8">
        <v>-33.1</v>
      </c>
      <c r="K143" s="28" t="s">
        <v>734</v>
      </c>
      <c r="L143" s="105" t="str">
        <f t="shared" si="23"/>
        <v>No</v>
      </c>
    </row>
    <row r="144" spans="1:12" x14ac:dyDescent="0.2">
      <c r="A144" s="168" t="s">
        <v>89</v>
      </c>
      <c r="B144" s="22" t="s">
        <v>213</v>
      </c>
      <c r="C144" s="4">
        <v>1.3188369274</v>
      </c>
      <c r="D144" s="27" t="str">
        <f t="shared" ref="D144:D161" si="24">IF($B144="N/A","N/A",IF(C144&gt;10,"No",IF(C144&lt;-10,"No","Yes")))</f>
        <v>N/A</v>
      </c>
      <c r="E144" s="4">
        <v>1.1477411476999999</v>
      </c>
      <c r="F144" s="27" t="str">
        <f t="shared" ref="F144:F161" si="25">IF($B144="N/A","N/A",IF(E144&gt;10,"No",IF(E144&lt;-10,"No","Yes")))</f>
        <v>N/A</v>
      </c>
      <c r="G144" s="4">
        <v>1.2178564915000001</v>
      </c>
      <c r="H144" s="27" t="str">
        <f t="shared" ref="H144:H161" si="26">IF($B144="N/A","N/A",IF(G144&gt;10,"No",IF(G144&lt;-10,"No","Yes")))</f>
        <v>N/A</v>
      </c>
      <c r="I144" s="8">
        <v>-13</v>
      </c>
      <c r="J144" s="8">
        <v>6.109</v>
      </c>
      <c r="K144" s="28" t="s">
        <v>734</v>
      </c>
      <c r="L144" s="105" t="str">
        <f t="shared" ref="L144:L161" si="27">IF(J144="Div by 0", "N/A", IF(K144="N/A","N/A", IF(J144&gt;VALUE(MID(K144,1,2)), "No", IF(J144&lt;-1*VALUE(MID(K144,1,2)), "No", "Yes"))))</f>
        <v>Yes</v>
      </c>
    </row>
    <row r="145" spans="1:12" x14ac:dyDescent="0.2">
      <c r="A145" s="168" t="s">
        <v>474</v>
      </c>
      <c r="B145" s="22" t="s">
        <v>213</v>
      </c>
      <c r="C145" s="4">
        <v>1.0138489679</v>
      </c>
      <c r="D145" s="27" t="str">
        <f t="shared" si="24"/>
        <v>N/A</v>
      </c>
      <c r="E145" s="4">
        <v>0.90035940780000001</v>
      </c>
      <c r="F145" s="27" t="str">
        <f t="shared" si="25"/>
        <v>N/A</v>
      </c>
      <c r="G145" s="4">
        <v>0.92696962510000003</v>
      </c>
      <c r="H145" s="27" t="str">
        <f t="shared" si="26"/>
        <v>N/A</v>
      </c>
      <c r="I145" s="8">
        <v>-11.2</v>
      </c>
      <c r="J145" s="8">
        <v>2.956</v>
      </c>
      <c r="K145" s="28" t="s">
        <v>734</v>
      </c>
      <c r="L145" s="105" t="str">
        <f t="shared" si="27"/>
        <v>Yes</v>
      </c>
    </row>
    <row r="146" spans="1:12" x14ac:dyDescent="0.2">
      <c r="A146" s="168" t="s">
        <v>475</v>
      </c>
      <c r="B146" s="22" t="s">
        <v>213</v>
      </c>
      <c r="C146" s="4">
        <v>1.5466619089</v>
      </c>
      <c r="D146" s="27" t="str">
        <f t="shared" si="24"/>
        <v>N/A</v>
      </c>
      <c r="E146" s="4">
        <v>1.3269910186</v>
      </c>
      <c r="F146" s="27" t="str">
        <f t="shared" si="25"/>
        <v>N/A</v>
      </c>
      <c r="G146" s="4">
        <v>1.2585788632999999</v>
      </c>
      <c r="H146" s="27" t="str">
        <f t="shared" si="26"/>
        <v>N/A</v>
      </c>
      <c r="I146" s="8">
        <v>-14.2</v>
      </c>
      <c r="J146" s="8">
        <v>-5.16</v>
      </c>
      <c r="K146" s="28" t="s">
        <v>734</v>
      </c>
      <c r="L146" s="105" t="str">
        <f t="shared" si="27"/>
        <v>Yes</v>
      </c>
    </row>
    <row r="147" spans="1:12" x14ac:dyDescent="0.2">
      <c r="A147" s="168" t="s">
        <v>1450</v>
      </c>
      <c r="B147" s="22" t="s">
        <v>213</v>
      </c>
      <c r="C147" s="4">
        <v>18.272311625</v>
      </c>
      <c r="D147" s="27" t="str">
        <f t="shared" si="24"/>
        <v>N/A</v>
      </c>
      <c r="E147" s="4">
        <v>17.339921060999998</v>
      </c>
      <c r="F147" s="27" t="str">
        <f t="shared" si="25"/>
        <v>N/A</v>
      </c>
      <c r="G147" s="4">
        <v>14.037265193</v>
      </c>
      <c r="H147" s="27" t="str">
        <f t="shared" si="26"/>
        <v>N/A</v>
      </c>
      <c r="I147" s="8">
        <v>-5.0999999999999996</v>
      </c>
      <c r="J147" s="8">
        <v>-19</v>
      </c>
      <c r="K147" s="28" t="s">
        <v>734</v>
      </c>
      <c r="L147" s="105" t="str">
        <f t="shared" si="27"/>
        <v>Yes</v>
      </c>
    </row>
    <row r="148" spans="1:12" x14ac:dyDescent="0.2">
      <c r="A148" s="168" t="s">
        <v>1451</v>
      </c>
      <c r="B148" s="22" t="s">
        <v>213</v>
      </c>
      <c r="C148" s="4">
        <v>32.363470081000003</v>
      </c>
      <c r="D148" s="27" t="str">
        <f t="shared" si="24"/>
        <v>N/A</v>
      </c>
      <c r="E148" s="4">
        <v>30.494461686000001</v>
      </c>
      <c r="F148" s="27" t="str">
        <f t="shared" si="25"/>
        <v>N/A</v>
      </c>
      <c r="G148" s="4">
        <v>17.324691505000001</v>
      </c>
      <c r="H148" s="27" t="str">
        <f t="shared" si="26"/>
        <v>N/A</v>
      </c>
      <c r="I148" s="8">
        <v>-5.78</v>
      </c>
      <c r="J148" s="8">
        <v>-43.2</v>
      </c>
      <c r="K148" s="28" t="s">
        <v>734</v>
      </c>
      <c r="L148" s="105" t="str">
        <f t="shared" si="27"/>
        <v>No</v>
      </c>
    </row>
    <row r="149" spans="1:12" x14ac:dyDescent="0.2">
      <c r="A149" s="168" t="s">
        <v>1452</v>
      </c>
      <c r="B149" s="22" t="s">
        <v>213</v>
      </c>
      <c r="C149" s="4">
        <v>6.3349576814999997</v>
      </c>
      <c r="D149" s="27" t="str">
        <f t="shared" si="24"/>
        <v>N/A</v>
      </c>
      <c r="E149" s="4">
        <v>6.0358404631000004</v>
      </c>
      <c r="F149" s="27" t="str">
        <f t="shared" si="25"/>
        <v>N/A</v>
      </c>
      <c r="G149" s="4">
        <v>4.4879636733000003</v>
      </c>
      <c r="H149" s="27" t="str">
        <f t="shared" si="26"/>
        <v>N/A</v>
      </c>
      <c r="I149" s="8">
        <v>-4.72</v>
      </c>
      <c r="J149" s="8">
        <v>-25.6</v>
      </c>
      <c r="K149" s="28" t="s">
        <v>734</v>
      </c>
      <c r="L149" s="105" t="str">
        <f t="shared" si="27"/>
        <v>Yes</v>
      </c>
    </row>
    <row r="150" spans="1:12" x14ac:dyDescent="0.2">
      <c r="A150" s="168" t="s">
        <v>90</v>
      </c>
      <c r="B150" s="22" t="s">
        <v>213</v>
      </c>
      <c r="C150" s="4">
        <v>53.934910176999999</v>
      </c>
      <c r="D150" s="27" t="str">
        <f t="shared" si="24"/>
        <v>N/A</v>
      </c>
      <c r="E150" s="4">
        <v>42.118863048999998</v>
      </c>
      <c r="F150" s="27" t="str">
        <f t="shared" si="25"/>
        <v>N/A</v>
      </c>
      <c r="G150" s="4">
        <v>38.734320857999997</v>
      </c>
      <c r="H150" s="27" t="str">
        <f t="shared" si="26"/>
        <v>N/A</v>
      </c>
      <c r="I150" s="8">
        <v>-21.9</v>
      </c>
      <c r="J150" s="8">
        <v>-8.0399999999999991</v>
      </c>
      <c r="K150" s="28" t="s">
        <v>734</v>
      </c>
      <c r="L150" s="105" t="str">
        <f t="shared" si="27"/>
        <v>Yes</v>
      </c>
    </row>
    <row r="151" spans="1:12" x14ac:dyDescent="0.2">
      <c r="A151" s="168" t="s">
        <v>476</v>
      </c>
      <c r="B151" s="22" t="s">
        <v>213</v>
      </c>
      <c r="C151" s="4">
        <v>48.928664750000003</v>
      </c>
      <c r="D151" s="27" t="str">
        <f t="shared" si="24"/>
        <v>N/A</v>
      </c>
      <c r="E151" s="4">
        <v>38.273861363999998</v>
      </c>
      <c r="F151" s="27" t="str">
        <f t="shared" si="25"/>
        <v>N/A</v>
      </c>
      <c r="G151" s="4">
        <v>33.449513525999997</v>
      </c>
      <c r="H151" s="27" t="str">
        <f t="shared" si="26"/>
        <v>N/A</v>
      </c>
      <c r="I151" s="8">
        <v>-21.8</v>
      </c>
      <c r="J151" s="8">
        <v>-12.6</v>
      </c>
      <c r="K151" s="28" t="s">
        <v>734</v>
      </c>
      <c r="L151" s="105" t="str">
        <f t="shared" si="27"/>
        <v>Yes</v>
      </c>
    </row>
    <row r="152" spans="1:12" x14ac:dyDescent="0.2">
      <c r="A152" s="168" t="s">
        <v>477</v>
      </c>
      <c r="B152" s="22" t="s">
        <v>213</v>
      </c>
      <c r="C152" s="4">
        <v>58.169876334000001</v>
      </c>
      <c r="D152" s="27" t="str">
        <f t="shared" si="24"/>
        <v>N/A</v>
      </c>
      <c r="E152" s="4">
        <v>45.431617928999998</v>
      </c>
      <c r="F152" s="27" t="str">
        <f t="shared" si="25"/>
        <v>N/A</v>
      </c>
      <c r="G152" s="4">
        <v>41.198241721999999</v>
      </c>
      <c r="H152" s="27" t="str">
        <f t="shared" si="26"/>
        <v>N/A</v>
      </c>
      <c r="I152" s="8">
        <v>-21.9</v>
      </c>
      <c r="J152" s="8">
        <v>-9.32</v>
      </c>
      <c r="K152" s="28" t="s">
        <v>734</v>
      </c>
      <c r="L152" s="105" t="str">
        <f t="shared" si="27"/>
        <v>Yes</v>
      </c>
    </row>
    <row r="153" spans="1:12" x14ac:dyDescent="0.2">
      <c r="A153" s="168" t="s">
        <v>117</v>
      </c>
      <c r="B153" s="22" t="s">
        <v>213</v>
      </c>
      <c r="C153" s="4">
        <v>89.571708008000002</v>
      </c>
      <c r="D153" s="27" t="str">
        <f t="shared" si="24"/>
        <v>N/A</v>
      </c>
      <c r="E153" s="4">
        <v>83.866314564000007</v>
      </c>
      <c r="F153" s="27" t="str">
        <f t="shared" si="25"/>
        <v>N/A</v>
      </c>
      <c r="G153" s="4">
        <v>72.328213337999998</v>
      </c>
      <c r="H153" s="27" t="str">
        <f t="shared" si="26"/>
        <v>N/A</v>
      </c>
      <c r="I153" s="8">
        <v>-6.37</v>
      </c>
      <c r="J153" s="8">
        <v>-13.8</v>
      </c>
      <c r="K153" s="28" t="s">
        <v>734</v>
      </c>
      <c r="L153" s="105" t="str">
        <f t="shared" si="27"/>
        <v>Yes</v>
      </c>
    </row>
    <row r="154" spans="1:12" x14ac:dyDescent="0.2">
      <c r="A154" s="168" t="s">
        <v>478</v>
      </c>
      <c r="B154" s="22" t="s">
        <v>213</v>
      </c>
      <c r="C154" s="4">
        <v>86.395348837</v>
      </c>
      <c r="D154" s="27" t="str">
        <f t="shared" si="24"/>
        <v>N/A</v>
      </c>
      <c r="E154" s="4">
        <v>79.855991560999996</v>
      </c>
      <c r="F154" s="27" t="str">
        <f t="shared" si="25"/>
        <v>N/A</v>
      </c>
      <c r="G154" s="4">
        <v>67.501186520999994</v>
      </c>
      <c r="H154" s="27" t="str">
        <f t="shared" si="26"/>
        <v>N/A</v>
      </c>
      <c r="I154" s="8">
        <v>-7.57</v>
      </c>
      <c r="J154" s="8">
        <v>-15.5</v>
      </c>
      <c r="K154" s="28" t="s">
        <v>734</v>
      </c>
      <c r="L154" s="105" t="str">
        <f t="shared" si="27"/>
        <v>Yes</v>
      </c>
    </row>
    <row r="155" spans="1:12" x14ac:dyDescent="0.2">
      <c r="A155" s="168" t="s">
        <v>479</v>
      </c>
      <c r="B155" s="22" t="s">
        <v>213</v>
      </c>
      <c r="C155" s="4">
        <v>92.292338057999999</v>
      </c>
      <c r="D155" s="27" t="str">
        <f t="shared" si="24"/>
        <v>N/A</v>
      </c>
      <c r="E155" s="4">
        <v>87.398373984000003</v>
      </c>
      <c r="F155" s="27" t="str">
        <f t="shared" si="25"/>
        <v>N/A</v>
      </c>
      <c r="G155" s="4">
        <v>77.072922930000004</v>
      </c>
      <c r="H155" s="27" t="str">
        <f t="shared" si="26"/>
        <v>N/A</v>
      </c>
      <c r="I155" s="8">
        <v>-5.3</v>
      </c>
      <c r="J155" s="8">
        <v>-11.8</v>
      </c>
      <c r="K155" s="28" t="s">
        <v>734</v>
      </c>
      <c r="L155" s="105" t="str">
        <f t="shared" si="27"/>
        <v>Yes</v>
      </c>
    </row>
    <row r="156" spans="1:12" x14ac:dyDescent="0.2">
      <c r="A156" s="168" t="s">
        <v>1453</v>
      </c>
      <c r="B156" s="22" t="s">
        <v>213</v>
      </c>
      <c r="C156" s="23">
        <v>12.758416742</v>
      </c>
      <c r="D156" s="27" t="str">
        <f t="shared" si="24"/>
        <v>N/A</v>
      </c>
      <c r="E156" s="23">
        <v>11.906481940000001</v>
      </c>
      <c r="F156" s="27" t="str">
        <f t="shared" si="25"/>
        <v>N/A</v>
      </c>
      <c r="G156" s="23">
        <v>13.251663894</v>
      </c>
      <c r="H156" s="27" t="str">
        <f t="shared" si="26"/>
        <v>N/A</v>
      </c>
      <c r="I156" s="8">
        <v>-6.68</v>
      </c>
      <c r="J156" s="8">
        <v>11.3</v>
      </c>
      <c r="K156" s="28" t="s">
        <v>734</v>
      </c>
      <c r="L156" s="105" t="str">
        <f t="shared" si="27"/>
        <v>Yes</v>
      </c>
    </row>
    <row r="157" spans="1:12" x14ac:dyDescent="0.2">
      <c r="A157" s="168" t="s">
        <v>1454</v>
      </c>
      <c r="B157" s="22" t="s">
        <v>213</v>
      </c>
      <c r="C157" s="23">
        <v>15.726804123999999</v>
      </c>
      <c r="D157" s="27" t="str">
        <f t="shared" si="24"/>
        <v>N/A</v>
      </c>
      <c r="E157" s="23">
        <v>14.384196185</v>
      </c>
      <c r="F157" s="27" t="str">
        <f t="shared" si="25"/>
        <v>N/A</v>
      </c>
      <c r="G157" s="23">
        <v>13.2272</v>
      </c>
      <c r="H157" s="27" t="str">
        <f t="shared" si="26"/>
        <v>N/A</v>
      </c>
      <c r="I157" s="8">
        <v>-8.5399999999999991</v>
      </c>
      <c r="J157" s="8">
        <v>-8.0399999999999991</v>
      </c>
      <c r="K157" s="28" t="s">
        <v>734</v>
      </c>
      <c r="L157" s="105" t="str">
        <f t="shared" si="27"/>
        <v>Yes</v>
      </c>
    </row>
    <row r="158" spans="1:12" x14ac:dyDescent="0.2">
      <c r="A158" s="168" t="s">
        <v>1455</v>
      </c>
      <c r="B158" s="22" t="s">
        <v>213</v>
      </c>
      <c r="C158" s="23">
        <v>11.241528478999999</v>
      </c>
      <c r="D158" s="27" t="str">
        <f t="shared" si="24"/>
        <v>N/A</v>
      </c>
      <c r="E158" s="23">
        <v>10.661587811</v>
      </c>
      <c r="F158" s="27" t="str">
        <f t="shared" si="25"/>
        <v>N/A</v>
      </c>
      <c r="G158" s="23">
        <v>11.707578254</v>
      </c>
      <c r="H158" s="27" t="str">
        <f t="shared" si="26"/>
        <v>N/A</v>
      </c>
      <c r="I158" s="8">
        <v>-5.16</v>
      </c>
      <c r="J158" s="8">
        <v>9.8109999999999999</v>
      </c>
      <c r="K158" s="28" t="s">
        <v>734</v>
      </c>
      <c r="L158" s="105" t="str">
        <f t="shared" si="27"/>
        <v>Yes</v>
      </c>
    </row>
    <row r="159" spans="1:12" x14ac:dyDescent="0.2">
      <c r="A159" s="168" t="s">
        <v>1456</v>
      </c>
      <c r="B159" s="22" t="s">
        <v>213</v>
      </c>
      <c r="C159" s="23">
        <v>242.41434340999999</v>
      </c>
      <c r="D159" s="27" t="str">
        <f t="shared" si="24"/>
        <v>N/A</v>
      </c>
      <c r="E159" s="23">
        <v>224.02728196000001</v>
      </c>
      <c r="F159" s="27" t="str">
        <f t="shared" si="25"/>
        <v>N/A</v>
      </c>
      <c r="G159" s="23">
        <v>169.7972139</v>
      </c>
      <c r="H159" s="27" t="str">
        <f t="shared" si="26"/>
        <v>N/A</v>
      </c>
      <c r="I159" s="8">
        <v>-7.58</v>
      </c>
      <c r="J159" s="8">
        <v>-24.2</v>
      </c>
      <c r="K159" s="28" t="s">
        <v>734</v>
      </c>
      <c r="L159" s="105" t="str">
        <f t="shared" si="27"/>
        <v>Yes</v>
      </c>
    </row>
    <row r="160" spans="1:12" x14ac:dyDescent="0.2">
      <c r="A160" s="168" t="s">
        <v>1457</v>
      </c>
      <c r="B160" s="22" t="s">
        <v>213</v>
      </c>
      <c r="C160" s="23">
        <v>239.92511404000001</v>
      </c>
      <c r="D160" s="27" t="str">
        <f t="shared" si="24"/>
        <v>N/A</v>
      </c>
      <c r="E160" s="23">
        <v>222.91299276000001</v>
      </c>
      <c r="F160" s="27" t="str">
        <f t="shared" si="25"/>
        <v>N/A</v>
      </c>
      <c r="G160" s="23">
        <v>156.12310590000001</v>
      </c>
      <c r="H160" s="27" t="str">
        <f t="shared" si="26"/>
        <v>N/A</v>
      </c>
      <c r="I160" s="8">
        <v>-7.09</v>
      </c>
      <c r="J160" s="8">
        <v>-30</v>
      </c>
      <c r="K160" s="28" t="s">
        <v>734</v>
      </c>
      <c r="L160" s="105" t="str">
        <f t="shared" si="27"/>
        <v>Yes</v>
      </c>
    </row>
    <row r="161" spans="1:12" x14ac:dyDescent="0.2">
      <c r="A161" s="168" t="s">
        <v>1458</v>
      </c>
      <c r="B161" s="22" t="s">
        <v>213</v>
      </c>
      <c r="C161" s="23">
        <v>253.31086076</v>
      </c>
      <c r="D161" s="27" t="str">
        <f t="shared" si="24"/>
        <v>N/A</v>
      </c>
      <c r="E161" s="23">
        <v>228.95063469999999</v>
      </c>
      <c r="F161" s="27" t="str">
        <f t="shared" si="25"/>
        <v>N/A</v>
      </c>
      <c r="G161" s="23">
        <v>176.21298221000001</v>
      </c>
      <c r="H161" s="27" t="str">
        <f t="shared" si="26"/>
        <v>N/A</v>
      </c>
      <c r="I161" s="8">
        <v>-9.6199999999999992</v>
      </c>
      <c r="J161" s="8">
        <v>-23</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0</v>
      </c>
      <c r="F163" s="27" t="str">
        <f t="shared" si="29"/>
        <v>N/A</v>
      </c>
      <c r="G163" s="23">
        <v>0</v>
      </c>
      <c r="H163" s="27" t="str">
        <f t="shared" si="30"/>
        <v>N/A</v>
      </c>
      <c r="I163" s="8">
        <v>-100</v>
      </c>
      <c r="J163" s="8" t="s">
        <v>1751</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1751</v>
      </c>
      <c r="J164" s="8" t="s">
        <v>1751</v>
      </c>
      <c r="K164" s="10" t="s">
        <v>213</v>
      </c>
      <c r="L164" s="105" t="str">
        <f t="shared" si="31"/>
        <v>N/A</v>
      </c>
    </row>
    <row r="165" spans="1:12" ht="25.5" x14ac:dyDescent="0.2">
      <c r="A165" s="168" t="s">
        <v>1459</v>
      </c>
      <c r="B165" s="22" t="s">
        <v>213</v>
      </c>
      <c r="C165" s="23">
        <v>90</v>
      </c>
      <c r="D165" s="27" t="str">
        <f t="shared" si="28"/>
        <v>N/A</v>
      </c>
      <c r="E165" s="23">
        <v>0</v>
      </c>
      <c r="F165" s="27" t="str">
        <f t="shared" si="29"/>
        <v>N/A</v>
      </c>
      <c r="G165" s="23">
        <v>0</v>
      </c>
      <c r="H165" s="27" t="str">
        <f t="shared" si="30"/>
        <v>N/A</v>
      </c>
      <c r="I165" s="8">
        <v>-100</v>
      </c>
      <c r="J165" s="8" t="s">
        <v>1751</v>
      </c>
      <c r="K165" s="10" t="s">
        <v>213</v>
      </c>
      <c r="L165" s="105" t="str">
        <f t="shared" si="31"/>
        <v>N/A</v>
      </c>
    </row>
    <row r="166" spans="1:12" x14ac:dyDescent="0.2">
      <c r="A166" s="168" t="s">
        <v>1593</v>
      </c>
      <c r="B166" s="22" t="s">
        <v>213</v>
      </c>
      <c r="C166" s="23">
        <v>11</v>
      </c>
      <c r="D166" s="27" t="str">
        <f t="shared" si="28"/>
        <v>N/A</v>
      </c>
      <c r="E166" s="23">
        <v>11</v>
      </c>
      <c r="F166" s="27" t="str">
        <f t="shared" si="29"/>
        <v>N/A</v>
      </c>
      <c r="G166" s="23">
        <v>11</v>
      </c>
      <c r="H166" s="27" t="str">
        <f t="shared" si="30"/>
        <v>N/A</v>
      </c>
      <c r="I166" s="8">
        <v>0</v>
      </c>
      <c r="J166" s="8">
        <v>500</v>
      </c>
      <c r="K166" s="10" t="s">
        <v>213</v>
      </c>
      <c r="L166" s="105" t="str">
        <f t="shared" si="31"/>
        <v>N/A</v>
      </c>
    </row>
    <row r="167" spans="1:12" x14ac:dyDescent="0.2">
      <c r="A167" s="168" t="s">
        <v>1594</v>
      </c>
      <c r="B167" s="22" t="s">
        <v>213</v>
      </c>
      <c r="C167" s="23">
        <v>45</v>
      </c>
      <c r="D167" s="27" t="str">
        <f t="shared" si="28"/>
        <v>N/A</v>
      </c>
      <c r="E167" s="23">
        <v>32</v>
      </c>
      <c r="F167" s="27" t="str">
        <f t="shared" si="29"/>
        <v>N/A</v>
      </c>
      <c r="G167" s="23">
        <v>11</v>
      </c>
      <c r="H167" s="27" t="str">
        <f t="shared" si="30"/>
        <v>N/A</v>
      </c>
      <c r="I167" s="8">
        <v>-28.9</v>
      </c>
      <c r="J167" s="8">
        <v>-90.6</v>
      </c>
      <c r="K167" s="10" t="s">
        <v>213</v>
      </c>
      <c r="L167" s="105" t="str">
        <f t="shared" si="31"/>
        <v>N/A</v>
      </c>
    </row>
    <row r="168" spans="1:12" x14ac:dyDescent="0.2">
      <c r="A168" s="168" t="s">
        <v>125</v>
      </c>
      <c r="B168" s="22" t="s">
        <v>213</v>
      </c>
      <c r="C168" s="29">
        <v>541620</v>
      </c>
      <c r="D168" s="27" t="str">
        <f t="shared" si="28"/>
        <v>N/A</v>
      </c>
      <c r="E168" s="29">
        <v>352086</v>
      </c>
      <c r="F168" s="27" t="str">
        <f t="shared" si="29"/>
        <v>N/A</v>
      </c>
      <c r="G168" s="29">
        <v>421353</v>
      </c>
      <c r="H168" s="27" t="str">
        <f t="shared" si="30"/>
        <v>N/A</v>
      </c>
      <c r="I168" s="8">
        <v>-35</v>
      </c>
      <c r="J168" s="8">
        <v>19.670000000000002</v>
      </c>
      <c r="K168" s="10" t="s">
        <v>213</v>
      </c>
      <c r="L168" s="105" t="str">
        <f t="shared" si="31"/>
        <v>N/A</v>
      </c>
    </row>
    <row r="169" spans="1:12" x14ac:dyDescent="0.2">
      <c r="A169" s="168" t="s">
        <v>1595</v>
      </c>
      <c r="B169" s="22" t="s">
        <v>213</v>
      </c>
      <c r="C169" s="29">
        <v>272419</v>
      </c>
      <c r="D169" s="27" t="str">
        <f t="shared" si="28"/>
        <v>N/A</v>
      </c>
      <c r="E169" s="29">
        <v>221441</v>
      </c>
      <c r="F169" s="27" t="str">
        <f t="shared" si="29"/>
        <v>N/A</v>
      </c>
      <c r="G169" s="29">
        <v>385915</v>
      </c>
      <c r="H169" s="27" t="str">
        <f t="shared" si="30"/>
        <v>N/A</v>
      </c>
      <c r="I169" s="8">
        <v>-18.7</v>
      </c>
      <c r="J169" s="8">
        <v>74.27</v>
      </c>
      <c r="K169" s="10" t="s">
        <v>213</v>
      </c>
      <c r="L169" s="105" t="str">
        <f t="shared" si="31"/>
        <v>N/A</v>
      </c>
    </row>
    <row r="170" spans="1:12" x14ac:dyDescent="0.2">
      <c r="A170" s="168" t="s">
        <v>1352</v>
      </c>
      <c r="B170" s="22" t="s">
        <v>213</v>
      </c>
      <c r="C170" s="29">
        <v>232414</v>
      </c>
      <c r="D170" s="27" t="str">
        <f t="shared" si="28"/>
        <v>N/A</v>
      </c>
      <c r="E170" s="29">
        <v>188529</v>
      </c>
      <c r="F170" s="27" t="str">
        <f t="shared" si="29"/>
        <v>N/A</v>
      </c>
      <c r="G170" s="29">
        <v>132004</v>
      </c>
      <c r="H170" s="27" t="str">
        <f t="shared" si="30"/>
        <v>N/A</v>
      </c>
      <c r="I170" s="8">
        <v>-18.899999999999999</v>
      </c>
      <c r="J170" s="8">
        <v>-30</v>
      </c>
      <c r="K170" s="10" t="s">
        <v>213</v>
      </c>
      <c r="L170" s="105" t="str">
        <f t="shared" si="31"/>
        <v>N/A</v>
      </c>
    </row>
    <row r="171" spans="1:12" x14ac:dyDescent="0.2">
      <c r="A171" s="168" t="s">
        <v>1589</v>
      </c>
      <c r="B171" s="22" t="s">
        <v>213</v>
      </c>
      <c r="C171" s="29">
        <v>540781</v>
      </c>
      <c r="D171" s="27" t="str">
        <f t="shared" si="28"/>
        <v>N/A</v>
      </c>
      <c r="E171" s="29">
        <v>244172</v>
      </c>
      <c r="F171" s="27" t="str">
        <f t="shared" si="29"/>
        <v>N/A</v>
      </c>
      <c r="G171" s="29">
        <v>268270</v>
      </c>
      <c r="H171" s="27" t="str">
        <f t="shared" si="30"/>
        <v>N/A</v>
      </c>
      <c r="I171" s="8">
        <v>-54.8</v>
      </c>
      <c r="J171" s="8">
        <v>9.8689999999999998</v>
      </c>
      <c r="K171" s="10" t="s">
        <v>213</v>
      </c>
      <c r="L171" s="105" t="str">
        <f t="shared" si="31"/>
        <v>N/A</v>
      </c>
    </row>
    <row r="172" spans="1:12" x14ac:dyDescent="0.2">
      <c r="A172" s="168" t="s">
        <v>1590</v>
      </c>
      <c r="B172" s="22" t="s">
        <v>213</v>
      </c>
      <c r="C172" s="29">
        <v>350212</v>
      </c>
      <c r="D172" s="27" t="str">
        <f t="shared" si="28"/>
        <v>N/A</v>
      </c>
      <c r="E172" s="29">
        <v>351175</v>
      </c>
      <c r="F172" s="27" t="str">
        <f t="shared" si="29"/>
        <v>N/A</v>
      </c>
      <c r="G172" s="29">
        <v>229518</v>
      </c>
      <c r="H172" s="27" t="str">
        <f t="shared" si="30"/>
        <v>N/A</v>
      </c>
      <c r="I172" s="8">
        <v>0.27500000000000002</v>
      </c>
      <c r="J172" s="8">
        <v>-34.6</v>
      </c>
      <c r="K172" s="10" t="s">
        <v>213</v>
      </c>
      <c r="L172" s="105" t="str">
        <f t="shared" si="31"/>
        <v>N/A</v>
      </c>
    </row>
    <row r="173" spans="1:12" ht="25.5" x14ac:dyDescent="0.2">
      <c r="A173" s="168" t="s">
        <v>1353</v>
      </c>
      <c r="B173" s="22" t="s">
        <v>213</v>
      </c>
      <c r="C173" s="29">
        <v>229481</v>
      </c>
      <c r="D173" s="27" t="str">
        <f t="shared" ref="D173:D187" si="32">IF($B173="N/A","N/A",IF(C173&gt;10,"No",IF(C173&lt;-10,"No","Yes")))</f>
        <v>N/A</v>
      </c>
      <c r="E173" s="29">
        <v>228580</v>
      </c>
      <c r="F173" s="27" t="str">
        <f t="shared" ref="F173:F187" si="33">IF($B173="N/A","N/A",IF(E173&gt;10,"No",IF(E173&lt;-10,"No","Yes")))</f>
        <v>N/A</v>
      </c>
      <c r="G173" s="29">
        <v>149901</v>
      </c>
      <c r="H173" s="27" t="str">
        <f t="shared" ref="H173:H187" si="34">IF($B173="N/A","N/A",IF(G173&gt;10,"No",IF(G173&lt;-10,"No","Yes")))</f>
        <v>N/A</v>
      </c>
      <c r="I173" s="8">
        <v>-0.39300000000000002</v>
      </c>
      <c r="J173" s="8">
        <v>-34.4</v>
      </c>
      <c r="K173" s="28" t="s">
        <v>734</v>
      </c>
      <c r="L173" s="105" t="str">
        <f t="shared" ref="L173:L187" si="35">IF(J173="Div by 0", "N/A", IF(K173="N/A","N/A", IF(J173&gt;VALUE(MID(K173,1,2)), "No", IF(J173&lt;-1*VALUE(MID(K173,1,2)), "No", "Yes"))))</f>
        <v>No</v>
      </c>
    </row>
    <row r="174" spans="1:12" x14ac:dyDescent="0.2">
      <c r="A174" s="168" t="s">
        <v>646</v>
      </c>
      <c r="B174" s="22" t="s">
        <v>213</v>
      </c>
      <c r="C174" s="23">
        <v>978</v>
      </c>
      <c r="D174" s="27" t="str">
        <f t="shared" si="32"/>
        <v>N/A</v>
      </c>
      <c r="E174" s="23">
        <v>874</v>
      </c>
      <c r="F174" s="27" t="str">
        <f t="shared" si="33"/>
        <v>N/A</v>
      </c>
      <c r="G174" s="23">
        <v>784</v>
      </c>
      <c r="H174" s="27" t="str">
        <f t="shared" si="34"/>
        <v>N/A</v>
      </c>
      <c r="I174" s="8">
        <v>-10.6</v>
      </c>
      <c r="J174" s="8">
        <v>-10.3</v>
      </c>
      <c r="K174" s="28" t="s">
        <v>734</v>
      </c>
      <c r="L174" s="105" t="str">
        <f t="shared" si="35"/>
        <v>Yes</v>
      </c>
    </row>
    <row r="175" spans="1:12" ht="25.5" x14ac:dyDescent="0.2">
      <c r="A175" s="168" t="s">
        <v>1354</v>
      </c>
      <c r="B175" s="22" t="s">
        <v>213</v>
      </c>
      <c r="C175" s="29">
        <v>234.64314927999999</v>
      </c>
      <c r="D175" s="27" t="str">
        <f t="shared" si="32"/>
        <v>N/A</v>
      </c>
      <c r="E175" s="29">
        <v>261.53318078000001</v>
      </c>
      <c r="F175" s="27" t="str">
        <f t="shared" si="33"/>
        <v>N/A</v>
      </c>
      <c r="G175" s="29">
        <v>191.20025509999999</v>
      </c>
      <c r="H175" s="27" t="str">
        <f t="shared" si="34"/>
        <v>N/A</v>
      </c>
      <c r="I175" s="8">
        <v>11.46</v>
      </c>
      <c r="J175" s="8">
        <v>-26.9</v>
      </c>
      <c r="K175" s="28" t="s">
        <v>734</v>
      </c>
      <c r="L175" s="105" t="str">
        <f t="shared" si="35"/>
        <v>Yes</v>
      </c>
    </row>
    <row r="176" spans="1:12" ht="25.5" x14ac:dyDescent="0.2">
      <c r="A176" s="168" t="s">
        <v>1355</v>
      </c>
      <c r="B176" s="22" t="s">
        <v>213</v>
      </c>
      <c r="C176" s="29">
        <v>10123768</v>
      </c>
      <c r="D176" s="27" t="str">
        <f t="shared" si="32"/>
        <v>N/A</v>
      </c>
      <c r="E176" s="29">
        <v>8858053</v>
      </c>
      <c r="F176" s="27" t="str">
        <f t="shared" si="33"/>
        <v>N/A</v>
      </c>
      <c r="G176" s="29">
        <v>6778872</v>
      </c>
      <c r="H176" s="27" t="str">
        <f t="shared" si="34"/>
        <v>N/A</v>
      </c>
      <c r="I176" s="8">
        <v>-12.5</v>
      </c>
      <c r="J176" s="8">
        <v>-23.5</v>
      </c>
      <c r="K176" s="28" t="s">
        <v>734</v>
      </c>
      <c r="L176" s="105" t="str">
        <f t="shared" si="35"/>
        <v>Yes</v>
      </c>
    </row>
    <row r="177" spans="1:12" x14ac:dyDescent="0.2">
      <c r="A177" s="168" t="s">
        <v>513</v>
      </c>
      <c r="B177" s="22" t="s">
        <v>213</v>
      </c>
      <c r="C177" s="23">
        <v>44878</v>
      </c>
      <c r="D177" s="27" t="str">
        <f t="shared" si="32"/>
        <v>N/A</v>
      </c>
      <c r="E177" s="23">
        <v>43664</v>
      </c>
      <c r="F177" s="27" t="str">
        <f t="shared" si="33"/>
        <v>N/A</v>
      </c>
      <c r="G177" s="23">
        <v>39386</v>
      </c>
      <c r="H177" s="27" t="str">
        <f t="shared" si="34"/>
        <v>N/A</v>
      </c>
      <c r="I177" s="8">
        <v>-2.71</v>
      </c>
      <c r="J177" s="8">
        <v>-9.8000000000000007</v>
      </c>
      <c r="K177" s="28" t="s">
        <v>734</v>
      </c>
      <c r="L177" s="105" t="str">
        <f t="shared" si="35"/>
        <v>Yes</v>
      </c>
    </row>
    <row r="178" spans="1:12" ht="25.5" x14ac:dyDescent="0.2">
      <c r="A178" s="168" t="s">
        <v>1356</v>
      </c>
      <c r="B178" s="22" t="s">
        <v>213</v>
      </c>
      <c r="C178" s="29">
        <v>225.58420606999999</v>
      </c>
      <c r="D178" s="27" t="str">
        <f t="shared" si="32"/>
        <v>N/A</v>
      </c>
      <c r="E178" s="29">
        <v>202.86856449000001</v>
      </c>
      <c r="F178" s="27" t="str">
        <f t="shared" si="33"/>
        <v>N/A</v>
      </c>
      <c r="G178" s="29">
        <v>172.11374599999999</v>
      </c>
      <c r="H178" s="27" t="str">
        <f t="shared" si="34"/>
        <v>N/A</v>
      </c>
      <c r="I178" s="8">
        <v>-10.1</v>
      </c>
      <c r="J178" s="8">
        <v>-15.2</v>
      </c>
      <c r="K178" s="28" t="s">
        <v>734</v>
      </c>
      <c r="L178" s="105" t="str">
        <f t="shared" si="35"/>
        <v>Yes</v>
      </c>
    </row>
    <row r="179" spans="1:12" ht="25.5" x14ac:dyDescent="0.2">
      <c r="A179" s="168" t="s">
        <v>1357</v>
      </c>
      <c r="B179" s="22" t="s">
        <v>213</v>
      </c>
      <c r="C179" s="29">
        <v>5665257</v>
      </c>
      <c r="D179" s="27" t="str">
        <f t="shared" si="32"/>
        <v>N/A</v>
      </c>
      <c r="E179" s="29">
        <v>5378567</v>
      </c>
      <c r="F179" s="27" t="str">
        <f t="shared" si="33"/>
        <v>N/A</v>
      </c>
      <c r="G179" s="29">
        <v>3629419</v>
      </c>
      <c r="H179" s="27" t="str">
        <f t="shared" si="34"/>
        <v>N/A</v>
      </c>
      <c r="I179" s="8">
        <v>-5.0599999999999996</v>
      </c>
      <c r="J179" s="8">
        <v>-32.5</v>
      </c>
      <c r="K179" s="28" t="s">
        <v>734</v>
      </c>
      <c r="L179" s="105" t="str">
        <f t="shared" si="35"/>
        <v>No</v>
      </c>
    </row>
    <row r="180" spans="1:12" x14ac:dyDescent="0.2">
      <c r="A180" s="168" t="s">
        <v>514</v>
      </c>
      <c r="B180" s="22" t="s">
        <v>213</v>
      </c>
      <c r="C180" s="23">
        <v>16273</v>
      </c>
      <c r="D180" s="27" t="str">
        <f t="shared" si="32"/>
        <v>N/A</v>
      </c>
      <c r="E180" s="23">
        <v>17506</v>
      </c>
      <c r="F180" s="27" t="str">
        <f t="shared" si="33"/>
        <v>N/A</v>
      </c>
      <c r="G180" s="23">
        <v>10697</v>
      </c>
      <c r="H180" s="27" t="str">
        <f t="shared" si="34"/>
        <v>N/A</v>
      </c>
      <c r="I180" s="8">
        <v>7.577</v>
      </c>
      <c r="J180" s="8">
        <v>-38.9</v>
      </c>
      <c r="K180" s="28" t="s">
        <v>734</v>
      </c>
      <c r="L180" s="105" t="str">
        <f t="shared" si="35"/>
        <v>No</v>
      </c>
    </row>
    <row r="181" spans="1:12" ht="25.5" x14ac:dyDescent="0.2">
      <c r="A181" s="168" t="s">
        <v>1358</v>
      </c>
      <c r="B181" s="22" t="s">
        <v>213</v>
      </c>
      <c r="C181" s="29">
        <v>348.13845019000001</v>
      </c>
      <c r="D181" s="27" t="str">
        <f t="shared" si="32"/>
        <v>N/A</v>
      </c>
      <c r="E181" s="29">
        <v>307.24134581999999</v>
      </c>
      <c r="F181" s="27" t="str">
        <f t="shared" si="33"/>
        <v>N/A</v>
      </c>
      <c r="G181" s="29">
        <v>339.29316631</v>
      </c>
      <c r="H181" s="27" t="str">
        <f t="shared" si="34"/>
        <v>N/A</v>
      </c>
      <c r="I181" s="8">
        <v>-11.7</v>
      </c>
      <c r="J181" s="8">
        <v>10.43</v>
      </c>
      <c r="K181" s="28" t="s">
        <v>734</v>
      </c>
      <c r="L181" s="105" t="str">
        <f t="shared" si="35"/>
        <v>Yes</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1751</v>
      </c>
      <c r="J182" s="8" t="s">
        <v>1751</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1751</v>
      </c>
      <c r="J183" s="8" t="s">
        <v>1751</v>
      </c>
      <c r="K183" s="28" t="s">
        <v>734</v>
      </c>
      <c r="L183" s="105" t="str">
        <f t="shared" si="35"/>
        <v>N/A</v>
      </c>
    </row>
    <row r="184" spans="1:12" ht="25.5" x14ac:dyDescent="0.2">
      <c r="A184" s="168" t="s">
        <v>1360</v>
      </c>
      <c r="B184" s="22" t="s">
        <v>213</v>
      </c>
      <c r="C184" s="29" t="s">
        <v>1751</v>
      </c>
      <c r="D184" s="27" t="str">
        <f t="shared" si="32"/>
        <v>N/A</v>
      </c>
      <c r="E184" s="29" t="s">
        <v>1751</v>
      </c>
      <c r="F184" s="27" t="str">
        <f t="shared" si="33"/>
        <v>N/A</v>
      </c>
      <c r="G184" s="29" t="s">
        <v>1751</v>
      </c>
      <c r="H184" s="27" t="str">
        <f t="shared" si="34"/>
        <v>N/A</v>
      </c>
      <c r="I184" s="8" t="s">
        <v>1751</v>
      </c>
      <c r="J184" s="8" t="s">
        <v>1751</v>
      </c>
      <c r="K184" s="28" t="s">
        <v>734</v>
      </c>
      <c r="L184" s="105" t="str">
        <f t="shared" si="35"/>
        <v>N/A</v>
      </c>
    </row>
    <row r="185" spans="1:12" ht="25.5" x14ac:dyDescent="0.2">
      <c r="A185" s="168" t="s">
        <v>1361</v>
      </c>
      <c r="B185" s="22" t="s">
        <v>213</v>
      </c>
      <c r="C185" s="29">
        <v>398331877</v>
      </c>
      <c r="D185" s="27" t="str">
        <f t="shared" si="32"/>
        <v>N/A</v>
      </c>
      <c r="E185" s="29">
        <v>392848868</v>
      </c>
      <c r="F185" s="27" t="str">
        <f t="shared" si="33"/>
        <v>N/A</v>
      </c>
      <c r="G185" s="29">
        <v>159655389</v>
      </c>
      <c r="H185" s="27" t="str">
        <f t="shared" si="34"/>
        <v>N/A</v>
      </c>
      <c r="I185" s="8">
        <v>-1.38</v>
      </c>
      <c r="J185" s="8">
        <v>-59.4</v>
      </c>
      <c r="K185" s="28" t="s">
        <v>734</v>
      </c>
      <c r="L185" s="105" t="str">
        <f t="shared" si="35"/>
        <v>No</v>
      </c>
    </row>
    <row r="186" spans="1:12" ht="25.5" x14ac:dyDescent="0.2">
      <c r="A186" s="168" t="s">
        <v>516</v>
      </c>
      <c r="B186" s="22" t="s">
        <v>213</v>
      </c>
      <c r="C186" s="23">
        <v>6861</v>
      </c>
      <c r="D186" s="27" t="str">
        <f t="shared" si="32"/>
        <v>N/A</v>
      </c>
      <c r="E186" s="23">
        <v>7020</v>
      </c>
      <c r="F186" s="27" t="str">
        <f t="shared" si="33"/>
        <v>N/A</v>
      </c>
      <c r="G186" s="23">
        <v>6967</v>
      </c>
      <c r="H186" s="27" t="str">
        <f t="shared" si="34"/>
        <v>N/A</v>
      </c>
      <c r="I186" s="8">
        <v>2.3170000000000002</v>
      </c>
      <c r="J186" s="8">
        <v>-0.755</v>
      </c>
      <c r="K186" s="28" t="s">
        <v>734</v>
      </c>
      <c r="L186" s="105" t="str">
        <f t="shared" si="35"/>
        <v>Yes</v>
      </c>
    </row>
    <row r="187" spans="1:12" ht="25.5" x14ac:dyDescent="0.2">
      <c r="A187" s="168" t="s">
        <v>1362</v>
      </c>
      <c r="B187" s="22" t="s">
        <v>213</v>
      </c>
      <c r="C187" s="29">
        <v>58057.408104000002</v>
      </c>
      <c r="D187" s="27" t="str">
        <f t="shared" si="32"/>
        <v>N/A</v>
      </c>
      <c r="E187" s="29">
        <v>55961.377207999998</v>
      </c>
      <c r="F187" s="27" t="str">
        <f t="shared" si="33"/>
        <v>N/A</v>
      </c>
      <c r="G187" s="29">
        <v>22915.945027000002</v>
      </c>
      <c r="H187" s="27" t="str">
        <f t="shared" si="34"/>
        <v>N/A</v>
      </c>
      <c r="I187" s="8">
        <v>-3.61</v>
      </c>
      <c r="J187" s="8">
        <v>-59.1</v>
      </c>
      <c r="K187" s="28" t="s">
        <v>734</v>
      </c>
      <c r="L187" s="105" t="str">
        <f t="shared" si="35"/>
        <v>No</v>
      </c>
    </row>
    <row r="188" spans="1:12" x14ac:dyDescent="0.2">
      <c r="A188" s="137" t="s">
        <v>1363</v>
      </c>
      <c r="B188" s="22" t="s">
        <v>213</v>
      </c>
      <c r="C188" s="29">
        <v>789742940</v>
      </c>
      <c r="D188" s="27" t="str">
        <f t="shared" ref="D188:D203" si="36">IF($B188="N/A","N/A",IF(C188&gt;10,"No",IF(C188&lt;-10,"No","Yes")))</f>
        <v>N/A</v>
      </c>
      <c r="E188" s="29">
        <v>780728793</v>
      </c>
      <c r="F188" s="27" t="str">
        <f t="shared" ref="F188:F203" si="37">IF($B188="N/A","N/A",IF(E188&gt;10,"No",IF(E188&lt;-10,"No","Yes")))</f>
        <v>N/A</v>
      </c>
      <c r="G188" s="29">
        <v>580723501</v>
      </c>
      <c r="H188" s="27" t="str">
        <f t="shared" ref="H188:H203" si="38">IF($B188="N/A","N/A",IF(G188&gt;10,"No",IF(G188&lt;-10,"No","Yes")))</f>
        <v>N/A</v>
      </c>
      <c r="I188" s="8">
        <v>-1.1399999999999999</v>
      </c>
      <c r="J188" s="8">
        <v>-25.6</v>
      </c>
      <c r="K188" s="28" t="s">
        <v>734</v>
      </c>
      <c r="L188" s="105" t="str">
        <f t="shared" ref="L188:L203" si="39">IF(J188="Div by 0", "N/A", IF(K188="N/A","N/A", IF(J188&gt;VALUE(MID(K188,1,2)), "No", IF(J188&lt;-1*VALUE(MID(K188,1,2)), "No", "Yes"))))</f>
        <v>Yes</v>
      </c>
    </row>
    <row r="189" spans="1:12" x14ac:dyDescent="0.2">
      <c r="A189" s="137" t="s">
        <v>1460</v>
      </c>
      <c r="B189" s="22" t="s">
        <v>213</v>
      </c>
      <c r="C189" s="23">
        <v>53019</v>
      </c>
      <c r="D189" s="27" t="str">
        <f t="shared" si="36"/>
        <v>N/A</v>
      </c>
      <c r="E189" s="23">
        <v>53990</v>
      </c>
      <c r="F189" s="27" t="str">
        <f t="shared" si="37"/>
        <v>N/A</v>
      </c>
      <c r="G189" s="23">
        <v>51997</v>
      </c>
      <c r="H189" s="27" t="str">
        <f t="shared" si="38"/>
        <v>N/A</v>
      </c>
      <c r="I189" s="8">
        <v>1.831</v>
      </c>
      <c r="J189" s="8">
        <v>-3.69</v>
      </c>
      <c r="K189" s="28" t="s">
        <v>734</v>
      </c>
      <c r="L189" s="105" t="str">
        <f t="shared" si="39"/>
        <v>Yes</v>
      </c>
    </row>
    <row r="190" spans="1:12" x14ac:dyDescent="0.2">
      <c r="A190" s="137" t="s">
        <v>1461</v>
      </c>
      <c r="B190" s="22" t="s">
        <v>213</v>
      </c>
      <c r="C190" s="29">
        <v>14895.470303</v>
      </c>
      <c r="D190" s="27" t="str">
        <f t="shared" si="36"/>
        <v>N/A</v>
      </c>
      <c r="E190" s="29">
        <v>14460.618503</v>
      </c>
      <c r="F190" s="27" t="str">
        <f t="shared" si="37"/>
        <v>N/A</v>
      </c>
      <c r="G190" s="29">
        <v>11168.403966</v>
      </c>
      <c r="H190" s="27" t="str">
        <f t="shared" si="38"/>
        <v>N/A</v>
      </c>
      <c r="I190" s="8">
        <v>-2.92</v>
      </c>
      <c r="J190" s="8">
        <v>-22.8</v>
      </c>
      <c r="K190" s="28" t="s">
        <v>734</v>
      </c>
      <c r="L190" s="105" t="str">
        <f t="shared" si="39"/>
        <v>Yes</v>
      </c>
    </row>
    <row r="191" spans="1:12" x14ac:dyDescent="0.2">
      <c r="A191" s="137" t="s">
        <v>1462</v>
      </c>
      <c r="B191" s="22" t="s">
        <v>213</v>
      </c>
      <c r="C191" s="29">
        <v>9170.7419401999996</v>
      </c>
      <c r="D191" s="27" t="str">
        <f t="shared" si="36"/>
        <v>N/A</v>
      </c>
      <c r="E191" s="29">
        <v>9131.8147917000006</v>
      </c>
      <c r="F191" s="27" t="str">
        <f t="shared" si="37"/>
        <v>N/A</v>
      </c>
      <c r="G191" s="29">
        <v>7445.5421259000004</v>
      </c>
      <c r="H191" s="27" t="str">
        <f t="shared" si="38"/>
        <v>N/A</v>
      </c>
      <c r="I191" s="8">
        <v>-0.42399999999999999</v>
      </c>
      <c r="J191" s="8">
        <v>-18.5</v>
      </c>
      <c r="K191" s="28" t="s">
        <v>734</v>
      </c>
      <c r="L191" s="105" t="str">
        <f t="shared" si="39"/>
        <v>Yes</v>
      </c>
    </row>
    <row r="192" spans="1:12" x14ac:dyDescent="0.2">
      <c r="A192" s="137" t="s">
        <v>1463</v>
      </c>
      <c r="B192" s="22" t="s">
        <v>213</v>
      </c>
      <c r="C192" s="29">
        <v>20962.244252</v>
      </c>
      <c r="D192" s="27" t="str">
        <f t="shared" si="36"/>
        <v>N/A</v>
      </c>
      <c r="E192" s="29">
        <v>19840.260484999999</v>
      </c>
      <c r="F192" s="27" t="str">
        <f t="shared" si="37"/>
        <v>N/A</v>
      </c>
      <c r="G192" s="29">
        <v>14476.753135999999</v>
      </c>
      <c r="H192" s="27" t="str">
        <f t="shared" si="38"/>
        <v>N/A</v>
      </c>
      <c r="I192" s="8">
        <v>-5.35</v>
      </c>
      <c r="J192" s="8">
        <v>-27</v>
      </c>
      <c r="K192" s="28" t="s">
        <v>734</v>
      </c>
      <c r="L192" s="105" t="str">
        <f t="shared" si="39"/>
        <v>Yes</v>
      </c>
    </row>
    <row r="193" spans="1:12" x14ac:dyDescent="0.2">
      <c r="A193" s="168" t="s">
        <v>1464</v>
      </c>
      <c r="B193" s="22" t="s">
        <v>213</v>
      </c>
      <c r="C193" s="5">
        <v>31.812290743999998</v>
      </c>
      <c r="D193" s="27" t="str">
        <f t="shared" si="36"/>
        <v>N/A</v>
      </c>
      <c r="E193" s="5">
        <v>30.661328336</v>
      </c>
      <c r="F193" s="27" t="str">
        <f t="shared" si="37"/>
        <v>N/A</v>
      </c>
      <c r="G193" s="5">
        <v>26.341465886000002</v>
      </c>
      <c r="H193" s="27" t="str">
        <f t="shared" si="38"/>
        <v>N/A</v>
      </c>
      <c r="I193" s="8">
        <v>-3.62</v>
      </c>
      <c r="J193" s="8">
        <v>-14.1</v>
      </c>
      <c r="K193" s="28" t="s">
        <v>734</v>
      </c>
      <c r="L193" s="105" t="str">
        <f t="shared" si="39"/>
        <v>Yes</v>
      </c>
    </row>
    <row r="194" spans="1:12" x14ac:dyDescent="0.2">
      <c r="A194" s="168" t="s">
        <v>1465</v>
      </c>
      <c r="B194" s="22" t="s">
        <v>213</v>
      </c>
      <c r="C194" s="5">
        <v>35.702900444000001</v>
      </c>
      <c r="D194" s="27" t="str">
        <f t="shared" si="36"/>
        <v>N/A</v>
      </c>
      <c r="E194" s="5">
        <v>33.453135924999998</v>
      </c>
      <c r="F194" s="27" t="str">
        <f t="shared" si="37"/>
        <v>N/A</v>
      </c>
      <c r="G194" s="5">
        <v>27.585132890000001</v>
      </c>
      <c r="H194" s="27" t="str">
        <f t="shared" si="38"/>
        <v>N/A</v>
      </c>
      <c r="I194" s="8">
        <v>-6.3</v>
      </c>
      <c r="J194" s="8">
        <v>-17.5</v>
      </c>
      <c r="K194" s="28" t="s">
        <v>734</v>
      </c>
      <c r="L194" s="105" t="str">
        <f t="shared" si="39"/>
        <v>Yes</v>
      </c>
    </row>
    <row r="195" spans="1:12" x14ac:dyDescent="0.2">
      <c r="A195" s="168" t="s">
        <v>1466</v>
      </c>
      <c r="B195" s="22" t="s">
        <v>213</v>
      </c>
      <c r="C195" s="5">
        <v>28.616033096999999</v>
      </c>
      <c r="D195" s="27" t="str">
        <f t="shared" si="36"/>
        <v>N/A</v>
      </c>
      <c r="E195" s="5">
        <v>28.368024517999999</v>
      </c>
      <c r="F195" s="27" t="str">
        <f t="shared" si="37"/>
        <v>N/A</v>
      </c>
      <c r="G195" s="5">
        <v>25.041987186</v>
      </c>
      <c r="H195" s="27" t="str">
        <f t="shared" si="38"/>
        <v>N/A</v>
      </c>
      <c r="I195" s="8">
        <v>-0.86699999999999999</v>
      </c>
      <c r="J195" s="8">
        <v>-11.7</v>
      </c>
      <c r="K195" s="28" t="s">
        <v>734</v>
      </c>
      <c r="L195" s="105" t="str">
        <f t="shared" si="39"/>
        <v>Yes</v>
      </c>
    </row>
    <row r="196" spans="1:12" ht="25.5" x14ac:dyDescent="0.2">
      <c r="A196" s="137" t="s">
        <v>1375</v>
      </c>
      <c r="B196" s="22" t="s">
        <v>213</v>
      </c>
      <c r="C196" s="29">
        <v>398331877</v>
      </c>
      <c r="D196" s="27" t="str">
        <f t="shared" si="36"/>
        <v>N/A</v>
      </c>
      <c r="E196" s="29">
        <v>392848868</v>
      </c>
      <c r="F196" s="27" t="str">
        <f t="shared" si="37"/>
        <v>N/A</v>
      </c>
      <c r="G196" s="29">
        <v>159655389</v>
      </c>
      <c r="H196" s="27" t="str">
        <f t="shared" si="38"/>
        <v>N/A</v>
      </c>
      <c r="I196" s="8">
        <v>-1.38</v>
      </c>
      <c r="J196" s="8">
        <v>-59.4</v>
      </c>
      <c r="K196" s="28" t="s">
        <v>734</v>
      </c>
      <c r="L196" s="105" t="str">
        <f t="shared" si="39"/>
        <v>No</v>
      </c>
    </row>
    <row r="197" spans="1:12" x14ac:dyDescent="0.2">
      <c r="A197" s="137" t="s">
        <v>1467</v>
      </c>
      <c r="B197" s="22" t="s">
        <v>213</v>
      </c>
      <c r="C197" s="23">
        <v>6861</v>
      </c>
      <c r="D197" s="27" t="str">
        <f t="shared" si="36"/>
        <v>N/A</v>
      </c>
      <c r="E197" s="23">
        <v>7020</v>
      </c>
      <c r="F197" s="27" t="str">
        <f t="shared" si="37"/>
        <v>N/A</v>
      </c>
      <c r="G197" s="23">
        <v>6967</v>
      </c>
      <c r="H197" s="27" t="str">
        <f t="shared" si="38"/>
        <v>N/A</v>
      </c>
      <c r="I197" s="8">
        <v>2.3170000000000002</v>
      </c>
      <c r="J197" s="8">
        <v>-0.755</v>
      </c>
      <c r="K197" s="28" t="s">
        <v>734</v>
      </c>
      <c r="L197" s="105" t="str">
        <f t="shared" si="39"/>
        <v>Yes</v>
      </c>
    </row>
    <row r="198" spans="1:12" ht="25.5" x14ac:dyDescent="0.2">
      <c r="A198" s="137" t="s">
        <v>1468</v>
      </c>
      <c r="B198" s="22" t="s">
        <v>213</v>
      </c>
      <c r="C198" s="29">
        <v>58057.408104000002</v>
      </c>
      <c r="D198" s="27" t="str">
        <f t="shared" si="36"/>
        <v>N/A</v>
      </c>
      <c r="E198" s="29">
        <v>55961.377207999998</v>
      </c>
      <c r="F198" s="27" t="str">
        <f t="shared" si="37"/>
        <v>N/A</v>
      </c>
      <c r="G198" s="29">
        <v>22915.945027000002</v>
      </c>
      <c r="H198" s="27" t="str">
        <f t="shared" si="38"/>
        <v>N/A</v>
      </c>
      <c r="I198" s="8">
        <v>-3.61</v>
      </c>
      <c r="J198" s="8">
        <v>-59.1</v>
      </c>
      <c r="K198" s="28" t="s">
        <v>734</v>
      </c>
      <c r="L198" s="105" t="str">
        <f t="shared" si="39"/>
        <v>No</v>
      </c>
    </row>
    <row r="199" spans="1:12" ht="25.5" x14ac:dyDescent="0.2">
      <c r="A199" s="137" t="s">
        <v>1469</v>
      </c>
      <c r="B199" s="22" t="s">
        <v>213</v>
      </c>
      <c r="C199" s="29">
        <v>61719.908960000001</v>
      </c>
      <c r="D199" s="27" t="str">
        <f t="shared" si="36"/>
        <v>N/A</v>
      </c>
      <c r="E199" s="29">
        <v>59922.495186</v>
      </c>
      <c r="F199" s="27" t="str">
        <f t="shared" si="37"/>
        <v>N/A</v>
      </c>
      <c r="G199" s="29">
        <v>24459.563579000001</v>
      </c>
      <c r="H199" s="27" t="str">
        <f t="shared" si="38"/>
        <v>N/A</v>
      </c>
      <c r="I199" s="8">
        <v>-2.91</v>
      </c>
      <c r="J199" s="8">
        <v>-59.2</v>
      </c>
      <c r="K199" s="28" t="s">
        <v>734</v>
      </c>
      <c r="L199" s="105" t="str">
        <f t="shared" si="39"/>
        <v>No</v>
      </c>
    </row>
    <row r="200" spans="1:12" ht="25.5" x14ac:dyDescent="0.2">
      <c r="A200" s="137" t="s">
        <v>1470</v>
      </c>
      <c r="B200" s="22" t="s">
        <v>213</v>
      </c>
      <c r="C200" s="29">
        <v>57609.179204</v>
      </c>
      <c r="D200" s="27" t="str">
        <f t="shared" si="36"/>
        <v>N/A</v>
      </c>
      <c r="E200" s="29">
        <v>55369.357974999999</v>
      </c>
      <c r="F200" s="27" t="str">
        <f t="shared" si="37"/>
        <v>N/A</v>
      </c>
      <c r="G200" s="29">
        <v>22370.737944</v>
      </c>
      <c r="H200" s="27" t="str">
        <f t="shared" si="38"/>
        <v>N/A</v>
      </c>
      <c r="I200" s="8">
        <v>-3.89</v>
      </c>
      <c r="J200" s="8">
        <v>-59.6</v>
      </c>
      <c r="K200" s="28" t="s">
        <v>734</v>
      </c>
      <c r="L200" s="105" t="str">
        <f t="shared" si="39"/>
        <v>No</v>
      </c>
    </row>
    <row r="201" spans="1:12" ht="25.5" x14ac:dyDescent="0.2">
      <c r="A201" s="137" t="s">
        <v>1471</v>
      </c>
      <c r="B201" s="22" t="s">
        <v>213</v>
      </c>
      <c r="C201" s="5">
        <v>4.1167152680000001</v>
      </c>
      <c r="D201" s="27" t="str">
        <f t="shared" si="36"/>
        <v>N/A</v>
      </c>
      <c r="E201" s="5">
        <v>3.9867109635000002</v>
      </c>
      <c r="F201" s="27" t="str">
        <f t="shared" si="37"/>
        <v>N/A</v>
      </c>
      <c r="G201" s="5">
        <v>3.5294534843999998</v>
      </c>
      <c r="H201" s="27" t="str">
        <f t="shared" si="38"/>
        <v>N/A</v>
      </c>
      <c r="I201" s="8">
        <v>-3.16</v>
      </c>
      <c r="J201" s="8">
        <v>-11.5</v>
      </c>
      <c r="K201" s="28" t="s">
        <v>734</v>
      </c>
      <c r="L201" s="105" t="str">
        <f t="shared" si="39"/>
        <v>Yes</v>
      </c>
    </row>
    <row r="202" spans="1:12" ht="25.5" x14ac:dyDescent="0.2">
      <c r="A202" s="137" t="s">
        <v>1472</v>
      </c>
      <c r="B202" s="22" t="s">
        <v>213</v>
      </c>
      <c r="C202" s="5">
        <v>0.90410243010000002</v>
      </c>
      <c r="D202" s="27" t="str">
        <f t="shared" si="36"/>
        <v>N/A</v>
      </c>
      <c r="E202" s="5">
        <v>0.89177287390000004</v>
      </c>
      <c r="F202" s="27" t="str">
        <f t="shared" si="37"/>
        <v>N/A</v>
      </c>
      <c r="G202" s="5">
        <v>0.94476744189999995</v>
      </c>
      <c r="H202" s="27" t="str">
        <f t="shared" si="38"/>
        <v>N/A</v>
      </c>
      <c r="I202" s="8">
        <v>-1.36</v>
      </c>
      <c r="J202" s="8">
        <v>5.9429999999999996</v>
      </c>
      <c r="K202" s="28" t="s">
        <v>734</v>
      </c>
      <c r="L202" s="105" t="str">
        <f t="shared" si="39"/>
        <v>Yes</v>
      </c>
    </row>
    <row r="203" spans="1:12" ht="25.5" x14ac:dyDescent="0.2">
      <c r="A203" s="173" t="s">
        <v>1473</v>
      </c>
      <c r="B203" s="113" t="s">
        <v>213</v>
      </c>
      <c r="C203" s="114">
        <v>6.8635213041999998</v>
      </c>
      <c r="D203" s="145" t="str">
        <f t="shared" si="36"/>
        <v>N/A</v>
      </c>
      <c r="E203" s="114">
        <v>6.6647512024999997</v>
      </c>
      <c r="F203" s="145" t="str">
        <f t="shared" si="37"/>
        <v>N/A</v>
      </c>
      <c r="G203" s="114">
        <v>6.0409711999000004</v>
      </c>
      <c r="H203" s="145" t="str">
        <f t="shared" si="38"/>
        <v>N/A</v>
      </c>
      <c r="I203" s="146">
        <v>-2.9</v>
      </c>
      <c r="J203" s="146">
        <v>-9.36</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551464</v>
      </c>
      <c r="D6" s="27" t="str">
        <f>IF($B6="N/A","N/A",IF(C6&gt;10,"No",IF(C6&lt;-10,"No","Yes")))</f>
        <v>N/A</v>
      </c>
      <c r="E6" s="23">
        <v>559300</v>
      </c>
      <c r="F6" s="27" t="str">
        <f>IF($B6="N/A","N/A",IF(E6&gt;10,"No",IF(E6&lt;-10,"No","Yes")))</f>
        <v>N/A</v>
      </c>
      <c r="G6" s="23">
        <v>606629</v>
      </c>
      <c r="H6" s="27" t="str">
        <f>IF($B6="N/A","N/A",IF(G6&gt;10,"No",IF(G6&lt;-10,"No","Yes")))</f>
        <v>N/A</v>
      </c>
      <c r="I6" s="8">
        <v>1.421</v>
      </c>
      <c r="J6" s="8">
        <v>8.4619999999999997</v>
      </c>
      <c r="K6" s="28" t="s">
        <v>734</v>
      </c>
      <c r="L6" s="105" t="str">
        <f t="shared" ref="L6:L46" si="0">IF(J6="Div by 0", "N/A", IF(K6="N/A","N/A", IF(J6&gt;VALUE(MID(K6,1,2)), "No", IF(J6&lt;-1*VALUE(MID(K6,1,2)), "No", "Yes"))))</f>
        <v>Yes</v>
      </c>
    </row>
    <row r="7" spans="1:12" x14ac:dyDescent="0.2">
      <c r="A7" s="168" t="s">
        <v>10</v>
      </c>
      <c r="B7" s="22" t="s">
        <v>213</v>
      </c>
      <c r="C7" s="23">
        <v>489214</v>
      </c>
      <c r="D7" s="27" t="str">
        <f>IF($B7="N/A","N/A",IF(C7&gt;10,"No",IF(C7&lt;-10,"No","Yes")))</f>
        <v>N/A</v>
      </c>
      <c r="E7" s="23">
        <v>471828</v>
      </c>
      <c r="F7" s="27" t="str">
        <f>IF($B7="N/A","N/A",IF(E7&gt;10,"No",IF(E7&lt;-10,"No","Yes")))</f>
        <v>N/A</v>
      </c>
      <c r="G7" s="23">
        <v>473136</v>
      </c>
      <c r="H7" s="27" t="str">
        <f>IF($B7="N/A","N/A",IF(G7&gt;10,"No",IF(G7&lt;-10,"No","Yes")))</f>
        <v>N/A</v>
      </c>
      <c r="I7" s="8">
        <v>-3.55</v>
      </c>
      <c r="J7" s="8">
        <v>0.2772</v>
      </c>
      <c r="K7" s="28" t="s">
        <v>734</v>
      </c>
      <c r="L7" s="105" t="str">
        <f t="shared" si="0"/>
        <v>Yes</v>
      </c>
    </row>
    <row r="8" spans="1:12" x14ac:dyDescent="0.2">
      <c r="A8" s="168" t="s">
        <v>91</v>
      </c>
      <c r="B8" s="5" t="s">
        <v>297</v>
      </c>
      <c r="C8" s="4">
        <v>88.711865144000001</v>
      </c>
      <c r="D8" s="27" t="str">
        <f>IF($B8="N/A","N/A",IF(C8&gt;90,"No",IF(C8&lt;65,"No","Yes")))</f>
        <v>Yes</v>
      </c>
      <c r="E8" s="4">
        <v>84.360450563000001</v>
      </c>
      <c r="F8" s="27" t="str">
        <f>IF($B8="N/A","N/A",IF(E8&gt;90,"No",IF(E8&lt;65,"No","Yes")))</f>
        <v>Yes</v>
      </c>
      <c r="G8" s="4">
        <v>77.994293052000003</v>
      </c>
      <c r="H8" s="27" t="str">
        <f>IF($B8="N/A","N/A",IF(G8&gt;90,"No",IF(G8&lt;65,"No","Yes")))</f>
        <v>Yes</v>
      </c>
      <c r="I8" s="8">
        <v>-4.91</v>
      </c>
      <c r="J8" s="8">
        <v>-7.55</v>
      </c>
      <c r="K8" s="28" t="s">
        <v>734</v>
      </c>
      <c r="L8" s="105" t="str">
        <f t="shared" si="0"/>
        <v>Yes</v>
      </c>
    </row>
    <row r="9" spans="1:12" x14ac:dyDescent="0.2">
      <c r="A9" s="168" t="s">
        <v>92</v>
      </c>
      <c r="B9" s="5" t="s">
        <v>298</v>
      </c>
      <c r="C9" s="4">
        <v>92.414424308999997</v>
      </c>
      <c r="D9" s="27" t="str">
        <f>IF($B9="N/A","N/A",IF(C9&gt;100,"No",IF(C9&lt;90,"No","Yes")))</f>
        <v>Yes</v>
      </c>
      <c r="E9" s="4">
        <v>86.327379721</v>
      </c>
      <c r="F9" s="27" t="str">
        <f>IF($B9="N/A","N/A",IF(E9&gt;100,"No",IF(E9&lt;90,"No","Yes")))</f>
        <v>No</v>
      </c>
      <c r="G9" s="4">
        <v>73.323288731999995</v>
      </c>
      <c r="H9" s="27" t="str">
        <f>IF($B9="N/A","N/A",IF(G9&gt;100,"No",IF(G9&lt;90,"No","Yes")))</f>
        <v>No</v>
      </c>
      <c r="I9" s="8">
        <v>-6.59</v>
      </c>
      <c r="J9" s="8">
        <v>-15.1</v>
      </c>
      <c r="K9" s="28" t="s">
        <v>734</v>
      </c>
      <c r="L9" s="105" t="str">
        <f t="shared" si="0"/>
        <v>Yes</v>
      </c>
    </row>
    <row r="10" spans="1:12" x14ac:dyDescent="0.2">
      <c r="A10" s="168" t="s">
        <v>93</v>
      </c>
      <c r="B10" s="5" t="s">
        <v>299</v>
      </c>
      <c r="C10" s="4">
        <v>92.269292577000002</v>
      </c>
      <c r="D10" s="27" t="str">
        <f>IF($B10="N/A","N/A",IF(C10&gt;100,"No",IF(C10&lt;85,"No","Yes")))</f>
        <v>Yes</v>
      </c>
      <c r="E10" s="4">
        <v>89.863633229000001</v>
      </c>
      <c r="F10" s="27" t="str">
        <f>IF($B10="N/A","N/A",IF(E10&gt;100,"No",IF(E10&lt;85,"No","Yes")))</f>
        <v>Yes</v>
      </c>
      <c r="G10" s="4">
        <v>83.710977352</v>
      </c>
      <c r="H10" s="27" t="str">
        <f>IF($B10="N/A","N/A",IF(G10&gt;100,"No",IF(G10&lt;85,"No","Yes")))</f>
        <v>No</v>
      </c>
      <c r="I10" s="8">
        <v>-2.61</v>
      </c>
      <c r="J10" s="8">
        <v>-6.85</v>
      </c>
      <c r="K10" s="28" t="s">
        <v>734</v>
      </c>
      <c r="L10" s="105" t="str">
        <f t="shared" si="0"/>
        <v>Yes</v>
      </c>
    </row>
    <row r="11" spans="1:12" x14ac:dyDescent="0.2">
      <c r="A11" s="168" t="s">
        <v>94</v>
      </c>
      <c r="B11" s="5" t="s">
        <v>300</v>
      </c>
      <c r="C11" s="4">
        <v>86.082530001999999</v>
      </c>
      <c r="D11" s="27" t="str">
        <f>IF($B11="N/A","N/A",IF(C11&gt;100,"No",IF(C11&lt;80,"No","Yes")))</f>
        <v>Yes</v>
      </c>
      <c r="E11" s="4">
        <v>80.981024195000003</v>
      </c>
      <c r="F11" s="27" t="str">
        <f>IF($B11="N/A","N/A",IF(E11&gt;100,"No",IF(E11&lt;80,"No","Yes")))</f>
        <v>Yes</v>
      </c>
      <c r="G11" s="4">
        <v>76.840571597999997</v>
      </c>
      <c r="H11" s="27" t="str">
        <f>IF($B11="N/A","N/A",IF(G11&gt;100,"No",IF(G11&lt;80,"No","Yes")))</f>
        <v>No</v>
      </c>
      <c r="I11" s="8">
        <v>-5.93</v>
      </c>
      <c r="J11" s="8">
        <v>-5.1100000000000003</v>
      </c>
      <c r="K11" s="28" t="s">
        <v>734</v>
      </c>
      <c r="L11" s="105" t="str">
        <f t="shared" si="0"/>
        <v>Yes</v>
      </c>
    </row>
    <row r="12" spans="1:12" x14ac:dyDescent="0.2">
      <c r="A12" s="168" t="s">
        <v>95</v>
      </c>
      <c r="B12" s="5" t="s">
        <v>300</v>
      </c>
      <c r="C12" s="4">
        <v>80.624694973000004</v>
      </c>
      <c r="D12" s="27" t="str">
        <f>IF($B12="N/A","N/A",IF(C12&gt;100,"No",IF(C12&lt;80,"No","Yes")))</f>
        <v>Yes</v>
      </c>
      <c r="E12" s="4">
        <v>74.766585574000004</v>
      </c>
      <c r="F12" s="27" t="str">
        <f>IF($B12="N/A","N/A",IF(E12&gt;100,"No",IF(E12&lt;80,"No","Yes")))</f>
        <v>No</v>
      </c>
      <c r="G12" s="4">
        <v>67.238164104000006</v>
      </c>
      <c r="H12" s="27" t="str">
        <f>IF($B12="N/A","N/A",IF(G12&gt;100,"No",IF(G12&lt;80,"No","Yes")))</f>
        <v>No</v>
      </c>
      <c r="I12" s="8">
        <v>-7.27</v>
      </c>
      <c r="J12" s="8">
        <v>-10.1</v>
      </c>
      <c r="K12" s="28" t="s">
        <v>734</v>
      </c>
      <c r="L12" s="105" t="str">
        <f t="shared" si="0"/>
        <v>Yes</v>
      </c>
    </row>
    <row r="13" spans="1:12" x14ac:dyDescent="0.2">
      <c r="A13" s="104" t="s">
        <v>96</v>
      </c>
      <c r="B13" s="22" t="s">
        <v>213</v>
      </c>
      <c r="C13" s="23">
        <v>446883.39</v>
      </c>
      <c r="D13" s="27" t="str">
        <f t="shared" ref="D13:D44" si="1">IF($B13="N/A","N/A",IF(C13&gt;10,"No",IF(C13&lt;-10,"No","Yes")))</f>
        <v>N/A</v>
      </c>
      <c r="E13" s="23">
        <v>453623.06</v>
      </c>
      <c r="F13" s="27" t="str">
        <f t="shared" ref="F13:F44" si="2">IF($B13="N/A","N/A",IF(E13&gt;10,"No",IF(E13&lt;-10,"No","Yes")))</f>
        <v>N/A</v>
      </c>
      <c r="G13" s="23">
        <v>495497.12</v>
      </c>
      <c r="H13" s="27" t="str">
        <f t="shared" ref="H13:H44" si="3">IF($B13="N/A","N/A",IF(G13&gt;10,"No",IF(G13&lt;-10,"No","Yes")))</f>
        <v>N/A</v>
      </c>
      <c r="I13" s="8">
        <v>1.508</v>
      </c>
      <c r="J13" s="8">
        <v>9.2309999999999999</v>
      </c>
      <c r="K13" s="28" t="s">
        <v>734</v>
      </c>
      <c r="L13" s="105" t="str">
        <f t="shared" si="0"/>
        <v>Yes</v>
      </c>
    </row>
    <row r="14" spans="1:12" x14ac:dyDescent="0.2">
      <c r="A14" s="104" t="s">
        <v>100</v>
      </c>
      <c r="B14" s="22" t="s">
        <v>213</v>
      </c>
      <c r="C14" s="23">
        <v>81945</v>
      </c>
      <c r="D14" s="27" t="str">
        <f t="shared" si="1"/>
        <v>N/A</v>
      </c>
      <c r="E14" s="23">
        <v>87006</v>
      </c>
      <c r="F14" s="27" t="str">
        <f t="shared" si="2"/>
        <v>N/A</v>
      </c>
      <c r="G14" s="23">
        <v>72344</v>
      </c>
      <c r="H14" s="27" t="str">
        <f t="shared" si="3"/>
        <v>N/A</v>
      </c>
      <c r="I14" s="8">
        <v>6.1760000000000002</v>
      </c>
      <c r="J14" s="8">
        <v>-16.899999999999999</v>
      </c>
      <c r="K14" s="28" t="s">
        <v>734</v>
      </c>
      <c r="L14" s="105" t="str">
        <f t="shared" si="0"/>
        <v>Yes</v>
      </c>
    </row>
    <row r="15" spans="1:12" x14ac:dyDescent="0.2">
      <c r="A15" s="104" t="s">
        <v>975</v>
      </c>
      <c r="B15" s="22" t="s">
        <v>213</v>
      </c>
      <c r="C15" s="23">
        <v>19959</v>
      </c>
      <c r="D15" s="27" t="str">
        <f t="shared" si="1"/>
        <v>N/A</v>
      </c>
      <c r="E15" s="23">
        <v>20059</v>
      </c>
      <c r="F15" s="27" t="str">
        <f t="shared" si="2"/>
        <v>N/A</v>
      </c>
      <c r="G15" s="23">
        <v>1183</v>
      </c>
      <c r="H15" s="27" t="str">
        <f t="shared" si="3"/>
        <v>N/A</v>
      </c>
      <c r="I15" s="8">
        <v>0.501</v>
      </c>
      <c r="J15" s="8">
        <v>-94.1</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1751</v>
      </c>
      <c r="J16" s="8" t="s">
        <v>1751</v>
      </c>
      <c r="K16" s="28" t="s">
        <v>734</v>
      </c>
      <c r="L16" s="105" t="str">
        <f t="shared" si="0"/>
        <v>N/A</v>
      </c>
    </row>
    <row r="17" spans="1:12" x14ac:dyDescent="0.2">
      <c r="A17" s="104" t="s">
        <v>977</v>
      </c>
      <c r="B17" s="22" t="s">
        <v>213</v>
      </c>
      <c r="C17" s="23">
        <v>3505</v>
      </c>
      <c r="D17" s="27" t="str">
        <f t="shared" si="1"/>
        <v>N/A</v>
      </c>
      <c r="E17" s="23">
        <v>10745</v>
      </c>
      <c r="F17" s="27" t="str">
        <f t="shared" si="2"/>
        <v>N/A</v>
      </c>
      <c r="G17" s="23">
        <v>24744</v>
      </c>
      <c r="H17" s="27" t="str">
        <f t="shared" si="3"/>
        <v>N/A</v>
      </c>
      <c r="I17" s="8">
        <v>206.6</v>
      </c>
      <c r="J17" s="8">
        <v>130.30000000000001</v>
      </c>
      <c r="K17" s="28" t="s">
        <v>734</v>
      </c>
      <c r="L17" s="105" t="str">
        <f t="shared" si="0"/>
        <v>No</v>
      </c>
    </row>
    <row r="18" spans="1:12" x14ac:dyDescent="0.2">
      <c r="A18" s="104" t="s">
        <v>978</v>
      </c>
      <c r="B18" s="22" t="s">
        <v>213</v>
      </c>
      <c r="C18" s="23">
        <v>58481</v>
      </c>
      <c r="D18" s="27" t="str">
        <f t="shared" si="1"/>
        <v>N/A</v>
      </c>
      <c r="E18" s="23">
        <v>56202</v>
      </c>
      <c r="F18" s="27" t="str">
        <f t="shared" si="2"/>
        <v>N/A</v>
      </c>
      <c r="G18" s="23">
        <v>46417</v>
      </c>
      <c r="H18" s="27" t="str">
        <f t="shared" si="3"/>
        <v>N/A</v>
      </c>
      <c r="I18" s="8">
        <v>-3.9</v>
      </c>
      <c r="J18" s="8">
        <v>-17.399999999999999</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204729</v>
      </c>
      <c r="D20" s="27" t="str">
        <f t="shared" si="1"/>
        <v>N/A</v>
      </c>
      <c r="E20" s="23">
        <v>202982</v>
      </c>
      <c r="F20" s="27" t="str">
        <f t="shared" si="2"/>
        <v>N/A</v>
      </c>
      <c r="G20" s="23">
        <v>196040</v>
      </c>
      <c r="H20" s="27" t="str">
        <f t="shared" si="3"/>
        <v>N/A</v>
      </c>
      <c r="I20" s="8">
        <v>-0.85299999999999998</v>
      </c>
      <c r="J20" s="8">
        <v>-3.42</v>
      </c>
      <c r="K20" s="28" t="s">
        <v>734</v>
      </c>
      <c r="L20" s="105" t="str">
        <f t="shared" si="0"/>
        <v>Yes</v>
      </c>
    </row>
    <row r="21" spans="1:12" x14ac:dyDescent="0.2">
      <c r="A21" s="104" t="s">
        <v>980</v>
      </c>
      <c r="B21" s="22" t="s">
        <v>213</v>
      </c>
      <c r="C21" s="23">
        <v>91391</v>
      </c>
      <c r="D21" s="27" t="str">
        <f t="shared" si="1"/>
        <v>N/A</v>
      </c>
      <c r="E21" s="23">
        <v>89955</v>
      </c>
      <c r="F21" s="27" t="str">
        <f t="shared" si="2"/>
        <v>N/A</v>
      </c>
      <c r="G21" s="23">
        <v>3748</v>
      </c>
      <c r="H21" s="27" t="str">
        <f t="shared" si="3"/>
        <v>N/A</v>
      </c>
      <c r="I21" s="8">
        <v>-1.57</v>
      </c>
      <c r="J21" s="8">
        <v>-95.8</v>
      </c>
      <c r="K21" s="28" t="s">
        <v>734</v>
      </c>
      <c r="L21" s="105" t="str">
        <f t="shared" si="0"/>
        <v>No</v>
      </c>
    </row>
    <row r="22" spans="1:12" x14ac:dyDescent="0.2">
      <c r="A22" s="104" t="s">
        <v>981</v>
      </c>
      <c r="B22" s="22" t="s">
        <v>213</v>
      </c>
      <c r="C22" s="23">
        <v>0</v>
      </c>
      <c r="D22" s="27" t="str">
        <f t="shared" si="1"/>
        <v>N/A</v>
      </c>
      <c r="E22" s="23">
        <v>0</v>
      </c>
      <c r="F22" s="27" t="str">
        <f t="shared" si="2"/>
        <v>N/A</v>
      </c>
      <c r="G22" s="23">
        <v>0</v>
      </c>
      <c r="H22" s="27" t="str">
        <f t="shared" si="3"/>
        <v>N/A</v>
      </c>
      <c r="I22" s="8" t="s">
        <v>1751</v>
      </c>
      <c r="J22" s="8" t="s">
        <v>1751</v>
      </c>
      <c r="K22" s="28" t="s">
        <v>734</v>
      </c>
      <c r="L22" s="105" t="str">
        <f t="shared" si="0"/>
        <v>N/A</v>
      </c>
    </row>
    <row r="23" spans="1:12" x14ac:dyDescent="0.2">
      <c r="A23" s="104" t="s">
        <v>982</v>
      </c>
      <c r="B23" s="22" t="s">
        <v>213</v>
      </c>
      <c r="C23" s="23">
        <v>7648</v>
      </c>
      <c r="D23" s="27" t="str">
        <f>IF($B23="N/A","N/A",IF(C23&gt;10,"No",IF(C23&lt;-10,"No","Yes")))</f>
        <v>N/A</v>
      </c>
      <c r="E23" s="23">
        <v>15492</v>
      </c>
      <c r="F23" s="27" t="str">
        <f t="shared" si="2"/>
        <v>N/A</v>
      </c>
      <c r="G23" s="23">
        <v>50440</v>
      </c>
      <c r="H23" s="27" t="str">
        <f t="shared" si="3"/>
        <v>N/A</v>
      </c>
      <c r="I23" s="8">
        <v>102.6</v>
      </c>
      <c r="J23" s="8">
        <v>225.6</v>
      </c>
      <c r="K23" s="28" t="s">
        <v>734</v>
      </c>
      <c r="L23" s="105" t="str">
        <f t="shared" si="0"/>
        <v>No</v>
      </c>
    </row>
    <row r="24" spans="1:12" x14ac:dyDescent="0.2">
      <c r="A24" s="104" t="s">
        <v>983</v>
      </c>
      <c r="B24" s="22" t="s">
        <v>213</v>
      </c>
      <c r="C24" s="23">
        <v>105690</v>
      </c>
      <c r="D24" s="27" t="str">
        <f t="shared" si="1"/>
        <v>N/A</v>
      </c>
      <c r="E24" s="23">
        <v>97535</v>
      </c>
      <c r="F24" s="27" t="str">
        <f t="shared" si="2"/>
        <v>N/A</v>
      </c>
      <c r="G24" s="23">
        <v>141852</v>
      </c>
      <c r="H24" s="27" t="str">
        <f t="shared" si="3"/>
        <v>N/A</v>
      </c>
      <c r="I24" s="8">
        <v>-7.72</v>
      </c>
      <c r="J24" s="8">
        <v>45.44</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1751</v>
      </c>
      <c r="J25" s="8" t="s">
        <v>1751</v>
      </c>
      <c r="K25" s="28" t="s">
        <v>734</v>
      </c>
      <c r="L25" s="105" t="str">
        <f t="shared" si="0"/>
        <v>N/A</v>
      </c>
    </row>
    <row r="26" spans="1:12" x14ac:dyDescent="0.2">
      <c r="A26" s="104" t="s">
        <v>104</v>
      </c>
      <c r="B26" s="22" t="s">
        <v>213</v>
      </c>
      <c r="C26" s="23">
        <v>203320</v>
      </c>
      <c r="D26" s="27" t="str">
        <f t="shared" si="1"/>
        <v>N/A</v>
      </c>
      <c r="E26" s="23">
        <v>208476</v>
      </c>
      <c r="F26" s="27" t="str">
        <f t="shared" si="2"/>
        <v>N/A</v>
      </c>
      <c r="G26" s="23">
        <v>242968</v>
      </c>
      <c r="H26" s="27" t="str">
        <f t="shared" si="3"/>
        <v>N/A</v>
      </c>
      <c r="I26" s="8">
        <v>2.536</v>
      </c>
      <c r="J26" s="8">
        <v>16.54</v>
      </c>
      <c r="K26" s="28" t="s">
        <v>734</v>
      </c>
      <c r="L26" s="105" t="str">
        <f t="shared" si="0"/>
        <v>Yes</v>
      </c>
    </row>
    <row r="27" spans="1:12" x14ac:dyDescent="0.2">
      <c r="A27" s="104" t="s">
        <v>985</v>
      </c>
      <c r="B27" s="22" t="s">
        <v>213</v>
      </c>
      <c r="C27" s="23">
        <v>74360</v>
      </c>
      <c r="D27" s="27" t="str">
        <f t="shared" si="1"/>
        <v>N/A</v>
      </c>
      <c r="E27" s="23">
        <v>63046</v>
      </c>
      <c r="F27" s="27" t="str">
        <f t="shared" si="2"/>
        <v>N/A</v>
      </c>
      <c r="G27" s="23">
        <v>64086</v>
      </c>
      <c r="H27" s="27" t="str">
        <f t="shared" si="3"/>
        <v>N/A</v>
      </c>
      <c r="I27" s="8">
        <v>-15.2</v>
      </c>
      <c r="J27" s="8">
        <v>1.65</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1751</v>
      </c>
      <c r="J29" s="8" t="s">
        <v>1751</v>
      </c>
      <c r="K29" s="28" t="s">
        <v>734</v>
      </c>
      <c r="L29" s="105" t="str">
        <f t="shared" si="0"/>
        <v>N/A</v>
      </c>
    </row>
    <row r="30" spans="1:12" x14ac:dyDescent="0.2">
      <c r="A30" s="104" t="s">
        <v>988</v>
      </c>
      <c r="B30" s="22" t="s">
        <v>213</v>
      </c>
      <c r="C30" s="23">
        <v>107183</v>
      </c>
      <c r="D30" s="27" t="str">
        <f t="shared" si="1"/>
        <v>N/A</v>
      </c>
      <c r="E30" s="23">
        <v>113680</v>
      </c>
      <c r="F30" s="27" t="str">
        <f t="shared" si="2"/>
        <v>N/A</v>
      </c>
      <c r="G30" s="23">
        <v>135526</v>
      </c>
      <c r="H30" s="27" t="str">
        <f t="shared" si="3"/>
        <v>N/A</v>
      </c>
      <c r="I30" s="8">
        <v>6.0620000000000003</v>
      </c>
      <c r="J30" s="8">
        <v>19.22</v>
      </c>
      <c r="K30" s="28" t="s">
        <v>734</v>
      </c>
      <c r="L30" s="105" t="str">
        <f t="shared" si="0"/>
        <v>Yes</v>
      </c>
    </row>
    <row r="31" spans="1:12" x14ac:dyDescent="0.2">
      <c r="A31" s="104" t="s">
        <v>989</v>
      </c>
      <c r="B31" s="22" t="s">
        <v>213</v>
      </c>
      <c r="C31" s="23">
        <v>9263</v>
      </c>
      <c r="D31" s="27" t="str">
        <f t="shared" si="1"/>
        <v>N/A</v>
      </c>
      <c r="E31" s="23">
        <v>18432</v>
      </c>
      <c r="F31" s="27" t="str">
        <f t="shared" si="2"/>
        <v>N/A</v>
      </c>
      <c r="G31" s="23">
        <v>28836</v>
      </c>
      <c r="H31" s="27" t="str">
        <f t="shared" si="3"/>
        <v>N/A</v>
      </c>
      <c r="I31" s="8">
        <v>98.99</v>
      </c>
      <c r="J31" s="8">
        <v>56.45</v>
      </c>
      <c r="K31" s="28" t="s">
        <v>734</v>
      </c>
      <c r="L31" s="105" t="str">
        <f t="shared" si="0"/>
        <v>No</v>
      </c>
    </row>
    <row r="32" spans="1:12" x14ac:dyDescent="0.2">
      <c r="A32" s="104" t="s">
        <v>990</v>
      </c>
      <c r="B32" s="22" t="s">
        <v>213</v>
      </c>
      <c r="C32" s="23">
        <v>12514</v>
      </c>
      <c r="D32" s="27" t="str">
        <f t="shared" si="1"/>
        <v>N/A</v>
      </c>
      <c r="E32" s="23">
        <v>13318</v>
      </c>
      <c r="F32" s="27" t="str">
        <f t="shared" si="2"/>
        <v>N/A</v>
      </c>
      <c r="G32" s="23">
        <v>14520</v>
      </c>
      <c r="H32" s="27" t="str">
        <f t="shared" si="3"/>
        <v>N/A</v>
      </c>
      <c r="I32" s="8">
        <v>6.4249999999999998</v>
      </c>
      <c r="J32" s="8">
        <v>9.0250000000000004</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1751</v>
      </c>
      <c r="J33" s="8" t="s">
        <v>1751</v>
      </c>
      <c r="K33" s="28" t="s">
        <v>734</v>
      </c>
      <c r="L33" s="105" t="str">
        <f t="shared" si="0"/>
        <v>N/A</v>
      </c>
    </row>
    <row r="34" spans="1:12" x14ac:dyDescent="0.2">
      <c r="A34" s="104" t="s">
        <v>105</v>
      </c>
      <c r="B34" s="22" t="s">
        <v>213</v>
      </c>
      <c r="C34" s="23">
        <v>61470</v>
      </c>
      <c r="D34" s="27" t="str">
        <f t="shared" si="1"/>
        <v>N/A</v>
      </c>
      <c r="E34" s="23">
        <v>60836</v>
      </c>
      <c r="F34" s="27" t="str">
        <f t="shared" si="2"/>
        <v>N/A</v>
      </c>
      <c r="G34" s="23">
        <v>52552</v>
      </c>
      <c r="H34" s="27" t="str">
        <f t="shared" si="3"/>
        <v>N/A</v>
      </c>
      <c r="I34" s="8">
        <v>-1.03</v>
      </c>
      <c r="J34" s="8">
        <v>-13.6</v>
      </c>
      <c r="K34" s="28" t="s">
        <v>734</v>
      </c>
      <c r="L34" s="105" t="str">
        <f t="shared" si="0"/>
        <v>Yes</v>
      </c>
    </row>
    <row r="35" spans="1:12" x14ac:dyDescent="0.2">
      <c r="A35" s="104" t="s">
        <v>992</v>
      </c>
      <c r="B35" s="22" t="s">
        <v>213</v>
      </c>
      <c r="C35" s="23">
        <v>35156</v>
      </c>
      <c r="D35" s="27" t="str">
        <f t="shared" si="1"/>
        <v>N/A</v>
      </c>
      <c r="E35" s="23">
        <v>36502</v>
      </c>
      <c r="F35" s="27" t="str">
        <f t="shared" si="2"/>
        <v>N/A</v>
      </c>
      <c r="G35" s="23">
        <v>39196</v>
      </c>
      <c r="H35" s="27" t="str">
        <f t="shared" si="3"/>
        <v>N/A</v>
      </c>
      <c r="I35" s="8">
        <v>3.8290000000000002</v>
      </c>
      <c r="J35" s="8">
        <v>7.38</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1751</v>
      </c>
      <c r="J37" s="8" t="s">
        <v>1751</v>
      </c>
      <c r="K37" s="28" t="s">
        <v>734</v>
      </c>
      <c r="L37" s="105" t="str">
        <f t="shared" si="0"/>
        <v>N/A</v>
      </c>
    </row>
    <row r="38" spans="1:12" x14ac:dyDescent="0.2">
      <c r="A38" s="104" t="s">
        <v>995</v>
      </c>
      <c r="B38" s="22" t="s">
        <v>213</v>
      </c>
      <c r="C38" s="23">
        <v>15366</v>
      </c>
      <c r="D38" s="27" t="str">
        <f t="shared" si="1"/>
        <v>N/A</v>
      </c>
      <c r="E38" s="23">
        <v>16139</v>
      </c>
      <c r="F38" s="27" t="str">
        <f t="shared" si="2"/>
        <v>N/A</v>
      </c>
      <c r="G38" s="23">
        <v>4353</v>
      </c>
      <c r="H38" s="27" t="str">
        <f t="shared" si="3"/>
        <v>N/A</v>
      </c>
      <c r="I38" s="8">
        <v>5.0309999999999997</v>
      </c>
      <c r="J38" s="8">
        <v>-73</v>
      </c>
      <c r="K38" s="28" t="s">
        <v>734</v>
      </c>
      <c r="L38" s="105" t="str">
        <f t="shared" si="0"/>
        <v>No</v>
      </c>
    </row>
    <row r="39" spans="1:12" x14ac:dyDescent="0.2">
      <c r="A39" s="104" t="s">
        <v>996</v>
      </c>
      <c r="B39" s="22" t="s">
        <v>213</v>
      </c>
      <c r="C39" s="23">
        <v>1209</v>
      </c>
      <c r="D39" s="27" t="str">
        <f t="shared" si="1"/>
        <v>N/A</v>
      </c>
      <c r="E39" s="23">
        <v>1681</v>
      </c>
      <c r="F39" s="27" t="str">
        <f t="shared" si="2"/>
        <v>N/A</v>
      </c>
      <c r="G39" s="23">
        <v>44</v>
      </c>
      <c r="H39" s="27" t="str">
        <f t="shared" si="3"/>
        <v>N/A</v>
      </c>
      <c r="I39" s="8">
        <v>39.04</v>
      </c>
      <c r="J39" s="8">
        <v>-97.4</v>
      </c>
      <c r="K39" s="28" t="s">
        <v>734</v>
      </c>
      <c r="L39" s="105" t="str">
        <f t="shared" si="0"/>
        <v>No</v>
      </c>
    </row>
    <row r="40" spans="1:12" x14ac:dyDescent="0.2">
      <c r="A40" s="104" t="s">
        <v>997</v>
      </c>
      <c r="B40" s="22" t="s">
        <v>213</v>
      </c>
      <c r="C40" s="23">
        <v>9739</v>
      </c>
      <c r="D40" s="27" t="str">
        <f t="shared" si="1"/>
        <v>N/A</v>
      </c>
      <c r="E40" s="23">
        <v>6514</v>
      </c>
      <c r="F40" s="27" t="str">
        <f t="shared" si="2"/>
        <v>N/A</v>
      </c>
      <c r="G40" s="23">
        <v>8959</v>
      </c>
      <c r="H40" s="27" t="str">
        <f t="shared" si="3"/>
        <v>N/A</v>
      </c>
      <c r="I40" s="8">
        <v>-33.1</v>
      </c>
      <c r="J40" s="8">
        <v>37.53</v>
      </c>
      <c r="K40" s="28" t="s">
        <v>734</v>
      </c>
      <c r="L40" s="105" t="str">
        <f t="shared" si="0"/>
        <v>No</v>
      </c>
    </row>
    <row r="41" spans="1:12" x14ac:dyDescent="0.2">
      <c r="A41" s="168" t="s">
        <v>84</v>
      </c>
      <c r="B41" s="22" t="s">
        <v>213</v>
      </c>
      <c r="C41" s="29">
        <v>4963802224</v>
      </c>
      <c r="D41" s="27" t="str">
        <f t="shared" si="1"/>
        <v>N/A</v>
      </c>
      <c r="E41" s="29">
        <v>4870638682</v>
      </c>
      <c r="F41" s="27" t="str">
        <f t="shared" si="2"/>
        <v>N/A</v>
      </c>
      <c r="G41" s="29">
        <v>4082340547</v>
      </c>
      <c r="H41" s="27" t="str">
        <f t="shared" si="3"/>
        <v>N/A</v>
      </c>
      <c r="I41" s="8">
        <v>-1.88</v>
      </c>
      <c r="J41" s="8">
        <v>-16.2</v>
      </c>
      <c r="K41" s="28" t="s">
        <v>734</v>
      </c>
      <c r="L41" s="105" t="str">
        <f t="shared" si="0"/>
        <v>Yes</v>
      </c>
    </row>
    <row r="42" spans="1:12" x14ac:dyDescent="0.2">
      <c r="A42" s="168" t="s">
        <v>1474</v>
      </c>
      <c r="B42" s="22" t="s">
        <v>213</v>
      </c>
      <c r="C42" s="29">
        <v>9001.1355664000002</v>
      </c>
      <c r="D42" s="27" t="str">
        <f t="shared" si="1"/>
        <v>N/A</v>
      </c>
      <c r="E42" s="29">
        <v>8708.4546432999996</v>
      </c>
      <c r="F42" s="27" t="str">
        <f t="shared" si="2"/>
        <v>N/A</v>
      </c>
      <c r="G42" s="29">
        <v>6729.5505935000001</v>
      </c>
      <c r="H42" s="27" t="str">
        <f t="shared" si="3"/>
        <v>N/A</v>
      </c>
      <c r="I42" s="8">
        <v>-3.25</v>
      </c>
      <c r="J42" s="8">
        <v>-22.7</v>
      </c>
      <c r="K42" s="28" t="s">
        <v>734</v>
      </c>
      <c r="L42" s="105" t="str">
        <f t="shared" si="0"/>
        <v>Yes</v>
      </c>
    </row>
    <row r="43" spans="1:12" x14ac:dyDescent="0.2">
      <c r="A43" s="168" t="s">
        <v>1475</v>
      </c>
      <c r="B43" s="22" t="s">
        <v>213</v>
      </c>
      <c r="C43" s="29">
        <v>10146.484409999999</v>
      </c>
      <c r="D43" s="27" t="str">
        <f t="shared" si="1"/>
        <v>N/A</v>
      </c>
      <c r="E43" s="29">
        <v>10322.911489</v>
      </c>
      <c r="F43" s="27" t="str">
        <f t="shared" si="2"/>
        <v>N/A</v>
      </c>
      <c r="G43" s="29">
        <v>8628.2602612999999</v>
      </c>
      <c r="H43" s="27" t="str">
        <f t="shared" si="3"/>
        <v>N/A</v>
      </c>
      <c r="I43" s="8">
        <v>1.7390000000000001</v>
      </c>
      <c r="J43" s="8">
        <v>-16.399999999999999</v>
      </c>
      <c r="K43" s="28" t="s">
        <v>734</v>
      </c>
      <c r="L43" s="105" t="str">
        <f t="shared" si="0"/>
        <v>Yes</v>
      </c>
    </row>
    <row r="44" spans="1:12" x14ac:dyDescent="0.2">
      <c r="A44" s="137" t="s">
        <v>107</v>
      </c>
      <c r="B44" s="22" t="s">
        <v>213</v>
      </c>
      <c r="C44" s="29">
        <v>26120018</v>
      </c>
      <c r="D44" s="27" t="str">
        <f t="shared" si="1"/>
        <v>N/A</v>
      </c>
      <c r="E44" s="29">
        <v>21892265</v>
      </c>
      <c r="F44" s="27" t="str">
        <f t="shared" si="2"/>
        <v>N/A</v>
      </c>
      <c r="G44" s="29">
        <v>19414752</v>
      </c>
      <c r="H44" s="27" t="str">
        <f t="shared" si="3"/>
        <v>N/A</v>
      </c>
      <c r="I44" s="8">
        <v>-16.2</v>
      </c>
      <c r="J44" s="8">
        <v>-11.3</v>
      </c>
      <c r="K44" s="28" t="s">
        <v>734</v>
      </c>
      <c r="L44" s="105" t="str">
        <f t="shared" si="0"/>
        <v>Yes</v>
      </c>
    </row>
    <row r="45" spans="1:12" x14ac:dyDescent="0.2">
      <c r="A45" s="168" t="s">
        <v>158</v>
      </c>
      <c r="B45" s="30" t="s">
        <v>217</v>
      </c>
      <c r="C45" s="1">
        <v>927</v>
      </c>
      <c r="D45" s="27" t="str">
        <f>IF($B45="N/A","N/A",IF(C45&gt;0,"No",IF(C45&lt;0,"No","Yes")))</f>
        <v>No</v>
      </c>
      <c r="E45" s="1">
        <v>987</v>
      </c>
      <c r="F45" s="27" t="str">
        <f>IF($B45="N/A","N/A",IF(E45&gt;0,"No",IF(E45&lt;0,"No","Yes")))</f>
        <v>No</v>
      </c>
      <c r="G45" s="1">
        <v>681</v>
      </c>
      <c r="H45" s="27" t="str">
        <f>IF($B45="N/A","N/A",IF(G45&gt;0,"No",IF(G45&lt;0,"No","Yes")))</f>
        <v>No</v>
      </c>
      <c r="I45" s="8">
        <v>6.4720000000000004</v>
      </c>
      <c r="J45" s="8">
        <v>-31</v>
      </c>
      <c r="K45" s="28" t="s">
        <v>734</v>
      </c>
      <c r="L45" s="105" t="str">
        <f t="shared" si="0"/>
        <v>No</v>
      </c>
    </row>
    <row r="46" spans="1:12" x14ac:dyDescent="0.2">
      <c r="A46" s="168" t="s">
        <v>156</v>
      </c>
      <c r="B46" s="22" t="s">
        <v>213</v>
      </c>
      <c r="C46" s="29">
        <v>680003</v>
      </c>
      <c r="D46" s="27" t="str">
        <f t="shared" ref="D46:D47" si="4">IF($B46="N/A","N/A",IF(C46&gt;10,"No",IF(C46&lt;-10,"No","Yes")))</f>
        <v>N/A</v>
      </c>
      <c r="E46" s="29">
        <v>502945</v>
      </c>
      <c r="F46" s="27" t="str">
        <f t="shared" ref="F46:F47" si="5">IF($B46="N/A","N/A",IF(E46&gt;10,"No",IF(E46&lt;-10,"No","Yes")))</f>
        <v>N/A</v>
      </c>
      <c r="G46" s="29">
        <v>516118</v>
      </c>
      <c r="H46" s="27" t="str">
        <f t="shared" ref="H46:H47" si="6">IF($B46="N/A","N/A",IF(G46&gt;10,"No",IF(G46&lt;-10,"No","Yes")))</f>
        <v>N/A</v>
      </c>
      <c r="I46" s="8">
        <v>-26</v>
      </c>
      <c r="J46" s="8">
        <v>2.6190000000000002</v>
      </c>
      <c r="K46" s="28" t="s">
        <v>734</v>
      </c>
      <c r="L46" s="105" t="str">
        <f t="shared" si="0"/>
        <v>Yes</v>
      </c>
    </row>
    <row r="47" spans="1:12" x14ac:dyDescent="0.2">
      <c r="A47" s="168" t="s">
        <v>1277</v>
      </c>
      <c r="B47" s="22" t="s">
        <v>213</v>
      </c>
      <c r="C47" s="29">
        <v>733.55231931000003</v>
      </c>
      <c r="D47" s="27" t="str">
        <f t="shared" si="4"/>
        <v>N/A</v>
      </c>
      <c r="E47" s="29">
        <v>509.56940222999998</v>
      </c>
      <c r="F47" s="27" t="str">
        <f t="shared" si="5"/>
        <v>N/A</v>
      </c>
      <c r="G47" s="29">
        <v>757.88252569999997</v>
      </c>
      <c r="H47" s="27" t="str">
        <f t="shared" si="6"/>
        <v>N/A</v>
      </c>
      <c r="I47" s="8">
        <v>-30.5</v>
      </c>
      <c r="J47" s="8">
        <v>48.73</v>
      </c>
      <c r="K47" s="28" t="s">
        <v>734</v>
      </c>
      <c r="L47" s="105" t="str">
        <f>IF(J47="Div by 0", "N/A", IF(OR(J47="N/A",K47="N/A"),"N/A", IF(J47&gt;VALUE(MID(K47,1,2)), "No", IF(J47&lt;-1*VALUE(MID(K47,1,2)), "No", "Yes"))))</f>
        <v>No</v>
      </c>
    </row>
    <row r="48" spans="1:12" x14ac:dyDescent="0.2">
      <c r="A48" s="168" t="s">
        <v>1476</v>
      </c>
      <c r="B48" s="22" t="s">
        <v>213</v>
      </c>
      <c r="C48" s="29">
        <v>15104.967271</v>
      </c>
      <c r="D48" s="27" t="str">
        <f t="shared" ref="D48:D74" si="7">IF($B48="N/A","N/A",IF(C48&gt;10,"No",IF(C48&lt;-10,"No","Yes")))</f>
        <v>N/A</v>
      </c>
      <c r="E48" s="29">
        <v>13835.198802000001</v>
      </c>
      <c r="F48" s="27" t="str">
        <f t="shared" ref="F48:F74" si="8">IF($B48="N/A","N/A",IF(E48&gt;10,"No",IF(E48&lt;-10,"No","Yes")))</f>
        <v>N/A</v>
      </c>
      <c r="G48" s="29">
        <v>7323.5292491</v>
      </c>
      <c r="H48" s="27" t="str">
        <f t="shared" ref="H48:H74" si="9">IF($B48="N/A","N/A",IF(G48&gt;10,"No",IF(G48&lt;-10,"No","Yes")))</f>
        <v>N/A</v>
      </c>
      <c r="I48" s="8">
        <v>-8.41</v>
      </c>
      <c r="J48" s="8">
        <v>-47.1</v>
      </c>
      <c r="K48" s="28" t="s">
        <v>734</v>
      </c>
      <c r="L48" s="105" t="str">
        <f t="shared" ref="L48:L74" si="10">IF(J48="Div by 0", "N/A", IF(K48="N/A","N/A", IF(J48&gt;VALUE(MID(K48,1,2)), "No", IF(J48&lt;-1*VALUE(MID(K48,1,2)), "No", "Yes"))))</f>
        <v>No</v>
      </c>
    </row>
    <row r="49" spans="1:12" x14ac:dyDescent="0.2">
      <c r="A49" s="168" t="s">
        <v>1477</v>
      </c>
      <c r="B49" s="22" t="s">
        <v>213</v>
      </c>
      <c r="C49" s="29">
        <v>12155.274914</v>
      </c>
      <c r="D49" s="27" t="str">
        <f t="shared" si="7"/>
        <v>N/A</v>
      </c>
      <c r="E49" s="29">
        <v>12241.334413</v>
      </c>
      <c r="F49" s="27" t="str">
        <f t="shared" si="8"/>
        <v>N/A</v>
      </c>
      <c r="G49" s="29">
        <v>9045.4623838000007</v>
      </c>
      <c r="H49" s="27" t="str">
        <f t="shared" si="9"/>
        <v>N/A</v>
      </c>
      <c r="I49" s="8">
        <v>0.70799999999999996</v>
      </c>
      <c r="J49" s="8">
        <v>-26.1</v>
      </c>
      <c r="K49" s="28" t="s">
        <v>734</v>
      </c>
      <c r="L49" s="105" t="str">
        <f t="shared" si="10"/>
        <v>Yes</v>
      </c>
    </row>
    <row r="50" spans="1:12" x14ac:dyDescent="0.2">
      <c r="A50" s="168" t="s">
        <v>1478</v>
      </c>
      <c r="B50" s="22" t="s">
        <v>213</v>
      </c>
      <c r="C50" s="29" t="s">
        <v>1751</v>
      </c>
      <c r="D50" s="27" t="str">
        <f t="shared" si="7"/>
        <v>N/A</v>
      </c>
      <c r="E50" s="29" t="s">
        <v>1751</v>
      </c>
      <c r="F50" s="27" t="str">
        <f t="shared" si="8"/>
        <v>N/A</v>
      </c>
      <c r="G50" s="29" t="s">
        <v>1751</v>
      </c>
      <c r="H50" s="27" t="str">
        <f t="shared" si="9"/>
        <v>N/A</v>
      </c>
      <c r="I50" s="8" t="s">
        <v>1751</v>
      </c>
      <c r="J50" s="8" t="s">
        <v>1751</v>
      </c>
      <c r="K50" s="28" t="s">
        <v>734</v>
      </c>
      <c r="L50" s="105" t="str">
        <f t="shared" si="10"/>
        <v>N/A</v>
      </c>
    </row>
    <row r="51" spans="1:12" x14ac:dyDescent="0.2">
      <c r="A51" s="168" t="s">
        <v>1479</v>
      </c>
      <c r="B51" s="22" t="s">
        <v>213</v>
      </c>
      <c r="C51" s="29">
        <v>3339.8650499</v>
      </c>
      <c r="D51" s="27" t="str">
        <f t="shared" si="7"/>
        <v>N/A</v>
      </c>
      <c r="E51" s="29">
        <v>3233.2832014999999</v>
      </c>
      <c r="F51" s="27" t="str">
        <f t="shared" si="8"/>
        <v>N/A</v>
      </c>
      <c r="G51" s="29">
        <v>4329.9530795000001</v>
      </c>
      <c r="H51" s="27" t="str">
        <f t="shared" si="9"/>
        <v>N/A</v>
      </c>
      <c r="I51" s="8">
        <v>-3.19</v>
      </c>
      <c r="J51" s="8">
        <v>33.92</v>
      </c>
      <c r="K51" s="28" t="s">
        <v>734</v>
      </c>
      <c r="L51" s="105" t="str">
        <f t="shared" si="10"/>
        <v>No</v>
      </c>
    </row>
    <row r="52" spans="1:12" x14ac:dyDescent="0.2">
      <c r="A52" s="168" t="s">
        <v>1480</v>
      </c>
      <c r="B52" s="22" t="s">
        <v>213</v>
      </c>
      <c r="C52" s="29">
        <v>16816.798344999999</v>
      </c>
      <c r="D52" s="27" t="str">
        <f t="shared" si="7"/>
        <v>N/A</v>
      </c>
      <c r="E52" s="29">
        <v>16430.994483999999</v>
      </c>
      <c r="F52" s="27" t="str">
        <f t="shared" si="8"/>
        <v>N/A</v>
      </c>
      <c r="G52" s="29">
        <v>8875.4606932999995</v>
      </c>
      <c r="H52" s="27" t="str">
        <f t="shared" si="9"/>
        <v>N/A</v>
      </c>
      <c r="I52" s="8">
        <v>-2.29</v>
      </c>
      <c r="J52" s="8">
        <v>-46</v>
      </c>
      <c r="K52" s="28" t="s">
        <v>734</v>
      </c>
      <c r="L52" s="105" t="str">
        <f t="shared" si="10"/>
        <v>No</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15016.873032</v>
      </c>
      <c r="D54" s="27" t="str">
        <f t="shared" si="7"/>
        <v>N/A</v>
      </c>
      <c r="E54" s="29">
        <v>14960.158137</v>
      </c>
      <c r="F54" s="27" t="str">
        <f t="shared" si="8"/>
        <v>N/A</v>
      </c>
      <c r="G54" s="29">
        <v>11636.653152000001</v>
      </c>
      <c r="H54" s="27" t="str">
        <f t="shared" si="9"/>
        <v>N/A</v>
      </c>
      <c r="I54" s="8">
        <v>-0.378</v>
      </c>
      <c r="J54" s="8">
        <v>-22.2</v>
      </c>
      <c r="K54" s="28" t="s">
        <v>734</v>
      </c>
      <c r="L54" s="105" t="str">
        <f t="shared" si="10"/>
        <v>Yes</v>
      </c>
    </row>
    <row r="55" spans="1:12" x14ac:dyDescent="0.2">
      <c r="A55" s="168" t="s">
        <v>1483</v>
      </c>
      <c r="B55" s="22" t="s">
        <v>213</v>
      </c>
      <c r="C55" s="29">
        <v>17066.081649</v>
      </c>
      <c r="D55" s="27" t="str">
        <f t="shared" si="7"/>
        <v>N/A</v>
      </c>
      <c r="E55" s="29">
        <v>17496.752875999999</v>
      </c>
      <c r="F55" s="27" t="str">
        <f t="shared" si="8"/>
        <v>N/A</v>
      </c>
      <c r="G55" s="29">
        <v>7401.2211846</v>
      </c>
      <c r="H55" s="27" t="str">
        <f t="shared" si="9"/>
        <v>N/A</v>
      </c>
      <c r="I55" s="8">
        <v>2.524</v>
      </c>
      <c r="J55" s="8">
        <v>-57.7</v>
      </c>
      <c r="K55" s="28" t="s">
        <v>734</v>
      </c>
      <c r="L55" s="105" t="str">
        <f t="shared" si="10"/>
        <v>No</v>
      </c>
    </row>
    <row r="56" spans="1:12" ht="25.5" x14ac:dyDescent="0.2">
      <c r="A56" s="168" t="s">
        <v>1484</v>
      </c>
      <c r="B56" s="22" t="s">
        <v>213</v>
      </c>
      <c r="C56" s="29" t="s">
        <v>1751</v>
      </c>
      <c r="D56" s="27" t="str">
        <f t="shared" si="7"/>
        <v>N/A</v>
      </c>
      <c r="E56" s="29" t="s">
        <v>1751</v>
      </c>
      <c r="F56" s="27" t="str">
        <f t="shared" si="8"/>
        <v>N/A</v>
      </c>
      <c r="G56" s="29" t="s">
        <v>1751</v>
      </c>
      <c r="H56" s="27" t="str">
        <f t="shared" si="9"/>
        <v>N/A</v>
      </c>
      <c r="I56" s="8" t="s">
        <v>1751</v>
      </c>
      <c r="J56" s="8" t="s">
        <v>1751</v>
      </c>
      <c r="K56" s="28" t="s">
        <v>734</v>
      </c>
      <c r="L56" s="105" t="str">
        <f t="shared" si="10"/>
        <v>N/A</v>
      </c>
    </row>
    <row r="57" spans="1:12" x14ac:dyDescent="0.2">
      <c r="A57" s="168" t="s">
        <v>1485</v>
      </c>
      <c r="B57" s="22" t="s">
        <v>213</v>
      </c>
      <c r="C57" s="29">
        <v>5160.3704236000003</v>
      </c>
      <c r="D57" s="27" t="str">
        <f t="shared" si="7"/>
        <v>N/A</v>
      </c>
      <c r="E57" s="29">
        <v>5076.4498450999999</v>
      </c>
      <c r="F57" s="27" t="str">
        <f t="shared" si="8"/>
        <v>N/A</v>
      </c>
      <c r="G57" s="29">
        <v>6131.2968477000004</v>
      </c>
      <c r="H57" s="27" t="str">
        <f t="shared" si="9"/>
        <v>N/A</v>
      </c>
      <c r="I57" s="8">
        <v>-1.63</v>
      </c>
      <c r="J57" s="8">
        <v>20.78</v>
      </c>
      <c r="K57" s="28" t="s">
        <v>734</v>
      </c>
      <c r="L57" s="105" t="str">
        <f t="shared" si="10"/>
        <v>Yes</v>
      </c>
    </row>
    <row r="58" spans="1:12" x14ac:dyDescent="0.2">
      <c r="A58" s="168" t="s">
        <v>1486</v>
      </c>
      <c r="B58" s="22" t="s">
        <v>213</v>
      </c>
      <c r="C58" s="29">
        <v>13958.147583</v>
      </c>
      <c r="D58" s="27" t="str">
        <f t="shared" si="7"/>
        <v>N/A</v>
      </c>
      <c r="E58" s="29">
        <v>14190.578285</v>
      </c>
      <c r="F58" s="27" t="str">
        <f t="shared" si="8"/>
        <v>N/A</v>
      </c>
      <c r="G58" s="29">
        <v>13706.166244</v>
      </c>
      <c r="H58" s="27" t="str">
        <f t="shared" si="9"/>
        <v>N/A</v>
      </c>
      <c r="I58" s="8">
        <v>1.665</v>
      </c>
      <c r="J58" s="8">
        <v>-3.41</v>
      </c>
      <c r="K58" s="28" t="s">
        <v>734</v>
      </c>
      <c r="L58" s="105" t="str">
        <f t="shared" si="10"/>
        <v>Yes</v>
      </c>
    </row>
    <row r="59" spans="1:12" x14ac:dyDescent="0.2">
      <c r="A59" s="168" t="s">
        <v>1487</v>
      </c>
      <c r="B59" s="22" t="s">
        <v>213</v>
      </c>
      <c r="C59" s="29" t="s">
        <v>1751</v>
      </c>
      <c r="D59" s="27" t="str">
        <f t="shared" si="7"/>
        <v>N/A</v>
      </c>
      <c r="E59" s="29" t="s">
        <v>1751</v>
      </c>
      <c r="F59" s="27" t="str">
        <f t="shared" si="8"/>
        <v>N/A</v>
      </c>
      <c r="G59" s="29" t="s">
        <v>1751</v>
      </c>
      <c r="H59" s="27" t="str">
        <f t="shared" si="9"/>
        <v>N/A</v>
      </c>
      <c r="I59" s="8" t="s">
        <v>1751</v>
      </c>
      <c r="J59" s="8" t="s">
        <v>1751</v>
      </c>
      <c r="K59" s="28" t="s">
        <v>734</v>
      </c>
      <c r="L59" s="105" t="str">
        <f t="shared" si="10"/>
        <v>N/A</v>
      </c>
    </row>
    <row r="60" spans="1:12" x14ac:dyDescent="0.2">
      <c r="A60" s="168" t="s">
        <v>1488</v>
      </c>
      <c r="B60" s="22" t="s">
        <v>213</v>
      </c>
      <c r="C60" s="29">
        <v>2278.8566298999999</v>
      </c>
      <c r="D60" s="27" t="str">
        <f t="shared" si="7"/>
        <v>N/A</v>
      </c>
      <c r="E60" s="29">
        <v>2200.3794106</v>
      </c>
      <c r="F60" s="27" t="str">
        <f t="shared" si="8"/>
        <v>N/A</v>
      </c>
      <c r="G60" s="29">
        <v>1882.1996353</v>
      </c>
      <c r="H60" s="27" t="str">
        <f t="shared" si="9"/>
        <v>N/A</v>
      </c>
      <c r="I60" s="8">
        <v>-3.44</v>
      </c>
      <c r="J60" s="8">
        <v>-14.5</v>
      </c>
      <c r="K60" s="28" t="s">
        <v>734</v>
      </c>
      <c r="L60" s="105" t="str">
        <f t="shared" si="10"/>
        <v>Yes</v>
      </c>
    </row>
    <row r="61" spans="1:12" x14ac:dyDescent="0.2">
      <c r="A61" s="168" t="s">
        <v>1489</v>
      </c>
      <c r="B61" s="22" t="s">
        <v>213</v>
      </c>
      <c r="C61" s="29">
        <v>2209.9087278000002</v>
      </c>
      <c r="D61" s="27" t="str">
        <f t="shared" si="7"/>
        <v>N/A</v>
      </c>
      <c r="E61" s="29">
        <v>1887.9704343000001</v>
      </c>
      <c r="F61" s="27" t="str">
        <f t="shared" si="8"/>
        <v>N/A</v>
      </c>
      <c r="G61" s="29">
        <v>1570.5293044</v>
      </c>
      <c r="H61" s="27" t="str">
        <f t="shared" si="9"/>
        <v>N/A</v>
      </c>
      <c r="I61" s="8">
        <v>-14.6</v>
      </c>
      <c r="J61" s="8">
        <v>-16.8</v>
      </c>
      <c r="K61" s="28" t="s">
        <v>734</v>
      </c>
      <c r="L61" s="105" t="str">
        <f t="shared" si="10"/>
        <v>Yes</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t="s">
        <v>1751</v>
      </c>
      <c r="D63" s="27" t="str">
        <f t="shared" si="7"/>
        <v>N/A</v>
      </c>
      <c r="E63" s="29" t="s">
        <v>1751</v>
      </c>
      <c r="F63" s="27" t="str">
        <f t="shared" si="8"/>
        <v>N/A</v>
      </c>
      <c r="G63" s="29" t="s">
        <v>1751</v>
      </c>
      <c r="H63" s="27" t="str">
        <f t="shared" si="9"/>
        <v>N/A</v>
      </c>
      <c r="I63" s="8" t="s">
        <v>1751</v>
      </c>
      <c r="J63" s="8" t="s">
        <v>1751</v>
      </c>
      <c r="K63" s="28" t="s">
        <v>734</v>
      </c>
      <c r="L63" s="105" t="str">
        <f t="shared" si="10"/>
        <v>N/A</v>
      </c>
    </row>
    <row r="64" spans="1:12" x14ac:dyDescent="0.2">
      <c r="A64" s="168" t="s">
        <v>1492</v>
      </c>
      <c r="B64" s="22" t="s">
        <v>213</v>
      </c>
      <c r="C64" s="29">
        <v>1771.7305729</v>
      </c>
      <c r="D64" s="27" t="str">
        <f t="shared" si="7"/>
        <v>N/A</v>
      </c>
      <c r="E64" s="29">
        <v>1615.8979064</v>
      </c>
      <c r="F64" s="27" t="str">
        <f t="shared" si="8"/>
        <v>N/A</v>
      </c>
      <c r="G64" s="29">
        <v>1473.2199799</v>
      </c>
      <c r="H64" s="27" t="str">
        <f t="shared" si="9"/>
        <v>N/A</v>
      </c>
      <c r="I64" s="8">
        <v>-8.8000000000000007</v>
      </c>
      <c r="J64" s="8">
        <v>-8.83</v>
      </c>
      <c r="K64" s="28" t="s">
        <v>734</v>
      </c>
      <c r="L64" s="105" t="str">
        <f t="shared" si="10"/>
        <v>Yes</v>
      </c>
    </row>
    <row r="65" spans="1:12" x14ac:dyDescent="0.2">
      <c r="A65" s="168" t="s">
        <v>1493</v>
      </c>
      <c r="B65" s="22" t="s">
        <v>213</v>
      </c>
      <c r="C65" s="29">
        <v>4275.5403217000003</v>
      </c>
      <c r="D65" s="27" t="str">
        <f t="shared" si="7"/>
        <v>N/A</v>
      </c>
      <c r="E65" s="29">
        <v>4209.8569877999998</v>
      </c>
      <c r="F65" s="27" t="str">
        <f t="shared" si="8"/>
        <v>N/A</v>
      </c>
      <c r="G65" s="29">
        <v>3090.5929394</v>
      </c>
      <c r="H65" s="27" t="str">
        <f t="shared" si="9"/>
        <v>N/A</v>
      </c>
      <c r="I65" s="8">
        <v>-1.54</v>
      </c>
      <c r="J65" s="8">
        <v>-26.6</v>
      </c>
      <c r="K65" s="28" t="s">
        <v>734</v>
      </c>
      <c r="L65" s="105" t="str">
        <f t="shared" si="10"/>
        <v>Yes</v>
      </c>
    </row>
    <row r="66" spans="1:12" x14ac:dyDescent="0.2">
      <c r="A66" s="168" t="s">
        <v>1494</v>
      </c>
      <c r="B66" s="22" t="s">
        <v>213</v>
      </c>
      <c r="C66" s="29">
        <v>5554.1464759</v>
      </c>
      <c r="D66" s="27" t="str">
        <f t="shared" si="7"/>
        <v>N/A</v>
      </c>
      <c r="E66" s="29">
        <v>5887.2169995000004</v>
      </c>
      <c r="F66" s="27" t="str">
        <f t="shared" si="8"/>
        <v>N/A</v>
      </c>
      <c r="G66" s="29">
        <v>4675.3024105000004</v>
      </c>
      <c r="H66" s="27" t="str">
        <f t="shared" si="9"/>
        <v>N/A</v>
      </c>
      <c r="I66" s="8">
        <v>5.9969999999999999</v>
      </c>
      <c r="J66" s="8">
        <v>-20.6</v>
      </c>
      <c r="K66" s="28" t="s">
        <v>734</v>
      </c>
      <c r="L66" s="105" t="str">
        <f t="shared" si="10"/>
        <v>Yes</v>
      </c>
    </row>
    <row r="67" spans="1:12" x14ac:dyDescent="0.2">
      <c r="A67" s="168" t="s">
        <v>1495</v>
      </c>
      <c r="B67" s="22" t="s">
        <v>213</v>
      </c>
      <c r="C67" s="29" t="s">
        <v>1751</v>
      </c>
      <c r="D67" s="27" t="str">
        <f t="shared" si="7"/>
        <v>N/A</v>
      </c>
      <c r="E67" s="29" t="s">
        <v>1751</v>
      </c>
      <c r="F67" s="27" t="str">
        <f t="shared" si="8"/>
        <v>N/A</v>
      </c>
      <c r="G67" s="29" t="s">
        <v>1751</v>
      </c>
      <c r="H67" s="27" t="str">
        <f t="shared" si="9"/>
        <v>N/A</v>
      </c>
      <c r="I67" s="8" t="s">
        <v>1751</v>
      </c>
      <c r="J67" s="8" t="s">
        <v>1751</v>
      </c>
      <c r="K67" s="28" t="s">
        <v>734</v>
      </c>
      <c r="L67" s="105" t="str">
        <f t="shared" si="10"/>
        <v>N/A</v>
      </c>
    </row>
    <row r="68" spans="1:12" x14ac:dyDescent="0.2">
      <c r="A68" s="168" t="s">
        <v>1496</v>
      </c>
      <c r="B68" s="22" t="s">
        <v>213</v>
      </c>
      <c r="C68" s="29">
        <v>3063.2691069000002</v>
      </c>
      <c r="D68" s="27" t="str">
        <f t="shared" si="7"/>
        <v>N/A</v>
      </c>
      <c r="E68" s="29">
        <v>2819.4532514000002</v>
      </c>
      <c r="F68" s="27" t="str">
        <f t="shared" si="8"/>
        <v>N/A</v>
      </c>
      <c r="G68" s="29">
        <v>2727.4510961000001</v>
      </c>
      <c r="H68" s="27" t="str">
        <f t="shared" si="9"/>
        <v>N/A</v>
      </c>
      <c r="I68" s="8">
        <v>-7.96</v>
      </c>
      <c r="J68" s="8">
        <v>-3.26</v>
      </c>
      <c r="K68" s="28" t="s">
        <v>734</v>
      </c>
      <c r="L68" s="105" t="str">
        <f t="shared" si="10"/>
        <v>Yes</v>
      </c>
    </row>
    <row r="69" spans="1:12" x14ac:dyDescent="0.2">
      <c r="A69" s="168" t="s">
        <v>1497</v>
      </c>
      <c r="B69" s="22" t="s">
        <v>213</v>
      </c>
      <c r="C69" s="29">
        <v>3015.0970815999999</v>
      </c>
      <c r="D69" s="27" t="str">
        <f t="shared" si="7"/>
        <v>N/A</v>
      </c>
      <c r="E69" s="29">
        <v>2915.9294011000002</v>
      </c>
      <c r="F69" s="27" t="str">
        <f t="shared" si="8"/>
        <v>N/A</v>
      </c>
      <c r="G69" s="29">
        <v>2788.1252678999999</v>
      </c>
      <c r="H69" s="27" t="str">
        <f t="shared" si="9"/>
        <v>N/A</v>
      </c>
      <c r="I69" s="8">
        <v>-3.29</v>
      </c>
      <c r="J69" s="8">
        <v>-4.38</v>
      </c>
      <c r="K69" s="28" t="s">
        <v>734</v>
      </c>
      <c r="L69" s="105" t="str">
        <f t="shared" si="10"/>
        <v>Yes</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t="s">
        <v>1751</v>
      </c>
      <c r="D71" s="27" t="str">
        <f t="shared" si="7"/>
        <v>N/A</v>
      </c>
      <c r="E71" s="29" t="s">
        <v>1751</v>
      </c>
      <c r="F71" s="27" t="str">
        <f t="shared" si="8"/>
        <v>N/A</v>
      </c>
      <c r="G71" s="29" t="s">
        <v>1751</v>
      </c>
      <c r="H71" s="27" t="str">
        <f t="shared" si="9"/>
        <v>N/A</v>
      </c>
      <c r="I71" s="8" t="s">
        <v>1751</v>
      </c>
      <c r="J71" s="8" t="s">
        <v>1751</v>
      </c>
      <c r="K71" s="28" t="s">
        <v>734</v>
      </c>
      <c r="L71" s="105" t="str">
        <f t="shared" si="10"/>
        <v>N/A</v>
      </c>
    </row>
    <row r="72" spans="1:12" x14ac:dyDescent="0.2">
      <c r="A72" s="168" t="s">
        <v>1500</v>
      </c>
      <c r="B72" s="22" t="s">
        <v>213</v>
      </c>
      <c r="C72" s="29">
        <v>2464.1628921000001</v>
      </c>
      <c r="D72" s="27" t="str">
        <f t="shared" si="7"/>
        <v>N/A</v>
      </c>
      <c r="E72" s="29">
        <v>1991.3210236</v>
      </c>
      <c r="F72" s="27" t="str">
        <f t="shared" si="8"/>
        <v>N/A</v>
      </c>
      <c r="G72" s="29">
        <v>1138.5952216999999</v>
      </c>
      <c r="H72" s="27" t="str">
        <f t="shared" si="9"/>
        <v>N/A</v>
      </c>
      <c r="I72" s="8">
        <v>-19.2</v>
      </c>
      <c r="J72" s="8">
        <v>-42.8</v>
      </c>
      <c r="K72" s="28" t="s">
        <v>734</v>
      </c>
      <c r="L72" s="105" t="str">
        <f t="shared" si="10"/>
        <v>No</v>
      </c>
    </row>
    <row r="73" spans="1:12" x14ac:dyDescent="0.2">
      <c r="A73" s="168" t="s">
        <v>1501</v>
      </c>
      <c r="B73" s="22" t="s">
        <v>213</v>
      </c>
      <c r="C73" s="29">
        <v>5599.4979321999999</v>
      </c>
      <c r="D73" s="27" t="str">
        <f t="shared" si="7"/>
        <v>N/A</v>
      </c>
      <c r="E73" s="29">
        <v>5019.3099345999999</v>
      </c>
      <c r="F73" s="27" t="str">
        <f t="shared" si="8"/>
        <v>N/A</v>
      </c>
      <c r="G73" s="29">
        <v>2183.5454544999998</v>
      </c>
      <c r="H73" s="27" t="str">
        <f t="shared" si="9"/>
        <v>N/A</v>
      </c>
      <c r="I73" s="8">
        <v>-10.4</v>
      </c>
      <c r="J73" s="8">
        <v>-56.5</v>
      </c>
      <c r="K73" s="28" t="s">
        <v>734</v>
      </c>
      <c r="L73" s="105" t="str">
        <f t="shared" si="10"/>
        <v>No</v>
      </c>
    </row>
    <row r="74" spans="1:12" x14ac:dyDescent="0.2">
      <c r="A74" s="168" t="s">
        <v>1502</v>
      </c>
      <c r="B74" s="22" t="s">
        <v>213</v>
      </c>
      <c r="C74" s="29">
        <v>3867.5715166</v>
      </c>
      <c r="D74" s="27" t="str">
        <f t="shared" si="7"/>
        <v>N/A</v>
      </c>
      <c r="E74" s="29">
        <v>3762.9126497000002</v>
      </c>
      <c r="F74" s="27" t="str">
        <f t="shared" si="8"/>
        <v>N/A</v>
      </c>
      <c r="G74" s="29">
        <v>3236.6638017999999</v>
      </c>
      <c r="H74" s="27" t="str">
        <f t="shared" si="9"/>
        <v>N/A</v>
      </c>
      <c r="I74" s="8">
        <v>-2.71</v>
      </c>
      <c r="J74" s="8">
        <v>-14</v>
      </c>
      <c r="K74" s="28" t="s">
        <v>734</v>
      </c>
      <c r="L74" s="105" t="str">
        <f t="shared" si="10"/>
        <v>Yes</v>
      </c>
    </row>
    <row r="75" spans="1:12" x14ac:dyDescent="0.2">
      <c r="A75" s="168" t="s">
        <v>1584</v>
      </c>
      <c r="B75" s="22" t="s">
        <v>213</v>
      </c>
      <c r="C75" s="29">
        <v>502754709</v>
      </c>
      <c r="D75" s="27" t="str">
        <f t="shared" ref="D75:D144" si="11">IF($B75="N/A","N/A",IF(C75&gt;10,"No",IF(C75&lt;-10,"No","Yes")))</f>
        <v>N/A</v>
      </c>
      <c r="E75" s="29">
        <v>479263833</v>
      </c>
      <c r="F75" s="27" t="str">
        <f t="shared" ref="F75:F144" si="12">IF($B75="N/A","N/A",IF(E75&gt;10,"No",IF(E75&lt;-10,"No","Yes")))</f>
        <v>N/A</v>
      </c>
      <c r="G75" s="29">
        <v>539664765</v>
      </c>
      <c r="H75" s="27" t="str">
        <f t="shared" ref="H75:H144" si="13">IF($B75="N/A","N/A",IF(G75&gt;10,"No",IF(G75&lt;-10,"No","Yes")))</f>
        <v>N/A</v>
      </c>
      <c r="I75" s="8">
        <v>-4.67</v>
      </c>
      <c r="J75" s="8">
        <v>12.6</v>
      </c>
      <c r="K75" s="28" t="s">
        <v>734</v>
      </c>
      <c r="L75" s="105" t="str">
        <f t="shared" ref="L75:L135" si="14">IF(J75="Div by 0", "N/A", IF(K75="N/A","N/A", IF(J75&gt;VALUE(MID(K75,1,2)), "No", IF(J75&lt;-1*VALUE(MID(K75,1,2)), "No", "Yes"))))</f>
        <v>Yes</v>
      </c>
    </row>
    <row r="76" spans="1:12" x14ac:dyDescent="0.2">
      <c r="A76" s="168" t="s">
        <v>595</v>
      </c>
      <c r="B76" s="22" t="s">
        <v>213</v>
      </c>
      <c r="C76" s="23">
        <v>60004</v>
      </c>
      <c r="D76" s="27" t="str">
        <f t="shared" si="11"/>
        <v>N/A</v>
      </c>
      <c r="E76" s="23">
        <v>52841</v>
      </c>
      <c r="F76" s="27" t="str">
        <f t="shared" si="12"/>
        <v>N/A</v>
      </c>
      <c r="G76" s="23">
        <v>57650</v>
      </c>
      <c r="H76" s="27" t="str">
        <f t="shared" si="13"/>
        <v>N/A</v>
      </c>
      <c r="I76" s="8">
        <v>-11.9</v>
      </c>
      <c r="J76" s="8">
        <v>9.1010000000000009</v>
      </c>
      <c r="K76" s="28" t="s">
        <v>734</v>
      </c>
      <c r="L76" s="105" t="str">
        <f t="shared" si="14"/>
        <v>Yes</v>
      </c>
    </row>
    <row r="77" spans="1:12" x14ac:dyDescent="0.2">
      <c r="A77" s="168" t="s">
        <v>1411</v>
      </c>
      <c r="B77" s="22" t="s">
        <v>213</v>
      </c>
      <c r="C77" s="29">
        <v>8378.6865708999994</v>
      </c>
      <c r="D77" s="27" t="str">
        <f t="shared" si="11"/>
        <v>N/A</v>
      </c>
      <c r="E77" s="29">
        <v>9069.9236010000004</v>
      </c>
      <c r="F77" s="27" t="str">
        <f t="shared" si="12"/>
        <v>N/A</v>
      </c>
      <c r="G77" s="29">
        <v>9361.0540330000003</v>
      </c>
      <c r="H77" s="27" t="str">
        <f t="shared" si="13"/>
        <v>N/A</v>
      </c>
      <c r="I77" s="8">
        <v>8.25</v>
      </c>
      <c r="J77" s="8">
        <v>3.21</v>
      </c>
      <c r="K77" s="28" t="s">
        <v>734</v>
      </c>
      <c r="L77" s="105" t="str">
        <f t="shared" si="14"/>
        <v>Yes</v>
      </c>
    </row>
    <row r="78" spans="1:12" ht="25.5" x14ac:dyDescent="0.2">
      <c r="A78" s="168" t="s">
        <v>1412</v>
      </c>
      <c r="B78" s="22" t="s">
        <v>213</v>
      </c>
      <c r="C78" s="23">
        <v>8.2424338377000002</v>
      </c>
      <c r="D78" s="27" t="str">
        <f t="shared" si="11"/>
        <v>N/A</v>
      </c>
      <c r="E78" s="23">
        <v>8.2738782385</v>
      </c>
      <c r="F78" s="27" t="str">
        <f t="shared" si="12"/>
        <v>N/A</v>
      </c>
      <c r="G78" s="23">
        <v>8.6738248049000006</v>
      </c>
      <c r="H78" s="27" t="str">
        <f t="shared" si="13"/>
        <v>N/A</v>
      </c>
      <c r="I78" s="8">
        <v>0.38150000000000001</v>
      </c>
      <c r="J78" s="8">
        <v>4.8339999999999996</v>
      </c>
      <c r="K78" s="28" t="s">
        <v>734</v>
      </c>
      <c r="L78" s="105" t="str">
        <f t="shared" si="14"/>
        <v>Yes</v>
      </c>
    </row>
    <row r="79" spans="1:12" ht="25.5" x14ac:dyDescent="0.2">
      <c r="A79" s="168" t="s">
        <v>596</v>
      </c>
      <c r="B79" s="22" t="s">
        <v>213</v>
      </c>
      <c r="C79" s="29">
        <v>435247</v>
      </c>
      <c r="D79" s="27" t="str">
        <f t="shared" si="11"/>
        <v>N/A</v>
      </c>
      <c r="E79" s="29">
        <v>303985</v>
      </c>
      <c r="F79" s="27" t="str">
        <f t="shared" si="12"/>
        <v>N/A</v>
      </c>
      <c r="G79" s="29">
        <v>95801</v>
      </c>
      <c r="H79" s="27" t="str">
        <f t="shared" si="13"/>
        <v>N/A</v>
      </c>
      <c r="I79" s="8">
        <v>-30.2</v>
      </c>
      <c r="J79" s="8">
        <v>-68.5</v>
      </c>
      <c r="K79" s="28" t="s">
        <v>734</v>
      </c>
      <c r="L79" s="105" t="str">
        <f t="shared" si="14"/>
        <v>No</v>
      </c>
    </row>
    <row r="80" spans="1:12" x14ac:dyDescent="0.2">
      <c r="A80" s="168" t="s">
        <v>597</v>
      </c>
      <c r="B80" s="22" t="s">
        <v>213</v>
      </c>
      <c r="C80" s="23">
        <v>11</v>
      </c>
      <c r="D80" s="27" t="str">
        <f t="shared" si="11"/>
        <v>N/A</v>
      </c>
      <c r="E80" s="23">
        <v>11</v>
      </c>
      <c r="F80" s="27" t="str">
        <f t="shared" si="12"/>
        <v>N/A</v>
      </c>
      <c r="G80" s="23">
        <v>11</v>
      </c>
      <c r="H80" s="27" t="str">
        <f t="shared" si="13"/>
        <v>N/A</v>
      </c>
      <c r="I80" s="8">
        <v>20</v>
      </c>
      <c r="J80" s="8">
        <v>-66.7</v>
      </c>
      <c r="K80" s="28" t="s">
        <v>734</v>
      </c>
      <c r="L80" s="105" t="str">
        <f t="shared" si="14"/>
        <v>No</v>
      </c>
    </row>
    <row r="81" spans="1:12" x14ac:dyDescent="0.2">
      <c r="A81" s="168" t="s">
        <v>1413</v>
      </c>
      <c r="B81" s="22" t="s">
        <v>213</v>
      </c>
      <c r="C81" s="29">
        <v>87049.4</v>
      </c>
      <c r="D81" s="27" t="str">
        <f t="shared" si="11"/>
        <v>N/A</v>
      </c>
      <c r="E81" s="29">
        <v>50664.166666999998</v>
      </c>
      <c r="F81" s="27" t="str">
        <f t="shared" si="12"/>
        <v>N/A</v>
      </c>
      <c r="G81" s="29">
        <v>47900.5</v>
      </c>
      <c r="H81" s="27" t="str">
        <f t="shared" si="13"/>
        <v>N/A</v>
      </c>
      <c r="I81" s="8">
        <v>-41.8</v>
      </c>
      <c r="J81" s="8">
        <v>-5.45</v>
      </c>
      <c r="K81" s="28" t="s">
        <v>734</v>
      </c>
      <c r="L81" s="105" t="str">
        <f t="shared" si="14"/>
        <v>Yes</v>
      </c>
    </row>
    <row r="82" spans="1:12" ht="25.5" x14ac:dyDescent="0.2">
      <c r="A82" s="168" t="s">
        <v>598</v>
      </c>
      <c r="B82" s="22" t="s">
        <v>213</v>
      </c>
      <c r="C82" s="29">
        <v>1716458</v>
      </c>
      <c r="D82" s="27" t="str">
        <f t="shared" si="11"/>
        <v>N/A</v>
      </c>
      <c r="E82" s="29">
        <v>1016977</v>
      </c>
      <c r="F82" s="27" t="str">
        <f t="shared" si="12"/>
        <v>N/A</v>
      </c>
      <c r="G82" s="29">
        <v>606800</v>
      </c>
      <c r="H82" s="27" t="str">
        <f t="shared" si="13"/>
        <v>N/A</v>
      </c>
      <c r="I82" s="8">
        <v>-40.799999999999997</v>
      </c>
      <c r="J82" s="8">
        <v>-40.299999999999997</v>
      </c>
      <c r="K82" s="28" t="s">
        <v>734</v>
      </c>
      <c r="L82" s="105" t="str">
        <f t="shared" si="14"/>
        <v>No</v>
      </c>
    </row>
    <row r="83" spans="1:12" x14ac:dyDescent="0.2">
      <c r="A83" s="168" t="s">
        <v>599</v>
      </c>
      <c r="B83" s="22" t="s">
        <v>213</v>
      </c>
      <c r="C83" s="23">
        <v>45</v>
      </c>
      <c r="D83" s="27" t="str">
        <f t="shared" si="11"/>
        <v>N/A</v>
      </c>
      <c r="E83" s="23">
        <v>39</v>
      </c>
      <c r="F83" s="27" t="str">
        <f t="shared" si="12"/>
        <v>N/A</v>
      </c>
      <c r="G83" s="23">
        <v>23</v>
      </c>
      <c r="H83" s="27" t="str">
        <f t="shared" si="13"/>
        <v>N/A</v>
      </c>
      <c r="I83" s="8">
        <v>-13.3</v>
      </c>
      <c r="J83" s="8">
        <v>-41</v>
      </c>
      <c r="K83" s="28" t="s">
        <v>734</v>
      </c>
      <c r="L83" s="105" t="str">
        <f t="shared" si="14"/>
        <v>No</v>
      </c>
    </row>
    <row r="84" spans="1:12" ht="25.5" x14ac:dyDescent="0.2">
      <c r="A84" s="137" t="s">
        <v>1414</v>
      </c>
      <c r="B84" s="22" t="s">
        <v>213</v>
      </c>
      <c r="C84" s="29">
        <v>38143.511111</v>
      </c>
      <c r="D84" s="27" t="str">
        <f t="shared" si="11"/>
        <v>N/A</v>
      </c>
      <c r="E84" s="29">
        <v>26076.333332999999</v>
      </c>
      <c r="F84" s="27" t="str">
        <f t="shared" si="12"/>
        <v>N/A</v>
      </c>
      <c r="G84" s="29">
        <v>26382.608695999999</v>
      </c>
      <c r="H84" s="27" t="str">
        <f t="shared" si="13"/>
        <v>N/A</v>
      </c>
      <c r="I84" s="8">
        <v>-31.6</v>
      </c>
      <c r="J84" s="8">
        <v>1.175</v>
      </c>
      <c r="K84" s="28" t="s">
        <v>734</v>
      </c>
      <c r="L84" s="105" t="str">
        <f t="shared" si="14"/>
        <v>Yes</v>
      </c>
    </row>
    <row r="85" spans="1:12" ht="25.5" x14ac:dyDescent="0.2">
      <c r="A85" s="137" t="s">
        <v>600</v>
      </c>
      <c r="B85" s="22" t="s">
        <v>213</v>
      </c>
      <c r="C85" s="29">
        <v>86708744</v>
      </c>
      <c r="D85" s="27" t="str">
        <f t="shared" si="11"/>
        <v>N/A</v>
      </c>
      <c r="E85" s="29">
        <v>60293308</v>
      </c>
      <c r="F85" s="27" t="str">
        <f t="shared" si="12"/>
        <v>N/A</v>
      </c>
      <c r="G85" s="29">
        <v>43225726</v>
      </c>
      <c r="H85" s="27" t="str">
        <f t="shared" si="13"/>
        <v>N/A</v>
      </c>
      <c r="I85" s="8">
        <v>-30.5</v>
      </c>
      <c r="J85" s="8">
        <v>-28.3</v>
      </c>
      <c r="K85" s="28" t="s">
        <v>734</v>
      </c>
      <c r="L85" s="105" t="str">
        <f t="shared" si="14"/>
        <v>Yes</v>
      </c>
    </row>
    <row r="86" spans="1:12" x14ac:dyDescent="0.2">
      <c r="A86" s="137" t="s">
        <v>601</v>
      </c>
      <c r="B86" s="22" t="s">
        <v>213</v>
      </c>
      <c r="C86" s="23">
        <v>537</v>
      </c>
      <c r="D86" s="27" t="str">
        <f t="shared" si="11"/>
        <v>N/A</v>
      </c>
      <c r="E86" s="23">
        <v>503</v>
      </c>
      <c r="F86" s="27" t="str">
        <f t="shared" si="12"/>
        <v>N/A</v>
      </c>
      <c r="G86" s="23">
        <v>472</v>
      </c>
      <c r="H86" s="27" t="str">
        <f t="shared" si="13"/>
        <v>N/A</v>
      </c>
      <c r="I86" s="8">
        <v>-6.33</v>
      </c>
      <c r="J86" s="8">
        <v>-6.16</v>
      </c>
      <c r="K86" s="28" t="s">
        <v>734</v>
      </c>
      <c r="L86" s="105" t="str">
        <f t="shared" si="14"/>
        <v>Yes</v>
      </c>
    </row>
    <row r="87" spans="1:12" x14ac:dyDescent="0.2">
      <c r="A87" s="137" t="s">
        <v>1415</v>
      </c>
      <c r="B87" s="22" t="s">
        <v>213</v>
      </c>
      <c r="C87" s="29">
        <v>161468.79702</v>
      </c>
      <c r="D87" s="27" t="str">
        <f t="shared" si="11"/>
        <v>N/A</v>
      </c>
      <c r="E87" s="29">
        <v>119867.41153</v>
      </c>
      <c r="F87" s="27" t="str">
        <f t="shared" si="12"/>
        <v>N/A</v>
      </c>
      <c r="G87" s="29">
        <v>91579.927966000003</v>
      </c>
      <c r="H87" s="27" t="str">
        <f t="shared" si="13"/>
        <v>N/A</v>
      </c>
      <c r="I87" s="8">
        <v>-25.8</v>
      </c>
      <c r="J87" s="8">
        <v>-23.6</v>
      </c>
      <c r="K87" s="28" t="s">
        <v>734</v>
      </c>
      <c r="L87" s="105" t="str">
        <f t="shared" si="14"/>
        <v>Yes</v>
      </c>
    </row>
    <row r="88" spans="1:12" x14ac:dyDescent="0.2">
      <c r="A88" s="168" t="s">
        <v>602</v>
      </c>
      <c r="B88" s="22" t="s">
        <v>213</v>
      </c>
      <c r="C88" s="29">
        <v>984548704</v>
      </c>
      <c r="D88" s="27" t="str">
        <f t="shared" si="11"/>
        <v>N/A</v>
      </c>
      <c r="E88" s="29">
        <v>956135212</v>
      </c>
      <c r="F88" s="27" t="str">
        <f t="shared" si="12"/>
        <v>N/A</v>
      </c>
      <c r="G88" s="29">
        <v>665005323</v>
      </c>
      <c r="H88" s="27" t="str">
        <f t="shared" si="13"/>
        <v>N/A</v>
      </c>
      <c r="I88" s="8">
        <v>-2.89</v>
      </c>
      <c r="J88" s="8">
        <v>-30.4</v>
      </c>
      <c r="K88" s="28" t="s">
        <v>734</v>
      </c>
      <c r="L88" s="105" t="str">
        <f t="shared" si="14"/>
        <v>No</v>
      </c>
    </row>
    <row r="89" spans="1:12" x14ac:dyDescent="0.2">
      <c r="A89" s="172" t="s">
        <v>603</v>
      </c>
      <c r="B89" s="23" t="s">
        <v>213</v>
      </c>
      <c r="C89" s="23">
        <v>34155</v>
      </c>
      <c r="D89" s="27" t="str">
        <f t="shared" si="11"/>
        <v>N/A</v>
      </c>
      <c r="E89" s="23">
        <v>34409</v>
      </c>
      <c r="F89" s="27" t="str">
        <f t="shared" si="12"/>
        <v>N/A</v>
      </c>
      <c r="G89" s="23">
        <v>31168</v>
      </c>
      <c r="H89" s="27" t="str">
        <f t="shared" si="13"/>
        <v>N/A</v>
      </c>
      <c r="I89" s="8">
        <v>0.74370000000000003</v>
      </c>
      <c r="J89" s="8">
        <v>-9.42</v>
      </c>
      <c r="K89" s="31" t="s">
        <v>734</v>
      </c>
      <c r="L89" s="105" t="str">
        <f t="shared" si="14"/>
        <v>Yes</v>
      </c>
    </row>
    <row r="90" spans="1:12" x14ac:dyDescent="0.2">
      <c r="A90" s="168" t="s">
        <v>1416</v>
      </c>
      <c r="B90" s="22" t="s">
        <v>213</v>
      </c>
      <c r="C90" s="29">
        <v>28825.902620000001</v>
      </c>
      <c r="D90" s="27" t="str">
        <f t="shared" si="11"/>
        <v>N/A</v>
      </c>
      <c r="E90" s="29">
        <v>27787.358306999999</v>
      </c>
      <c r="F90" s="27" t="str">
        <f t="shared" si="12"/>
        <v>N/A</v>
      </c>
      <c r="G90" s="29">
        <v>21336.15641</v>
      </c>
      <c r="H90" s="27" t="str">
        <f t="shared" si="13"/>
        <v>N/A</v>
      </c>
      <c r="I90" s="8">
        <v>-3.6</v>
      </c>
      <c r="J90" s="8">
        <v>-23.2</v>
      </c>
      <c r="K90" s="28" t="s">
        <v>734</v>
      </c>
      <c r="L90" s="105" t="str">
        <f t="shared" si="14"/>
        <v>Yes</v>
      </c>
    </row>
    <row r="91" spans="1:12" ht="25.5" x14ac:dyDescent="0.2">
      <c r="A91" s="168" t="s">
        <v>604</v>
      </c>
      <c r="B91" s="22" t="s">
        <v>213</v>
      </c>
      <c r="C91" s="29">
        <v>9514062</v>
      </c>
      <c r="D91" s="27" t="str">
        <f t="shared" si="11"/>
        <v>N/A</v>
      </c>
      <c r="E91" s="29">
        <v>7009097</v>
      </c>
      <c r="F91" s="27" t="str">
        <f t="shared" si="12"/>
        <v>N/A</v>
      </c>
      <c r="G91" s="29">
        <v>4386478</v>
      </c>
      <c r="H91" s="27" t="str">
        <f t="shared" si="13"/>
        <v>N/A</v>
      </c>
      <c r="I91" s="8">
        <v>-26.3</v>
      </c>
      <c r="J91" s="8">
        <v>-37.4</v>
      </c>
      <c r="K91" s="28" t="s">
        <v>734</v>
      </c>
      <c r="L91" s="105" t="str">
        <f t="shared" si="14"/>
        <v>No</v>
      </c>
    </row>
    <row r="92" spans="1:12" x14ac:dyDescent="0.2">
      <c r="A92" s="168" t="s">
        <v>605</v>
      </c>
      <c r="B92" s="22" t="s">
        <v>213</v>
      </c>
      <c r="C92" s="23">
        <v>45889</v>
      </c>
      <c r="D92" s="27" t="str">
        <f t="shared" si="11"/>
        <v>N/A</v>
      </c>
      <c r="E92" s="23">
        <v>37316</v>
      </c>
      <c r="F92" s="27" t="str">
        <f t="shared" si="12"/>
        <v>N/A</v>
      </c>
      <c r="G92" s="23">
        <v>26159</v>
      </c>
      <c r="H92" s="27" t="str">
        <f t="shared" si="13"/>
        <v>N/A</v>
      </c>
      <c r="I92" s="8">
        <v>-18.7</v>
      </c>
      <c r="J92" s="8">
        <v>-29.9</v>
      </c>
      <c r="K92" s="28" t="s">
        <v>734</v>
      </c>
      <c r="L92" s="105" t="str">
        <f t="shared" si="14"/>
        <v>Yes</v>
      </c>
    </row>
    <row r="93" spans="1:12" x14ac:dyDescent="0.2">
      <c r="A93" s="168" t="s">
        <v>1417</v>
      </c>
      <c r="B93" s="22" t="s">
        <v>213</v>
      </c>
      <c r="C93" s="29">
        <v>207.32772560000001</v>
      </c>
      <c r="D93" s="27" t="str">
        <f t="shared" si="11"/>
        <v>N/A</v>
      </c>
      <c r="E93" s="29">
        <v>187.83087684</v>
      </c>
      <c r="F93" s="27" t="str">
        <f t="shared" si="12"/>
        <v>N/A</v>
      </c>
      <c r="G93" s="29">
        <v>167.68523261999999</v>
      </c>
      <c r="H93" s="27" t="str">
        <f t="shared" si="13"/>
        <v>N/A</v>
      </c>
      <c r="I93" s="8">
        <v>-9.4</v>
      </c>
      <c r="J93" s="8">
        <v>-10.7</v>
      </c>
      <c r="K93" s="28" t="s">
        <v>734</v>
      </c>
      <c r="L93" s="105" t="str">
        <f t="shared" si="14"/>
        <v>Yes</v>
      </c>
    </row>
    <row r="94" spans="1:12" ht="25.5" x14ac:dyDescent="0.2">
      <c r="A94" s="168" t="s">
        <v>606</v>
      </c>
      <c r="B94" s="22" t="s">
        <v>213</v>
      </c>
      <c r="C94" s="29">
        <v>10113718</v>
      </c>
      <c r="D94" s="27" t="str">
        <f t="shared" si="11"/>
        <v>N/A</v>
      </c>
      <c r="E94" s="29">
        <v>6963374</v>
      </c>
      <c r="F94" s="27" t="str">
        <f t="shared" si="12"/>
        <v>N/A</v>
      </c>
      <c r="G94" s="29">
        <v>4992301</v>
      </c>
      <c r="H94" s="27" t="str">
        <f t="shared" si="13"/>
        <v>N/A</v>
      </c>
      <c r="I94" s="8">
        <v>-31.1</v>
      </c>
      <c r="J94" s="8">
        <v>-28.3</v>
      </c>
      <c r="K94" s="28" t="s">
        <v>734</v>
      </c>
      <c r="L94" s="105" t="str">
        <f t="shared" si="14"/>
        <v>Yes</v>
      </c>
    </row>
    <row r="95" spans="1:12" x14ac:dyDescent="0.2">
      <c r="A95" s="168" t="s">
        <v>607</v>
      </c>
      <c r="B95" s="22" t="s">
        <v>213</v>
      </c>
      <c r="C95" s="23">
        <v>31960</v>
      </c>
      <c r="D95" s="27" t="str">
        <f t="shared" si="11"/>
        <v>N/A</v>
      </c>
      <c r="E95" s="23">
        <v>25442</v>
      </c>
      <c r="F95" s="27" t="str">
        <f t="shared" si="12"/>
        <v>N/A</v>
      </c>
      <c r="G95" s="23">
        <v>19557</v>
      </c>
      <c r="H95" s="27" t="str">
        <f t="shared" si="13"/>
        <v>N/A</v>
      </c>
      <c r="I95" s="8">
        <v>-20.399999999999999</v>
      </c>
      <c r="J95" s="8">
        <v>-23.1</v>
      </c>
      <c r="K95" s="28" t="s">
        <v>734</v>
      </c>
      <c r="L95" s="105" t="str">
        <f t="shared" si="14"/>
        <v>Yes</v>
      </c>
    </row>
    <row r="96" spans="1:12" x14ac:dyDescent="0.2">
      <c r="A96" s="168" t="s">
        <v>1418</v>
      </c>
      <c r="B96" s="22" t="s">
        <v>213</v>
      </c>
      <c r="C96" s="29">
        <v>316.44924906</v>
      </c>
      <c r="D96" s="27" t="str">
        <f t="shared" si="11"/>
        <v>N/A</v>
      </c>
      <c r="E96" s="29">
        <v>273.69601446000001</v>
      </c>
      <c r="F96" s="27" t="str">
        <f t="shared" si="12"/>
        <v>N/A</v>
      </c>
      <c r="G96" s="29">
        <v>255.26926420000001</v>
      </c>
      <c r="H96" s="27" t="str">
        <f t="shared" si="13"/>
        <v>N/A</v>
      </c>
      <c r="I96" s="8">
        <v>-13.5</v>
      </c>
      <c r="J96" s="8">
        <v>-6.73</v>
      </c>
      <c r="K96" s="28" t="s">
        <v>734</v>
      </c>
      <c r="L96" s="105" t="str">
        <f t="shared" si="14"/>
        <v>Yes</v>
      </c>
    </row>
    <row r="97" spans="1:12" ht="25.5" x14ac:dyDescent="0.2">
      <c r="A97" s="168" t="s">
        <v>608</v>
      </c>
      <c r="B97" s="22" t="s">
        <v>213</v>
      </c>
      <c r="C97" s="29">
        <v>3758303</v>
      </c>
      <c r="D97" s="27" t="str">
        <f t="shared" si="11"/>
        <v>N/A</v>
      </c>
      <c r="E97" s="29">
        <v>2727382</v>
      </c>
      <c r="F97" s="27" t="str">
        <f t="shared" si="12"/>
        <v>N/A</v>
      </c>
      <c r="G97" s="29">
        <v>1952336</v>
      </c>
      <c r="H97" s="27" t="str">
        <f t="shared" si="13"/>
        <v>N/A</v>
      </c>
      <c r="I97" s="8">
        <v>-27.4</v>
      </c>
      <c r="J97" s="8">
        <v>-28.4</v>
      </c>
      <c r="K97" s="28" t="s">
        <v>734</v>
      </c>
      <c r="L97" s="105" t="str">
        <f t="shared" si="14"/>
        <v>Yes</v>
      </c>
    </row>
    <row r="98" spans="1:12" x14ac:dyDescent="0.2">
      <c r="A98" s="168" t="s">
        <v>609</v>
      </c>
      <c r="B98" s="22" t="s">
        <v>213</v>
      </c>
      <c r="C98" s="23">
        <v>47097</v>
      </c>
      <c r="D98" s="27" t="str">
        <f t="shared" si="11"/>
        <v>N/A</v>
      </c>
      <c r="E98" s="23">
        <v>39073</v>
      </c>
      <c r="F98" s="27" t="str">
        <f t="shared" si="12"/>
        <v>N/A</v>
      </c>
      <c r="G98" s="23">
        <v>28635</v>
      </c>
      <c r="H98" s="27" t="str">
        <f t="shared" si="13"/>
        <v>N/A</v>
      </c>
      <c r="I98" s="8">
        <v>-17</v>
      </c>
      <c r="J98" s="8">
        <v>-26.7</v>
      </c>
      <c r="K98" s="28" t="s">
        <v>734</v>
      </c>
      <c r="L98" s="105" t="str">
        <f t="shared" si="14"/>
        <v>Yes</v>
      </c>
    </row>
    <row r="99" spans="1:12" ht="25.5" x14ac:dyDescent="0.2">
      <c r="A99" s="168" t="s">
        <v>1419</v>
      </c>
      <c r="B99" s="22" t="s">
        <v>213</v>
      </c>
      <c r="C99" s="29">
        <v>79.799201647999993</v>
      </c>
      <c r="D99" s="27" t="str">
        <f t="shared" si="11"/>
        <v>N/A</v>
      </c>
      <c r="E99" s="29">
        <v>69.802216364000003</v>
      </c>
      <c r="F99" s="27" t="str">
        <f t="shared" si="12"/>
        <v>N/A</v>
      </c>
      <c r="G99" s="29">
        <v>68.180059368000002</v>
      </c>
      <c r="H99" s="27" t="str">
        <f t="shared" si="13"/>
        <v>N/A</v>
      </c>
      <c r="I99" s="8">
        <v>-12.5</v>
      </c>
      <c r="J99" s="8">
        <v>-2.3199999999999998</v>
      </c>
      <c r="K99" s="28" t="s">
        <v>734</v>
      </c>
      <c r="L99" s="105" t="str">
        <f t="shared" si="14"/>
        <v>Yes</v>
      </c>
    </row>
    <row r="100" spans="1:12" ht="25.5" x14ac:dyDescent="0.2">
      <c r="A100" s="168" t="s">
        <v>610</v>
      </c>
      <c r="B100" s="22" t="s">
        <v>213</v>
      </c>
      <c r="C100" s="29">
        <v>288387743</v>
      </c>
      <c r="D100" s="27" t="str">
        <f t="shared" si="11"/>
        <v>N/A</v>
      </c>
      <c r="E100" s="29">
        <v>339658630</v>
      </c>
      <c r="F100" s="27" t="str">
        <f t="shared" si="12"/>
        <v>N/A</v>
      </c>
      <c r="G100" s="29">
        <v>256878364</v>
      </c>
      <c r="H100" s="27" t="str">
        <f t="shared" si="13"/>
        <v>N/A</v>
      </c>
      <c r="I100" s="8">
        <v>17.78</v>
      </c>
      <c r="J100" s="8">
        <v>-24.4</v>
      </c>
      <c r="K100" s="28" t="s">
        <v>734</v>
      </c>
      <c r="L100" s="105" t="str">
        <f t="shared" si="14"/>
        <v>Yes</v>
      </c>
    </row>
    <row r="101" spans="1:12" x14ac:dyDescent="0.2">
      <c r="A101" s="168" t="s">
        <v>611</v>
      </c>
      <c r="B101" s="22" t="s">
        <v>213</v>
      </c>
      <c r="C101" s="23">
        <v>275553</v>
      </c>
      <c r="D101" s="27" t="str">
        <f t="shared" si="11"/>
        <v>N/A</v>
      </c>
      <c r="E101" s="23">
        <v>270768</v>
      </c>
      <c r="F101" s="27" t="str">
        <f t="shared" si="12"/>
        <v>N/A</v>
      </c>
      <c r="G101" s="23">
        <v>234758</v>
      </c>
      <c r="H101" s="27" t="str">
        <f t="shared" si="13"/>
        <v>N/A</v>
      </c>
      <c r="I101" s="8">
        <v>-1.74</v>
      </c>
      <c r="J101" s="8">
        <v>-13.3</v>
      </c>
      <c r="K101" s="28" t="s">
        <v>734</v>
      </c>
      <c r="L101" s="105" t="str">
        <f t="shared" si="14"/>
        <v>Yes</v>
      </c>
    </row>
    <row r="102" spans="1:12" x14ac:dyDescent="0.2">
      <c r="A102" s="168" t="s">
        <v>1420</v>
      </c>
      <c r="B102" s="22" t="s">
        <v>213</v>
      </c>
      <c r="C102" s="29">
        <v>1046.5781282999999</v>
      </c>
      <c r="D102" s="27" t="str">
        <f t="shared" si="11"/>
        <v>N/A</v>
      </c>
      <c r="E102" s="29">
        <v>1254.4267786</v>
      </c>
      <c r="F102" s="27" t="str">
        <f t="shared" si="12"/>
        <v>N/A</v>
      </c>
      <c r="G102" s="29">
        <v>1094.2262415</v>
      </c>
      <c r="H102" s="27" t="str">
        <f t="shared" si="13"/>
        <v>N/A</v>
      </c>
      <c r="I102" s="8">
        <v>19.86</v>
      </c>
      <c r="J102" s="8">
        <v>-12.8</v>
      </c>
      <c r="K102" s="28" t="s">
        <v>734</v>
      </c>
      <c r="L102" s="105" t="str">
        <f t="shared" si="14"/>
        <v>Yes</v>
      </c>
    </row>
    <row r="103" spans="1:12" x14ac:dyDescent="0.2">
      <c r="A103" s="168" t="s">
        <v>612</v>
      </c>
      <c r="B103" s="22" t="s">
        <v>213</v>
      </c>
      <c r="C103" s="29">
        <v>385903892</v>
      </c>
      <c r="D103" s="27" t="str">
        <f t="shared" si="11"/>
        <v>N/A</v>
      </c>
      <c r="E103" s="29">
        <v>340732139</v>
      </c>
      <c r="F103" s="27" t="str">
        <f t="shared" si="12"/>
        <v>N/A</v>
      </c>
      <c r="G103" s="29">
        <v>247636331</v>
      </c>
      <c r="H103" s="27" t="str">
        <f t="shared" si="13"/>
        <v>N/A</v>
      </c>
      <c r="I103" s="8">
        <v>-11.7</v>
      </c>
      <c r="J103" s="8">
        <v>-27.3</v>
      </c>
      <c r="K103" s="28" t="s">
        <v>734</v>
      </c>
      <c r="L103" s="105" t="str">
        <f t="shared" si="14"/>
        <v>Yes</v>
      </c>
    </row>
    <row r="104" spans="1:12" x14ac:dyDescent="0.2">
      <c r="A104" s="168" t="s">
        <v>613</v>
      </c>
      <c r="B104" s="22" t="s">
        <v>213</v>
      </c>
      <c r="C104" s="23">
        <v>449085</v>
      </c>
      <c r="D104" s="27" t="str">
        <f t="shared" si="11"/>
        <v>N/A</v>
      </c>
      <c r="E104" s="23">
        <v>426873</v>
      </c>
      <c r="F104" s="27" t="str">
        <f t="shared" si="12"/>
        <v>N/A</v>
      </c>
      <c r="G104" s="23">
        <v>396894</v>
      </c>
      <c r="H104" s="27" t="str">
        <f t="shared" si="13"/>
        <v>N/A</v>
      </c>
      <c r="I104" s="8">
        <v>-4.95</v>
      </c>
      <c r="J104" s="8">
        <v>-7.02</v>
      </c>
      <c r="K104" s="28" t="s">
        <v>734</v>
      </c>
      <c r="L104" s="105" t="str">
        <f t="shared" si="14"/>
        <v>Yes</v>
      </c>
    </row>
    <row r="105" spans="1:12" x14ac:dyDescent="0.2">
      <c r="A105" s="168" t="s">
        <v>1421</v>
      </c>
      <c r="B105" s="22" t="s">
        <v>213</v>
      </c>
      <c r="C105" s="29">
        <v>859.31147109999995</v>
      </c>
      <c r="D105" s="27" t="str">
        <f t="shared" si="11"/>
        <v>N/A</v>
      </c>
      <c r="E105" s="29">
        <v>798.20494385999996</v>
      </c>
      <c r="F105" s="27" t="str">
        <f t="shared" si="12"/>
        <v>N/A</v>
      </c>
      <c r="G105" s="29">
        <v>623.93568812000001</v>
      </c>
      <c r="H105" s="27" t="str">
        <f t="shared" si="13"/>
        <v>N/A</v>
      </c>
      <c r="I105" s="8">
        <v>-7.11</v>
      </c>
      <c r="J105" s="8">
        <v>-21.8</v>
      </c>
      <c r="K105" s="28" t="s">
        <v>734</v>
      </c>
      <c r="L105" s="105" t="str">
        <f t="shared" si="14"/>
        <v>Yes</v>
      </c>
    </row>
    <row r="106" spans="1:12" ht="25.5" x14ac:dyDescent="0.2">
      <c r="A106" s="168" t="s">
        <v>614</v>
      </c>
      <c r="B106" s="22" t="s">
        <v>213</v>
      </c>
      <c r="C106" s="29">
        <v>3971064</v>
      </c>
      <c r="D106" s="27" t="str">
        <f t="shared" si="11"/>
        <v>N/A</v>
      </c>
      <c r="E106" s="29">
        <v>3524068</v>
      </c>
      <c r="F106" s="27" t="str">
        <f t="shared" si="12"/>
        <v>N/A</v>
      </c>
      <c r="G106" s="29">
        <v>2322824</v>
      </c>
      <c r="H106" s="27" t="str">
        <f t="shared" si="13"/>
        <v>N/A</v>
      </c>
      <c r="I106" s="8">
        <v>-11.3</v>
      </c>
      <c r="J106" s="8">
        <v>-34.1</v>
      </c>
      <c r="K106" s="28" t="s">
        <v>734</v>
      </c>
      <c r="L106" s="105" t="str">
        <f t="shared" si="14"/>
        <v>No</v>
      </c>
    </row>
    <row r="107" spans="1:12" x14ac:dyDescent="0.2">
      <c r="A107" s="168" t="s">
        <v>615</v>
      </c>
      <c r="B107" s="22" t="s">
        <v>213</v>
      </c>
      <c r="C107" s="23">
        <v>5656</v>
      </c>
      <c r="D107" s="27" t="str">
        <f t="shared" si="11"/>
        <v>N/A</v>
      </c>
      <c r="E107" s="23">
        <v>4986</v>
      </c>
      <c r="F107" s="27" t="str">
        <f t="shared" si="12"/>
        <v>N/A</v>
      </c>
      <c r="G107" s="23">
        <v>3226</v>
      </c>
      <c r="H107" s="27" t="str">
        <f t="shared" si="13"/>
        <v>N/A</v>
      </c>
      <c r="I107" s="8">
        <v>-11.8</v>
      </c>
      <c r="J107" s="8">
        <v>-35.299999999999997</v>
      </c>
      <c r="K107" s="28" t="s">
        <v>734</v>
      </c>
      <c r="L107" s="105" t="str">
        <f t="shared" si="14"/>
        <v>No</v>
      </c>
    </row>
    <row r="108" spans="1:12" ht="25.5" x14ac:dyDescent="0.2">
      <c r="A108" s="168" t="s">
        <v>1422</v>
      </c>
      <c r="B108" s="22" t="s">
        <v>213</v>
      </c>
      <c r="C108" s="29">
        <v>702.09759546999999</v>
      </c>
      <c r="D108" s="27" t="str">
        <f t="shared" si="11"/>
        <v>N/A</v>
      </c>
      <c r="E108" s="29">
        <v>706.79261932999998</v>
      </c>
      <c r="F108" s="27" t="str">
        <f t="shared" si="12"/>
        <v>N/A</v>
      </c>
      <c r="G108" s="29">
        <v>720.03223806999995</v>
      </c>
      <c r="H108" s="27" t="str">
        <f t="shared" si="13"/>
        <v>N/A</v>
      </c>
      <c r="I108" s="8">
        <v>0.66869999999999996</v>
      </c>
      <c r="J108" s="8">
        <v>1.873</v>
      </c>
      <c r="K108" s="28" t="s">
        <v>734</v>
      </c>
      <c r="L108" s="105" t="str">
        <f t="shared" si="14"/>
        <v>Yes</v>
      </c>
    </row>
    <row r="109" spans="1:12" ht="25.5" x14ac:dyDescent="0.2">
      <c r="A109" s="168" t="s">
        <v>616</v>
      </c>
      <c r="B109" s="22" t="s">
        <v>213</v>
      </c>
      <c r="C109" s="29">
        <v>140884062</v>
      </c>
      <c r="D109" s="27" t="str">
        <f t="shared" si="11"/>
        <v>N/A</v>
      </c>
      <c r="E109" s="29">
        <v>125461393</v>
      </c>
      <c r="F109" s="27" t="str">
        <f t="shared" si="12"/>
        <v>N/A</v>
      </c>
      <c r="G109" s="29">
        <v>87811797</v>
      </c>
      <c r="H109" s="27" t="str">
        <f t="shared" si="13"/>
        <v>N/A</v>
      </c>
      <c r="I109" s="8">
        <v>-10.9</v>
      </c>
      <c r="J109" s="8">
        <v>-30</v>
      </c>
      <c r="K109" s="28" t="s">
        <v>734</v>
      </c>
      <c r="L109" s="105" t="str">
        <f t="shared" si="14"/>
        <v>Yes</v>
      </c>
    </row>
    <row r="110" spans="1:12" x14ac:dyDescent="0.2">
      <c r="A110" s="168" t="s">
        <v>617</v>
      </c>
      <c r="B110" s="22" t="s">
        <v>213</v>
      </c>
      <c r="C110" s="23">
        <v>298133</v>
      </c>
      <c r="D110" s="27" t="str">
        <f t="shared" si="11"/>
        <v>N/A</v>
      </c>
      <c r="E110" s="23">
        <v>277086</v>
      </c>
      <c r="F110" s="27" t="str">
        <f t="shared" si="12"/>
        <v>N/A</v>
      </c>
      <c r="G110" s="23">
        <v>236949</v>
      </c>
      <c r="H110" s="27" t="str">
        <f t="shared" si="13"/>
        <v>N/A</v>
      </c>
      <c r="I110" s="8">
        <v>-7.06</v>
      </c>
      <c r="J110" s="8">
        <v>-14.5</v>
      </c>
      <c r="K110" s="28" t="s">
        <v>734</v>
      </c>
      <c r="L110" s="105" t="str">
        <f t="shared" si="14"/>
        <v>Yes</v>
      </c>
    </row>
    <row r="111" spans="1:12" x14ac:dyDescent="0.2">
      <c r="A111" s="168" t="s">
        <v>1423</v>
      </c>
      <c r="B111" s="22" t="s">
        <v>213</v>
      </c>
      <c r="C111" s="29">
        <v>472.55440356999998</v>
      </c>
      <c r="D111" s="27" t="str">
        <f t="shared" si="11"/>
        <v>N/A</v>
      </c>
      <c r="E111" s="29">
        <v>452.78863962999998</v>
      </c>
      <c r="F111" s="27" t="str">
        <f t="shared" si="12"/>
        <v>N/A</v>
      </c>
      <c r="G111" s="29">
        <v>370.59365939999998</v>
      </c>
      <c r="H111" s="27" t="str">
        <f t="shared" si="13"/>
        <v>N/A</v>
      </c>
      <c r="I111" s="8">
        <v>-4.18</v>
      </c>
      <c r="J111" s="8">
        <v>-18.2</v>
      </c>
      <c r="K111" s="28" t="s">
        <v>734</v>
      </c>
      <c r="L111" s="105" t="str">
        <f t="shared" si="14"/>
        <v>Yes</v>
      </c>
    </row>
    <row r="112" spans="1:12" x14ac:dyDescent="0.2">
      <c r="A112" s="168" t="s">
        <v>618</v>
      </c>
      <c r="B112" s="22" t="s">
        <v>213</v>
      </c>
      <c r="C112" s="29">
        <v>791645986</v>
      </c>
      <c r="D112" s="27" t="str">
        <f t="shared" si="11"/>
        <v>N/A</v>
      </c>
      <c r="E112" s="29">
        <v>859511361</v>
      </c>
      <c r="F112" s="27" t="str">
        <f t="shared" si="12"/>
        <v>N/A</v>
      </c>
      <c r="G112" s="29">
        <v>957773892</v>
      </c>
      <c r="H112" s="27" t="str">
        <f t="shared" si="13"/>
        <v>N/A</v>
      </c>
      <c r="I112" s="8">
        <v>8.5730000000000004</v>
      </c>
      <c r="J112" s="8">
        <v>11.43</v>
      </c>
      <c r="K112" s="28" t="s">
        <v>734</v>
      </c>
      <c r="L112" s="105" t="str">
        <f t="shared" si="14"/>
        <v>Yes</v>
      </c>
    </row>
    <row r="113" spans="1:12" x14ac:dyDescent="0.2">
      <c r="A113" s="168" t="s">
        <v>619</v>
      </c>
      <c r="B113" s="22" t="s">
        <v>213</v>
      </c>
      <c r="C113" s="23">
        <v>366171</v>
      </c>
      <c r="D113" s="27" t="str">
        <f t="shared" si="11"/>
        <v>N/A</v>
      </c>
      <c r="E113" s="23">
        <v>332121</v>
      </c>
      <c r="F113" s="27" t="str">
        <f t="shared" si="12"/>
        <v>N/A</v>
      </c>
      <c r="G113" s="23">
        <v>351462</v>
      </c>
      <c r="H113" s="27" t="str">
        <f t="shared" si="13"/>
        <v>N/A</v>
      </c>
      <c r="I113" s="8">
        <v>-9.3000000000000007</v>
      </c>
      <c r="J113" s="8">
        <v>5.8230000000000004</v>
      </c>
      <c r="K113" s="28" t="s">
        <v>734</v>
      </c>
      <c r="L113" s="105" t="str">
        <f t="shared" si="14"/>
        <v>Yes</v>
      </c>
    </row>
    <row r="114" spans="1:12" x14ac:dyDescent="0.2">
      <c r="A114" s="168" t="s">
        <v>1424</v>
      </c>
      <c r="B114" s="22" t="s">
        <v>213</v>
      </c>
      <c r="C114" s="29">
        <v>2161.9570801999998</v>
      </c>
      <c r="D114" s="27" t="str">
        <f t="shared" si="11"/>
        <v>N/A</v>
      </c>
      <c r="E114" s="29">
        <v>2587.9464441999999</v>
      </c>
      <c r="F114" s="27" t="str">
        <f t="shared" si="12"/>
        <v>N/A</v>
      </c>
      <c r="G114" s="29">
        <v>2725.1136452999999</v>
      </c>
      <c r="H114" s="27" t="str">
        <f t="shared" si="13"/>
        <v>N/A</v>
      </c>
      <c r="I114" s="8">
        <v>19.7</v>
      </c>
      <c r="J114" s="8">
        <v>5.3</v>
      </c>
      <c r="K114" s="28" t="s">
        <v>734</v>
      </c>
      <c r="L114" s="105" t="str">
        <f t="shared" si="14"/>
        <v>Yes</v>
      </c>
    </row>
    <row r="115" spans="1:12" ht="25.5" x14ac:dyDescent="0.2">
      <c r="A115" s="168" t="s">
        <v>620</v>
      </c>
      <c r="B115" s="22" t="s">
        <v>213</v>
      </c>
      <c r="C115" s="29">
        <v>186284375</v>
      </c>
      <c r="D115" s="27" t="str">
        <f t="shared" si="11"/>
        <v>N/A</v>
      </c>
      <c r="E115" s="29">
        <v>167667129</v>
      </c>
      <c r="F115" s="27" t="str">
        <f t="shared" si="12"/>
        <v>N/A</v>
      </c>
      <c r="G115" s="29">
        <v>110797448</v>
      </c>
      <c r="H115" s="27" t="str">
        <f t="shared" si="13"/>
        <v>N/A</v>
      </c>
      <c r="I115" s="8">
        <v>-9.99</v>
      </c>
      <c r="J115" s="8">
        <v>-33.9</v>
      </c>
      <c r="K115" s="28" t="s">
        <v>734</v>
      </c>
      <c r="L115" s="105" t="str">
        <f t="shared" si="14"/>
        <v>No</v>
      </c>
    </row>
    <row r="116" spans="1:12" x14ac:dyDescent="0.2">
      <c r="A116" s="172" t="s">
        <v>621</v>
      </c>
      <c r="B116" s="23" t="s">
        <v>213</v>
      </c>
      <c r="C116" s="23">
        <v>99859</v>
      </c>
      <c r="D116" s="27" t="str">
        <f t="shared" si="11"/>
        <v>N/A</v>
      </c>
      <c r="E116" s="23">
        <v>94936</v>
      </c>
      <c r="F116" s="27" t="str">
        <f t="shared" si="12"/>
        <v>N/A</v>
      </c>
      <c r="G116" s="23">
        <v>81402</v>
      </c>
      <c r="H116" s="27" t="str">
        <f t="shared" si="13"/>
        <v>N/A</v>
      </c>
      <c r="I116" s="8">
        <v>-4.93</v>
      </c>
      <c r="J116" s="8">
        <v>-14.3</v>
      </c>
      <c r="K116" s="31" t="s">
        <v>734</v>
      </c>
      <c r="L116" s="105" t="str">
        <f t="shared" si="14"/>
        <v>Yes</v>
      </c>
    </row>
    <row r="117" spans="1:12" ht="25.5" x14ac:dyDescent="0.2">
      <c r="A117" s="168" t="s">
        <v>1425</v>
      </c>
      <c r="B117" s="22" t="s">
        <v>213</v>
      </c>
      <c r="C117" s="29">
        <v>1865.4740684000001</v>
      </c>
      <c r="D117" s="27" t="str">
        <f t="shared" si="11"/>
        <v>N/A</v>
      </c>
      <c r="E117" s="29">
        <v>1766.1069457000001</v>
      </c>
      <c r="F117" s="27" t="str">
        <f t="shared" si="12"/>
        <v>N/A</v>
      </c>
      <c r="G117" s="29">
        <v>1361.1145672</v>
      </c>
      <c r="H117" s="27" t="str">
        <f t="shared" si="13"/>
        <v>N/A</v>
      </c>
      <c r="I117" s="8">
        <v>-5.33</v>
      </c>
      <c r="J117" s="8">
        <v>-22.9</v>
      </c>
      <c r="K117" s="28" t="s">
        <v>734</v>
      </c>
      <c r="L117" s="105" t="str">
        <f t="shared" si="14"/>
        <v>Yes</v>
      </c>
    </row>
    <row r="118" spans="1:12" ht="25.5" x14ac:dyDescent="0.2">
      <c r="A118" s="168" t="s">
        <v>622</v>
      </c>
      <c r="B118" s="22" t="s">
        <v>213</v>
      </c>
      <c r="C118" s="29">
        <v>49737891</v>
      </c>
      <c r="D118" s="27" t="str">
        <f t="shared" si="11"/>
        <v>N/A</v>
      </c>
      <c r="E118" s="29">
        <v>47003446</v>
      </c>
      <c r="F118" s="27" t="str">
        <f t="shared" si="12"/>
        <v>N/A</v>
      </c>
      <c r="G118" s="29">
        <v>36027826</v>
      </c>
      <c r="H118" s="27" t="str">
        <f t="shared" si="13"/>
        <v>N/A</v>
      </c>
      <c r="I118" s="8">
        <v>-5.5</v>
      </c>
      <c r="J118" s="8">
        <v>-23.4</v>
      </c>
      <c r="K118" s="28" t="s">
        <v>734</v>
      </c>
      <c r="L118" s="105" t="str">
        <f t="shared" si="14"/>
        <v>Yes</v>
      </c>
    </row>
    <row r="119" spans="1:12" x14ac:dyDescent="0.2">
      <c r="A119" s="168" t="s">
        <v>623</v>
      </c>
      <c r="B119" s="22" t="s">
        <v>213</v>
      </c>
      <c r="C119" s="23">
        <v>65636</v>
      </c>
      <c r="D119" s="27" t="str">
        <f t="shared" si="11"/>
        <v>N/A</v>
      </c>
      <c r="E119" s="23">
        <v>63647</v>
      </c>
      <c r="F119" s="27" t="str">
        <f t="shared" si="12"/>
        <v>N/A</v>
      </c>
      <c r="G119" s="23">
        <v>49986</v>
      </c>
      <c r="H119" s="27" t="str">
        <f t="shared" si="13"/>
        <v>N/A</v>
      </c>
      <c r="I119" s="8">
        <v>-3.03</v>
      </c>
      <c r="J119" s="8">
        <v>-21.5</v>
      </c>
      <c r="K119" s="28" t="s">
        <v>734</v>
      </c>
      <c r="L119" s="105" t="str">
        <f t="shared" si="14"/>
        <v>Yes</v>
      </c>
    </row>
    <row r="120" spans="1:12" ht="25.5" x14ac:dyDescent="0.2">
      <c r="A120" s="168" t="s">
        <v>1426</v>
      </c>
      <c r="B120" s="22" t="s">
        <v>213</v>
      </c>
      <c r="C120" s="29">
        <v>757.78370101999997</v>
      </c>
      <c r="D120" s="27" t="str">
        <f t="shared" si="11"/>
        <v>N/A</v>
      </c>
      <c r="E120" s="29">
        <v>738.50214463999998</v>
      </c>
      <c r="F120" s="27" t="str">
        <f t="shared" si="12"/>
        <v>N/A</v>
      </c>
      <c r="G120" s="29">
        <v>720.75833233000003</v>
      </c>
      <c r="H120" s="27" t="str">
        <f t="shared" si="13"/>
        <v>N/A</v>
      </c>
      <c r="I120" s="8">
        <v>-2.54</v>
      </c>
      <c r="J120" s="8">
        <v>-2.4</v>
      </c>
      <c r="K120" s="28" t="s">
        <v>734</v>
      </c>
      <c r="L120" s="105" t="str">
        <f t="shared" si="14"/>
        <v>Yes</v>
      </c>
    </row>
    <row r="121" spans="1:12" ht="25.5" x14ac:dyDescent="0.2">
      <c r="A121" s="168" t="s">
        <v>624</v>
      </c>
      <c r="B121" s="22" t="s">
        <v>213</v>
      </c>
      <c r="C121" s="29">
        <v>457575768</v>
      </c>
      <c r="D121" s="27" t="str">
        <f t="shared" si="11"/>
        <v>N/A</v>
      </c>
      <c r="E121" s="29">
        <v>461564639</v>
      </c>
      <c r="F121" s="27" t="str">
        <f t="shared" si="12"/>
        <v>N/A</v>
      </c>
      <c r="G121" s="29">
        <v>378874549</v>
      </c>
      <c r="H121" s="27" t="str">
        <f t="shared" si="13"/>
        <v>N/A</v>
      </c>
      <c r="I121" s="8">
        <v>0.87170000000000003</v>
      </c>
      <c r="J121" s="8">
        <v>-17.899999999999999</v>
      </c>
      <c r="K121" s="28" t="s">
        <v>734</v>
      </c>
      <c r="L121" s="105" t="str">
        <f t="shared" si="14"/>
        <v>Yes</v>
      </c>
    </row>
    <row r="122" spans="1:12" x14ac:dyDescent="0.2">
      <c r="A122" s="168" t="s">
        <v>625</v>
      </c>
      <c r="B122" s="22" t="s">
        <v>213</v>
      </c>
      <c r="C122" s="23">
        <v>56532</v>
      </c>
      <c r="D122" s="27" t="str">
        <f t="shared" si="11"/>
        <v>N/A</v>
      </c>
      <c r="E122" s="23">
        <v>58729</v>
      </c>
      <c r="F122" s="27" t="str">
        <f t="shared" si="12"/>
        <v>N/A</v>
      </c>
      <c r="G122" s="23">
        <v>57467</v>
      </c>
      <c r="H122" s="27" t="str">
        <f t="shared" si="13"/>
        <v>N/A</v>
      </c>
      <c r="I122" s="8">
        <v>3.8860000000000001</v>
      </c>
      <c r="J122" s="8">
        <v>-2.15</v>
      </c>
      <c r="K122" s="28" t="s">
        <v>734</v>
      </c>
      <c r="L122" s="105" t="str">
        <f t="shared" si="14"/>
        <v>Yes</v>
      </c>
    </row>
    <row r="123" spans="1:12" ht="25.5" x14ac:dyDescent="0.2">
      <c r="A123" s="168" t="s">
        <v>1427</v>
      </c>
      <c r="B123" s="22" t="s">
        <v>213</v>
      </c>
      <c r="C123" s="29">
        <v>8094.1018892000002</v>
      </c>
      <c r="D123" s="27" t="str">
        <f t="shared" si="11"/>
        <v>N/A</v>
      </c>
      <c r="E123" s="29">
        <v>7859.2286433999998</v>
      </c>
      <c r="F123" s="27" t="str">
        <f t="shared" si="12"/>
        <v>N/A</v>
      </c>
      <c r="G123" s="29">
        <v>6592.9063463000002</v>
      </c>
      <c r="H123" s="27" t="str">
        <f t="shared" si="13"/>
        <v>N/A</v>
      </c>
      <c r="I123" s="8">
        <v>-2.9</v>
      </c>
      <c r="J123" s="8">
        <v>-16.100000000000001</v>
      </c>
      <c r="K123" s="28" t="s">
        <v>734</v>
      </c>
      <c r="L123" s="105" t="str">
        <f t="shared" si="14"/>
        <v>Yes</v>
      </c>
    </row>
    <row r="124" spans="1:12" ht="25.5" x14ac:dyDescent="0.2">
      <c r="A124" s="168" t="s">
        <v>626</v>
      </c>
      <c r="B124" s="22" t="s">
        <v>213</v>
      </c>
      <c r="C124" s="29">
        <v>58375464</v>
      </c>
      <c r="D124" s="27" t="str">
        <f t="shared" si="11"/>
        <v>N/A</v>
      </c>
      <c r="E124" s="29">
        <v>54228179</v>
      </c>
      <c r="F124" s="27" t="str">
        <f t="shared" si="12"/>
        <v>N/A</v>
      </c>
      <c r="G124" s="29">
        <v>39601923</v>
      </c>
      <c r="H124" s="27" t="str">
        <f t="shared" si="13"/>
        <v>N/A</v>
      </c>
      <c r="I124" s="8">
        <v>-7.1</v>
      </c>
      <c r="J124" s="8">
        <v>-27</v>
      </c>
      <c r="K124" s="28" t="s">
        <v>734</v>
      </c>
      <c r="L124" s="105" t="str">
        <f t="shared" si="14"/>
        <v>Yes</v>
      </c>
    </row>
    <row r="125" spans="1:12" ht="25.5" x14ac:dyDescent="0.2">
      <c r="A125" s="168" t="s">
        <v>627</v>
      </c>
      <c r="B125" s="22" t="s">
        <v>213</v>
      </c>
      <c r="C125" s="23">
        <v>21013</v>
      </c>
      <c r="D125" s="27" t="str">
        <f t="shared" si="11"/>
        <v>N/A</v>
      </c>
      <c r="E125" s="23">
        <v>21457</v>
      </c>
      <c r="F125" s="27" t="str">
        <f t="shared" si="12"/>
        <v>N/A</v>
      </c>
      <c r="G125" s="23">
        <v>20791</v>
      </c>
      <c r="H125" s="27" t="str">
        <f t="shared" si="13"/>
        <v>N/A</v>
      </c>
      <c r="I125" s="8">
        <v>2.113</v>
      </c>
      <c r="J125" s="8">
        <v>-3.1</v>
      </c>
      <c r="K125" s="28" t="s">
        <v>734</v>
      </c>
      <c r="L125" s="105" t="str">
        <f t="shared" si="14"/>
        <v>Yes</v>
      </c>
    </row>
    <row r="126" spans="1:12" ht="25.5" x14ac:dyDescent="0.2">
      <c r="A126" s="168" t="s">
        <v>1428</v>
      </c>
      <c r="B126" s="22" t="s">
        <v>213</v>
      </c>
      <c r="C126" s="29">
        <v>2778.0642459000001</v>
      </c>
      <c r="D126" s="27" t="str">
        <f t="shared" si="11"/>
        <v>N/A</v>
      </c>
      <c r="E126" s="29">
        <v>2527.2954746999999</v>
      </c>
      <c r="F126" s="27" t="str">
        <f t="shared" si="12"/>
        <v>N/A</v>
      </c>
      <c r="G126" s="29">
        <v>1904.762782</v>
      </c>
      <c r="H126" s="27" t="str">
        <f t="shared" si="13"/>
        <v>N/A</v>
      </c>
      <c r="I126" s="8">
        <v>-9.0299999999999994</v>
      </c>
      <c r="J126" s="8">
        <v>-24.6</v>
      </c>
      <c r="K126" s="28" t="s">
        <v>734</v>
      </c>
      <c r="L126" s="105" t="str">
        <f t="shared" si="14"/>
        <v>Yes</v>
      </c>
    </row>
    <row r="127" spans="1:12" ht="25.5" x14ac:dyDescent="0.2">
      <c r="A127" s="168" t="s">
        <v>628</v>
      </c>
      <c r="B127" s="22" t="s">
        <v>213</v>
      </c>
      <c r="C127" s="29">
        <v>3896430</v>
      </c>
      <c r="D127" s="27" t="str">
        <f t="shared" si="11"/>
        <v>N/A</v>
      </c>
      <c r="E127" s="29">
        <v>3679958</v>
      </c>
      <c r="F127" s="27" t="str">
        <f t="shared" si="12"/>
        <v>N/A</v>
      </c>
      <c r="G127" s="29">
        <v>2339730</v>
      </c>
      <c r="H127" s="27" t="str">
        <f t="shared" si="13"/>
        <v>N/A</v>
      </c>
      <c r="I127" s="8">
        <v>-5.56</v>
      </c>
      <c r="J127" s="8">
        <v>-36.4</v>
      </c>
      <c r="K127" s="28" t="s">
        <v>734</v>
      </c>
      <c r="L127" s="105" t="str">
        <f t="shared" si="14"/>
        <v>No</v>
      </c>
    </row>
    <row r="128" spans="1:12" x14ac:dyDescent="0.2">
      <c r="A128" s="168" t="s">
        <v>629</v>
      </c>
      <c r="B128" s="22" t="s">
        <v>213</v>
      </c>
      <c r="C128" s="23">
        <v>13799</v>
      </c>
      <c r="D128" s="27" t="str">
        <f t="shared" si="11"/>
        <v>N/A</v>
      </c>
      <c r="E128" s="23">
        <v>12839</v>
      </c>
      <c r="F128" s="27" t="str">
        <f t="shared" si="12"/>
        <v>N/A</v>
      </c>
      <c r="G128" s="23">
        <v>9290</v>
      </c>
      <c r="H128" s="27" t="str">
        <f t="shared" si="13"/>
        <v>N/A</v>
      </c>
      <c r="I128" s="8">
        <v>-6.96</v>
      </c>
      <c r="J128" s="8">
        <v>-27.6</v>
      </c>
      <c r="K128" s="28" t="s">
        <v>734</v>
      </c>
      <c r="L128" s="105" t="str">
        <f t="shared" si="14"/>
        <v>Yes</v>
      </c>
    </row>
    <row r="129" spans="1:12" ht="25.5" x14ac:dyDescent="0.2">
      <c r="A129" s="168" t="s">
        <v>1429</v>
      </c>
      <c r="B129" s="22" t="s">
        <v>213</v>
      </c>
      <c r="C129" s="29">
        <v>282.37046163000002</v>
      </c>
      <c r="D129" s="27" t="str">
        <f t="shared" si="11"/>
        <v>N/A</v>
      </c>
      <c r="E129" s="29">
        <v>286.62341304</v>
      </c>
      <c r="F129" s="27" t="str">
        <f t="shared" si="12"/>
        <v>N/A</v>
      </c>
      <c r="G129" s="29">
        <v>251.85468245000001</v>
      </c>
      <c r="H129" s="27" t="str">
        <f t="shared" si="13"/>
        <v>N/A</v>
      </c>
      <c r="I129" s="8">
        <v>1.506</v>
      </c>
      <c r="J129" s="8">
        <v>-12.1</v>
      </c>
      <c r="K129" s="28" t="s">
        <v>734</v>
      </c>
      <c r="L129" s="105" t="str">
        <f t="shared" si="14"/>
        <v>Yes</v>
      </c>
    </row>
    <row r="130" spans="1:12" ht="25.5" x14ac:dyDescent="0.2">
      <c r="A130" s="168" t="s">
        <v>630</v>
      </c>
      <c r="B130" s="22" t="s">
        <v>213</v>
      </c>
      <c r="C130" s="29">
        <v>26922</v>
      </c>
      <c r="D130" s="27" t="str">
        <f t="shared" si="11"/>
        <v>N/A</v>
      </c>
      <c r="E130" s="29">
        <v>19468</v>
      </c>
      <c r="F130" s="27" t="str">
        <f t="shared" si="12"/>
        <v>N/A</v>
      </c>
      <c r="G130" s="29">
        <v>12691</v>
      </c>
      <c r="H130" s="27" t="str">
        <f t="shared" si="13"/>
        <v>N/A</v>
      </c>
      <c r="I130" s="8">
        <v>-27.7</v>
      </c>
      <c r="J130" s="8">
        <v>-34.799999999999997</v>
      </c>
      <c r="K130" s="28" t="s">
        <v>734</v>
      </c>
      <c r="L130" s="105" t="str">
        <f t="shared" si="14"/>
        <v>No</v>
      </c>
    </row>
    <row r="131" spans="1:12" x14ac:dyDescent="0.2">
      <c r="A131" s="168" t="s">
        <v>631</v>
      </c>
      <c r="B131" s="22" t="s">
        <v>213</v>
      </c>
      <c r="C131" s="23">
        <v>1131</v>
      </c>
      <c r="D131" s="27" t="str">
        <f t="shared" si="11"/>
        <v>N/A</v>
      </c>
      <c r="E131" s="23">
        <v>828</v>
      </c>
      <c r="F131" s="27" t="str">
        <f t="shared" si="12"/>
        <v>N/A</v>
      </c>
      <c r="G131" s="23">
        <v>513</v>
      </c>
      <c r="H131" s="27" t="str">
        <f t="shared" si="13"/>
        <v>N/A</v>
      </c>
      <c r="I131" s="8">
        <v>-26.8</v>
      </c>
      <c r="J131" s="8">
        <v>-38</v>
      </c>
      <c r="K131" s="28" t="s">
        <v>734</v>
      </c>
      <c r="L131" s="105" t="str">
        <f t="shared" si="14"/>
        <v>No</v>
      </c>
    </row>
    <row r="132" spans="1:12" ht="25.5" x14ac:dyDescent="0.2">
      <c r="A132" s="168" t="s">
        <v>1430</v>
      </c>
      <c r="B132" s="22" t="s">
        <v>213</v>
      </c>
      <c r="C132" s="29">
        <v>23.803713527999999</v>
      </c>
      <c r="D132" s="27" t="str">
        <f t="shared" si="11"/>
        <v>N/A</v>
      </c>
      <c r="E132" s="29">
        <v>23.512077295000001</v>
      </c>
      <c r="F132" s="27" t="str">
        <f t="shared" si="12"/>
        <v>N/A</v>
      </c>
      <c r="G132" s="29">
        <v>24.738791422999999</v>
      </c>
      <c r="H132" s="27" t="str">
        <f t="shared" si="13"/>
        <v>N/A</v>
      </c>
      <c r="I132" s="8">
        <v>-1.23</v>
      </c>
      <c r="J132" s="8">
        <v>5.2169999999999996</v>
      </c>
      <c r="K132" s="28" t="s">
        <v>734</v>
      </c>
      <c r="L132" s="105" t="str">
        <f t="shared" si="14"/>
        <v>Yes</v>
      </c>
    </row>
    <row r="133" spans="1:12" ht="25.5" x14ac:dyDescent="0.2">
      <c r="A133" s="168" t="s">
        <v>632</v>
      </c>
      <c r="B133" s="22" t="s">
        <v>213</v>
      </c>
      <c r="C133" s="29">
        <v>12517672</v>
      </c>
      <c r="D133" s="27" t="str">
        <f t="shared" si="11"/>
        <v>N/A</v>
      </c>
      <c r="E133" s="29">
        <v>11320122</v>
      </c>
      <c r="F133" s="27" t="str">
        <f t="shared" si="12"/>
        <v>N/A</v>
      </c>
      <c r="G133" s="29">
        <v>7592961</v>
      </c>
      <c r="H133" s="27" t="str">
        <f t="shared" si="13"/>
        <v>N/A</v>
      </c>
      <c r="I133" s="8">
        <v>-9.57</v>
      </c>
      <c r="J133" s="8">
        <v>-32.9</v>
      </c>
      <c r="K133" s="28" t="s">
        <v>734</v>
      </c>
      <c r="L133" s="105" t="str">
        <f t="shared" si="14"/>
        <v>No</v>
      </c>
    </row>
    <row r="134" spans="1:12" x14ac:dyDescent="0.2">
      <c r="A134" s="168" t="s">
        <v>633</v>
      </c>
      <c r="B134" s="22" t="s">
        <v>213</v>
      </c>
      <c r="C134" s="23">
        <v>1413</v>
      </c>
      <c r="D134" s="27" t="str">
        <f t="shared" si="11"/>
        <v>N/A</v>
      </c>
      <c r="E134" s="23">
        <v>1337</v>
      </c>
      <c r="F134" s="27" t="str">
        <f t="shared" si="12"/>
        <v>N/A</v>
      </c>
      <c r="G134" s="23">
        <v>906</v>
      </c>
      <c r="H134" s="27" t="str">
        <f t="shared" si="13"/>
        <v>N/A</v>
      </c>
      <c r="I134" s="8">
        <v>-5.38</v>
      </c>
      <c r="J134" s="8">
        <v>-32.200000000000003</v>
      </c>
      <c r="K134" s="28" t="s">
        <v>734</v>
      </c>
      <c r="L134" s="105" t="str">
        <f t="shared" si="14"/>
        <v>No</v>
      </c>
    </row>
    <row r="135" spans="1:12" x14ac:dyDescent="0.2">
      <c r="A135" s="168" t="s">
        <v>1431</v>
      </c>
      <c r="B135" s="22" t="s">
        <v>213</v>
      </c>
      <c r="C135" s="29">
        <v>8858.9327671999999</v>
      </c>
      <c r="D135" s="27" t="str">
        <f t="shared" si="11"/>
        <v>N/A</v>
      </c>
      <c r="E135" s="29">
        <v>8466.8077785999994</v>
      </c>
      <c r="F135" s="27" t="str">
        <f t="shared" si="12"/>
        <v>N/A</v>
      </c>
      <c r="G135" s="29">
        <v>8380.7516555999991</v>
      </c>
      <c r="H135" s="27" t="str">
        <f t="shared" si="13"/>
        <v>N/A</v>
      </c>
      <c r="I135" s="8">
        <v>-4.43</v>
      </c>
      <c r="J135" s="8">
        <v>-1.02</v>
      </c>
      <c r="K135" s="28" t="s">
        <v>734</v>
      </c>
      <c r="L135" s="105" t="str">
        <f t="shared" si="14"/>
        <v>Yes</v>
      </c>
    </row>
    <row r="136" spans="1:12" ht="25.5" x14ac:dyDescent="0.2">
      <c r="A136" s="168" t="s">
        <v>634</v>
      </c>
      <c r="B136" s="22" t="s">
        <v>213</v>
      </c>
      <c r="C136" s="29">
        <v>215833</v>
      </c>
      <c r="D136" s="27" t="str">
        <f t="shared" si="11"/>
        <v>N/A</v>
      </c>
      <c r="E136" s="29">
        <v>191106</v>
      </c>
      <c r="F136" s="27" t="str">
        <f t="shared" si="12"/>
        <v>N/A</v>
      </c>
      <c r="G136" s="29">
        <v>105536</v>
      </c>
      <c r="H136" s="27" t="str">
        <f t="shared" si="13"/>
        <v>N/A</v>
      </c>
      <c r="I136" s="8">
        <v>-11.5</v>
      </c>
      <c r="J136" s="8">
        <v>-44.8</v>
      </c>
      <c r="K136" s="28" t="s">
        <v>734</v>
      </c>
      <c r="L136" s="105" t="str">
        <f>IF(J136="Div by 0", "N/A", IF(OR(J136="N/A",K136="N/A"),"N/A", IF(J136&gt;VALUE(MID(K136,1,2)), "No", IF(J136&lt;-1*VALUE(MID(K136,1,2)), "No", "Yes"))))</f>
        <v>No</v>
      </c>
    </row>
    <row r="137" spans="1:12" x14ac:dyDescent="0.2">
      <c r="A137" s="168" t="s">
        <v>635</v>
      </c>
      <c r="B137" s="22" t="s">
        <v>213</v>
      </c>
      <c r="C137" s="23">
        <v>1391</v>
      </c>
      <c r="D137" s="27" t="str">
        <f t="shared" si="11"/>
        <v>N/A</v>
      </c>
      <c r="E137" s="23">
        <v>1170</v>
      </c>
      <c r="F137" s="27" t="str">
        <f t="shared" si="12"/>
        <v>N/A</v>
      </c>
      <c r="G137" s="23">
        <v>797</v>
      </c>
      <c r="H137" s="27" t="str">
        <f t="shared" si="13"/>
        <v>N/A</v>
      </c>
      <c r="I137" s="8">
        <v>-15.9</v>
      </c>
      <c r="J137" s="8">
        <v>-31.9</v>
      </c>
      <c r="K137" s="28" t="s">
        <v>734</v>
      </c>
      <c r="L137" s="105" t="str">
        <f t="shared" ref="L137:L141" si="15">IF(J137="Div by 0", "N/A", IF(OR(J137="N/A",K137="N/A"),"N/A", IF(J137&gt;VALUE(MID(K137,1,2)), "No", IF(J137&lt;-1*VALUE(MID(K137,1,2)), "No", "Yes"))))</f>
        <v>No</v>
      </c>
    </row>
    <row r="138" spans="1:12" ht="25.5" x14ac:dyDescent="0.2">
      <c r="A138" s="168" t="s">
        <v>1432</v>
      </c>
      <c r="B138" s="22" t="s">
        <v>213</v>
      </c>
      <c r="C138" s="29">
        <v>155.16391085999999</v>
      </c>
      <c r="D138" s="27" t="str">
        <f t="shared" si="11"/>
        <v>N/A</v>
      </c>
      <c r="E138" s="29">
        <v>163.33846154</v>
      </c>
      <c r="F138" s="27" t="str">
        <f t="shared" si="12"/>
        <v>N/A</v>
      </c>
      <c r="G138" s="29">
        <v>132.41656211</v>
      </c>
      <c r="H138" s="27" t="str">
        <f t="shared" si="13"/>
        <v>N/A</v>
      </c>
      <c r="I138" s="8">
        <v>5.2679999999999998</v>
      </c>
      <c r="J138" s="8">
        <v>-18.899999999999999</v>
      </c>
      <c r="K138" s="28" t="s">
        <v>734</v>
      </c>
      <c r="L138" s="105" t="str">
        <f t="shared" si="15"/>
        <v>Yes</v>
      </c>
    </row>
    <row r="139" spans="1:12" ht="25.5" x14ac:dyDescent="0.2">
      <c r="A139" s="168" t="s">
        <v>636</v>
      </c>
      <c r="B139" s="22" t="s">
        <v>213</v>
      </c>
      <c r="C139" s="29">
        <v>33971707</v>
      </c>
      <c r="D139" s="27" t="str">
        <f t="shared" si="11"/>
        <v>N/A</v>
      </c>
      <c r="E139" s="29">
        <v>33039064</v>
      </c>
      <c r="F139" s="27" t="str">
        <f t="shared" si="12"/>
        <v>N/A</v>
      </c>
      <c r="G139" s="29">
        <v>25693531</v>
      </c>
      <c r="H139" s="27" t="str">
        <f t="shared" si="13"/>
        <v>N/A</v>
      </c>
      <c r="I139" s="8">
        <v>-2.75</v>
      </c>
      <c r="J139" s="8">
        <v>-22.2</v>
      </c>
      <c r="K139" s="28" t="s">
        <v>734</v>
      </c>
      <c r="L139" s="105" t="str">
        <f t="shared" si="15"/>
        <v>Yes</v>
      </c>
    </row>
    <row r="140" spans="1:12" x14ac:dyDescent="0.2">
      <c r="A140" s="168" t="s">
        <v>637</v>
      </c>
      <c r="B140" s="22" t="s">
        <v>213</v>
      </c>
      <c r="C140" s="23">
        <v>505</v>
      </c>
      <c r="D140" s="27" t="str">
        <f t="shared" si="11"/>
        <v>N/A</v>
      </c>
      <c r="E140" s="23">
        <v>526</v>
      </c>
      <c r="F140" s="27" t="str">
        <f t="shared" si="12"/>
        <v>N/A</v>
      </c>
      <c r="G140" s="23">
        <v>503</v>
      </c>
      <c r="H140" s="27" t="str">
        <f t="shared" si="13"/>
        <v>N/A</v>
      </c>
      <c r="I140" s="8">
        <v>4.1580000000000004</v>
      </c>
      <c r="J140" s="8">
        <v>-4.37</v>
      </c>
      <c r="K140" s="28" t="s">
        <v>734</v>
      </c>
      <c r="L140" s="105" t="str">
        <f t="shared" si="15"/>
        <v>Yes</v>
      </c>
    </row>
    <row r="141" spans="1:12" ht="25.5" x14ac:dyDescent="0.2">
      <c r="A141" s="168" t="s">
        <v>1433</v>
      </c>
      <c r="B141" s="22" t="s">
        <v>213</v>
      </c>
      <c r="C141" s="29">
        <v>67270.706930999993</v>
      </c>
      <c r="D141" s="27" t="str">
        <f t="shared" si="11"/>
        <v>N/A</v>
      </c>
      <c r="E141" s="29">
        <v>62811.908745000001</v>
      </c>
      <c r="F141" s="27" t="str">
        <f t="shared" si="12"/>
        <v>N/A</v>
      </c>
      <c r="G141" s="29">
        <v>51080.578528999999</v>
      </c>
      <c r="H141" s="27" t="str">
        <f t="shared" si="13"/>
        <v>N/A</v>
      </c>
      <c r="I141" s="8">
        <v>-6.63</v>
      </c>
      <c r="J141" s="8">
        <v>-18.7</v>
      </c>
      <c r="K141" s="28" t="s">
        <v>734</v>
      </c>
      <c r="L141" s="105" t="str">
        <f t="shared" si="15"/>
        <v>Yes</v>
      </c>
    </row>
    <row r="142" spans="1:12" ht="25.5" x14ac:dyDescent="0.2">
      <c r="A142" s="168" t="s">
        <v>638</v>
      </c>
      <c r="B142" s="22" t="s">
        <v>213</v>
      </c>
      <c r="C142" s="29">
        <v>105986398</v>
      </c>
      <c r="D142" s="27" t="str">
        <f t="shared" si="11"/>
        <v>N/A</v>
      </c>
      <c r="E142" s="29">
        <v>95424115</v>
      </c>
      <c r="F142" s="27" t="str">
        <f t="shared" si="12"/>
        <v>N/A</v>
      </c>
      <c r="G142" s="29">
        <v>71914878</v>
      </c>
      <c r="H142" s="27" t="str">
        <f t="shared" si="13"/>
        <v>N/A</v>
      </c>
      <c r="I142" s="8">
        <v>-9.9700000000000006</v>
      </c>
      <c r="J142" s="8">
        <v>-24.6</v>
      </c>
      <c r="K142" s="28" t="s">
        <v>734</v>
      </c>
      <c r="L142" s="105" t="str">
        <f t="shared" ref="L142:L153" si="16">IF(J142="Div by 0", "N/A", IF(K142="N/A","N/A", IF(J142&gt;VALUE(MID(K142,1,2)), "No", IF(J142&lt;-1*VALUE(MID(K142,1,2)), "No", "Yes"))))</f>
        <v>Yes</v>
      </c>
    </row>
    <row r="143" spans="1:12" ht="25.5" x14ac:dyDescent="0.2">
      <c r="A143" s="168" t="s">
        <v>639</v>
      </c>
      <c r="B143" s="22" t="s">
        <v>213</v>
      </c>
      <c r="C143" s="23">
        <v>163300</v>
      </c>
      <c r="D143" s="27" t="str">
        <f t="shared" si="11"/>
        <v>N/A</v>
      </c>
      <c r="E143" s="23">
        <v>150093</v>
      </c>
      <c r="F143" s="27" t="str">
        <f t="shared" si="12"/>
        <v>N/A</v>
      </c>
      <c r="G143" s="23">
        <v>126886</v>
      </c>
      <c r="H143" s="27" t="str">
        <f t="shared" si="13"/>
        <v>N/A</v>
      </c>
      <c r="I143" s="8">
        <v>-8.09</v>
      </c>
      <c r="J143" s="8">
        <v>-15.5</v>
      </c>
      <c r="K143" s="28" t="s">
        <v>734</v>
      </c>
      <c r="L143" s="105" t="str">
        <f t="shared" si="16"/>
        <v>Yes</v>
      </c>
    </row>
    <row r="144" spans="1:12" ht="25.5" x14ac:dyDescent="0.2">
      <c r="A144" s="168" t="s">
        <v>1434</v>
      </c>
      <c r="B144" s="22" t="s">
        <v>213</v>
      </c>
      <c r="C144" s="29">
        <v>649.02876914000001</v>
      </c>
      <c r="D144" s="27" t="str">
        <f t="shared" si="11"/>
        <v>N/A</v>
      </c>
      <c r="E144" s="29">
        <v>635.76659138000002</v>
      </c>
      <c r="F144" s="27" t="str">
        <f t="shared" si="12"/>
        <v>N/A</v>
      </c>
      <c r="G144" s="29">
        <v>566.76763394</v>
      </c>
      <c r="H144" s="27" t="str">
        <f t="shared" si="13"/>
        <v>N/A</v>
      </c>
      <c r="I144" s="8">
        <v>-2.04</v>
      </c>
      <c r="J144" s="8">
        <v>-10.9</v>
      </c>
      <c r="K144" s="28" t="s">
        <v>734</v>
      </c>
      <c r="L144" s="105" t="str">
        <f t="shared" si="16"/>
        <v>Yes</v>
      </c>
    </row>
    <row r="145" spans="1:12" ht="25.5" x14ac:dyDescent="0.2">
      <c r="A145" s="168" t="s">
        <v>640</v>
      </c>
      <c r="B145" s="22" t="s">
        <v>213</v>
      </c>
      <c r="C145" s="29">
        <v>537018808</v>
      </c>
      <c r="D145" s="27" t="str">
        <f t="shared" ref="D145:D153" si="17">IF($B145="N/A","N/A",IF(C145&gt;10,"No",IF(C145&lt;-10,"No","Yes")))</f>
        <v>N/A</v>
      </c>
      <c r="E145" s="29">
        <v>524408332</v>
      </c>
      <c r="F145" s="27" t="str">
        <f t="shared" ref="F145:F153" si="18">IF($B145="N/A","N/A",IF(E145&gt;10,"No",IF(E145&lt;-10,"No","Yes")))</f>
        <v>N/A</v>
      </c>
      <c r="G145" s="29">
        <v>367379926</v>
      </c>
      <c r="H145" s="27" t="str">
        <f t="shared" ref="H145:H153" si="19">IF($B145="N/A","N/A",IF(G145&gt;10,"No",IF(G145&lt;-10,"No","Yes")))</f>
        <v>N/A</v>
      </c>
      <c r="I145" s="8">
        <v>-2.35</v>
      </c>
      <c r="J145" s="8">
        <v>-29.9</v>
      </c>
      <c r="K145" s="28" t="s">
        <v>734</v>
      </c>
      <c r="L145" s="105" t="str">
        <f t="shared" si="16"/>
        <v>Yes</v>
      </c>
    </row>
    <row r="146" spans="1:12" x14ac:dyDescent="0.2">
      <c r="A146" s="168" t="s">
        <v>641</v>
      </c>
      <c r="B146" s="22" t="s">
        <v>213</v>
      </c>
      <c r="C146" s="23">
        <v>13009</v>
      </c>
      <c r="D146" s="27" t="str">
        <f t="shared" si="17"/>
        <v>N/A</v>
      </c>
      <c r="E146" s="23">
        <v>12626</v>
      </c>
      <c r="F146" s="27" t="str">
        <f t="shared" si="18"/>
        <v>N/A</v>
      </c>
      <c r="G146" s="23">
        <v>10946</v>
      </c>
      <c r="H146" s="27" t="str">
        <f t="shared" si="19"/>
        <v>N/A</v>
      </c>
      <c r="I146" s="8">
        <v>-2.94</v>
      </c>
      <c r="J146" s="8">
        <v>-13.3</v>
      </c>
      <c r="K146" s="28" t="s">
        <v>734</v>
      </c>
      <c r="L146" s="105" t="str">
        <f t="shared" si="16"/>
        <v>Yes</v>
      </c>
    </row>
    <row r="147" spans="1:12" ht="25.5" x14ac:dyDescent="0.2">
      <c r="A147" s="168" t="s">
        <v>1435</v>
      </c>
      <c r="B147" s="22" t="s">
        <v>213</v>
      </c>
      <c r="C147" s="29">
        <v>41280.560228000002</v>
      </c>
      <c r="D147" s="27" t="str">
        <f t="shared" si="17"/>
        <v>N/A</v>
      </c>
      <c r="E147" s="29">
        <v>41534.003801999999</v>
      </c>
      <c r="F147" s="27" t="str">
        <f t="shared" si="18"/>
        <v>N/A</v>
      </c>
      <c r="G147" s="29">
        <v>33562.938607999997</v>
      </c>
      <c r="H147" s="27" t="str">
        <f t="shared" si="19"/>
        <v>N/A</v>
      </c>
      <c r="I147" s="8">
        <v>0.61399999999999999</v>
      </c>
      <c r="J147" s="8">
        <v>-19.2</v>
      </c>
      <c r="K147" s="28" t="s">
        <v>734</v>
      </c>
      <c r="L147" s="105" t="str">
        <f t="shared" si="16"/>
        <v>Yes</v>
      </c>
    </row>
    <row r="148" spans="1:12" ht="25.5" x14ac:dyDescent="0.2">
      <c r="A148" s="168" t="s">
        <v>642</v>
      </c>
      <c r="B148" s="22" t="s">
        <v>213</v>
      </c>
      <c r="C148" s="29">
        <v>241022091</v>
      </c>
      <c r="D148" s="27" t="str">
        <f t="shared" si="17"/>
        <v>N/A</v>
      </c>
      <c r="E148" s="29">
        <v>228906029</v>
      </c>
      <c r="F148" s="27" t="str">
        <f t="shared" si="18"/>
        <v>N/A</v>
      </c>
      <c r="G148" s="29">
        <v>176644688</v>
      </c>
      <c r="H148" s="27" t="str">
        <f t="shared" si="19"/>
        <v>N/A</v>
      </c>
      <c r="I148" s="8">
        <v>-5.03</v>
      </c>
      <c r="J148" s="8">
        <v>-22.8</v>
      </c>
      <c r="K148" s="28" t="s">
        <v>734</v>
      </c>
      <c r="L148" s="105" t="str">
        <f t="shared" si="16"/>
        <v>Yes</v>
      </c>
    </row>
    <row r="149" spans="1:12" x14ac:dyDescent="0.2">
      <c r="A149" s="168" t="s">
        <v>643</v>
      </c>
      <c r="B149" s="22" t="s">
        <v>213</v>
      </c>
      <c r="C149" s="23">
        <v>66703</v>
      </c>
      <c r="D149" s="27" t="str">
        <f t="shared" si="17"/>
        <v>N/A</v>
      </c>
      <c r="E149" s="23">
        <v>64200</v>
      </c>
      <c r="F149" s="27" t="str">
        <f t="shared" si="18"/>
        <v>N/A</v>
      </c>
      <c r="G149" s="23">
        <v>56882</v>
      </c>
      <c r="H149" s="27" t="str">
        <f t="shared" si="19"/>
        <v>N/A</v>
      </c>
      <c r="I149" s="8">
        <v>-3.75</v>
      </c>
      <c r="J149" s="8">
        <v>-11.4</v>
      </c>
      <c r="K149" s="28" t="s">
        <v>734</v>
      </c>
      <c r="L149" s="105" t="str">
        <f t="shared" si="16"/>
        <v>Yes</v>
      </c>
    </row>
    <row r="150" spans="1:12" ht="25.5" x14ac:dyDescent="0.2">
      <c r="A150" s="168" t="s">
        <v>1436</v>
      </c>
      <c r="B150" s="22" t="s">
        <v>213</v>
      </c>
      <c r="C150" s="29">
        <v>3613.3620827</v>
      </c>
      <c r="D150" s="27" t="str">
        <f t="shared" si="17"/>
        <v>N/A</v>
      </c>
      <c r="E150" s="29">
        <v>3565.5144703999999</v>
      </c>
      <c r="F150" s="27" t="str">
        <f t="shared" si="18"/>
        <v>N/A</v>
      </c>
      <c r="G150" s="29">
        <v>3105.4584579000002</v>
      </c>
      <c r="H150" s="27" t="str">
        <f t="shared" si="19"/>
        <v>N/A</v>
      </c>
      <c r="I150" s="8">
        <v>-1.32</v>
      </c>
      <c r="J150" s="8">
        <v>-12.9</v>
      </c>
      <c r="K150" s="28" t="s">
        <v>734</v>
      </c>
      <c r="L150" s="105" t="str">
        <f t="shared" si="16"/>
        <v>Yes</v>
      </c>
    </row>
    <row r="151" spans="1:12" ht="25.5" x14ac:dyDescent="0.2">
      <c r="A151" s="168" t="s">
        <v>644</v>
      </c>
      <c r="B151" s="22" t="s">
        <v>213</v>
      </c>
      <c r="C151" s="29">
        <v>66361600</v>
      </c>
      <c r="D151" s="27" t="str">
        <f t="shared" si="17"/>
        <v>N/A</v>
      </c>
      <c r="E151" s="29">
        <v>60114241</v>
      </c>
      <c r="F151" s="27" t="str">
        <f t="shared" si="18"/>
        <v>N/A</v>
      </c>
      <c r="G151" s="29">
        <v>46525523</v>
      </c>
      <c r="H151" s="27" t="str">
        <f t="shared" si="19"/>
        <v>N/A</v>
      </c>
      <c r="I151" s="8">
        <v>-9.41</v>
      </c>
      <c r="J151" s="8">
        <v>-22.6</v>
      </c>
      <c r="K151" s="28" t="s">
        <v>734</v>
      </c>
      <c r="L151" s="105" t="str">
        <f t="shared" si="16"/>
        <v>Yes</v>
      </c>
    </row>
    <row r="152" spans="1:12" x14ac:dyDescent="0.2">
      <c r="A152" s="168" t="s">
        <v>645</v>
      </c>
      <c r="B152" s="22" t="s">
        <v>213</v>
      </c>
      <c r="C152" s="23">
        <v>6516</v>
      </c>
      <c r="D152" s="27" t="str">
        <f t="shared" si="17"/>
        <v>N/A</v>
      </c>
      <c r="E152" s="23">
        <v>6890</v>
      </c>
      <c r="F152" s="27" t="str">
        <f t="shared" si="18"/>
        <v>N/A</v>
      </c>
      <c r="G152" s="23">
        <v>6844</v>
      </c>
      <c r="H152" s="27" t="str">
        <f t="shared" si="19"/>
        <v>N/A</v>
      </c>
      <c r="I152" s="8">
        <v>5.74</v>
      </c>
      <c r="J152" s="8">
        <v>-0.66800000000000004</v>
      </c>
      <c r="K152" s="28" t="s">
        <v>734</v>
      </c>
      <c r="L152" s="105" t="str">
        <f t="shared" si="16"/>
        <v>Yes</v>
      </c>
    </row>
    <row r="153" spans="1:12" ht="25.5" x14ac:dyDescent="0.2">
      <c r="A153" s="168" t="s">
        <v>1437</v>
      </c>
      <c r="B153" s="22" t="s">
        <v>213</v>
      </c>
      <c r="C153" s="29">
        <v>10184.407612000001</v>
      </c>
      <c r="D153" s="27" t="str">
        <f t="shared" si="17"/>
        <v>N/A</v>
      </c>
      <c r="E153" s="29">
        <v>8724.8535558999993</v>
      </c>
      <c r="F153" s="27" t="str">
        <f t="shared" si="18"/>
        <v>N/A</v>
      </c>
      <c r="G153" s="29">
        <v>6798.0016071999999</v>
      </c>
      <c r="H153" s="27" t="str">
        <f t="shared" si="19"/>
        <v>N/A</v>
      </c>
      <c r="I153" s="8">
        <v>-14.3</v>
      </c>
      <c r="J153" s="8">
        <v>-22.1</v>
      </c>
      <c r="K153" s="28" t="s">
        <v>734</v>
      </c>
      <c r="L153" s="105" t="str">
        <f t="shared" si="16"/>
        <v>Yes</v>
      </c>
    </row>
    <row r="154" spans="1:12" x14ac:dyDescent="0.2">
      <c r="A154" s="168" t="s">
        <v>1503</v>
      </c>
      <c r="B154" s="22" t="s">
        <v>213</v>
      </c>
      <c r="C154" s="29">
        <v>911.67276376999996</v>
      </c>
      <c r="D154" s="27" t="str">
        <f t="shared" ref="D154:D173" si="20">IF($B154="N/A","N/A",IF(C154&gt;10,"No",IF(C154&lt;-10,"No","Yes")))</f>
        <v>N/A</v>
      </c>
      <c r="E154" s="29">
        <v>856.89939746000005</v>
      </c>
      <c r="F154" s="27" t="str">
        <f t="shared" ref="F154:F173" si="21">IF($B154="N/A","N/A",IF(E154&gt;10,"No",IF(E154&lt;-10,"No","Yes")))</f>
        <v>N/A</v>
      </c>
      <c r="G154" s="29">
        <v>889.61253912999996</v>
      </c>
      <c r="H154" s="27" t="str">
        <f t="shared" ref="H154:H173" si="22">IF($B154="N/A","N/A",IF(G154&gt;10,"No",IF(G154&lt;-10,"No","Yes")))</f>
        <v>N/A</v>
      </c>
      <c r="I154" s="8">
        <v>-6.01</v>
      </c>
      <c r="J154" s="8">
        <v>3.8180000000000001</v>
      </c>
      <c r="K154" s="28" t="s">
        <v>734</v>
      </c>
      <c r="L154" s="105" t="str">
        <f t="shared" ref="L154:L173" si="23">IF(J154="Div by 0", "N/A", IF(K154="N/A","N/A", IF(J154&gt;VALUE(MID(K154,1,2)), "No", IF(J154&lt;-1*VALUE(MID(K154,1,2)), "No", "Yes"))))</f>
        <v>Yes</v>
      </c>
    </row>
    <row r="155" spans="1:12" x14ac:dyDescent="0.2">
      <c r="A155" s="174" t="s">
        <v>1504</v>
      </c>
      <c r="B155" s="22" t="s">
        <v>213</v>
      </c>
      <c r="C155" s="29">
        <v>291.96633107999997</v>
      </c>
      <c r="D155" s="27" t="str">
        <f t="shared" si="20"/>
        <v>N/A</v>
      </c>
      <c r="E155" s="29">
        <v>256.27580855999997</v>
      </c>
      <c r="F155" s="27" t="str">
        <f t="shared" si="21"/>
        <v>N/A</v>
      </c>
      <c r="G155" s="29">
        <v>253.66087028999999</v>
      </c>
      <c r="H155" s="27" t="str">
        <f t="shared" si="22"/>
        <v>N/A</v>
      </c>
      <c r="I155" s="8">
        <v>-12.2</v>
      </c>
      <c r="J155" s="8">
        <v>-1.02</v>
      </c>
      <c r="K155" s="28" t="s">
        <v>734</v>
      </c>
      <c r="L155" s="105" t="str">
        <f t="shared" si="23"/>
        <v>Yes</v>
      </c>
    </row>
    <row r="156" spans="1:12" ht="25.5" x14ac:dyDescent="0.2">
      <c r="A156" s="174" t="s">
        <v>1505</v>
      </c>
      <c r="B156" s="22" t="s">
        <v>213</v>
      </c>
      <c r="C156" s="29">
        <v>1684.6641414000001</v>
      </c>
      <c r="D156" s="27" t="str">
        <f t="shared" si="20"/>
        <v>N/A</v>
      </c>
      <c r="E156" s="29">
        <v>1618.5719325</v>
      </c>
      <c r="F156" s="27" t="str">
        <f t="shared" si="21"/>
        <v>N/A</v>
      </c>
      <c r="G156" s="29">
        <v>1488.4982708</v>
      </c>
      <c r="H156" s="27" t="str">
        <f t="shared" si="22"/>
        <v>N/A</v>
      </c>
      <c r="I156" s="8">
        <v>-3.92</v>
      </c>
      <c r="J156" s="8">
        <v>-8.0399999999999991</v>
      </c>
      <c r="K156" s="28" t="s">
        <v>734</v>
      </c>
      <c r="L156" s="105" t="str">
        <f t="shared" si="23"/>
        <v>Yes</v>
      </c>
    </row>
    <row r="157" spans="1:12" x14ac:dyDescent="0.2">
      <c r="A157" s="174" t="s">
        <v>1506</v>
      </c>
      <c r="B157" s="22" t="s">
        <v>213</v>
      </c>
      <c r="C157" s="29">
        <v>480.26816349000001</v>
      </c>
      <c r="D157" s="27" t="str">
        <f t="shared" si="20"/>
        <v>N/A</v>
      </c>
      <c r="E157" s="29">
        <v>461.52495730999999</v>
      </c>
      <c r="F157" s="27" t="str">
        <f t="shared" si="21"/>
        <v>N/A</v>
      </c>
      <c r="G157" s="29">
        <v>477.32617052000001</v>
      </c>
      <c r="H157" s="27" t="str">
        <f t="shared" si="22"/>
        <v>N/A</v>
      </c>
      <c r="I157" s="8">
        <v>-3.9</v>
      </c>
      <c r="J157" s="8">
        <v>3.4239999999999999</v>
      </c>
      <c r="K157" s="28" t="s">
        <v>734</v>
      </c>
      <c r="L157" s="105" t="str">
        <f t="shared" si="23"/>
        <v>Yes</v>
      </c>
    </row>
    <row r="158" spans="1:12" x14ac:dyDescent="0.2">
      <c r="A158" s="174" t="s">
        <v>1507</v>
      </c>
      <c r="B158" s="22" t="s">
        <v>213</v>
      </c>
      <c r="C158" s="29">
        <v>590.23588742000004</v>
      </c>
      <c r="D158" s="27" t="str">
        <f t="shared" si="20"/>
        <v>N/A</v>
      </c>
      <c r="E158" s="29">
        <v>529.43084686999998</v>
      </c>
      <c r="F158" s="27" t="str">
        <f t="shared" si="21"/>
        <v>N/A</v>
      </c>
      <c r="G158" s="29">
        <v>554.59299361000001</v>
      </c>
      <c r="H158" s="27" t="str">
        <f t="shared" si="22"/>
        <v>N/A</v>
      </c>
      <c r="I158" s="8">
        <v>-10.3</v>
      </c>
      <c r="J158" s="8">
        <v>4.7530000000000001</v>
      </c>
      <c r="K158" s="28" t="s">
        <v>734</v>
      </c>
      <c r="L158" s="105" t="str">
        <f t="shared" si="23"/>
        <v>Yes</v>
      </c>
    </row>
    <row r="159" spans="1:12" x14ac:dyDescent="0.2">
      <c r="A159" s="168" t="s">
        <v>1508</v>
      </c>
      <c r="B159" s="22" t="s">
        <v>213</v>
      </c>
      <c r="C159" s="29">
        <v>1946.4718513</v>
      </c>
      <c r="D159" s="27" t="str">
        <f t="shared" si="20"/>
        <v>N/A</v>
      </c>
      <c r="E159" s="29">
        <v>1819.6843948000001</v>
      </c>
      <c r="F159" s="27" t="str">
        <f t="shared" si="21"/>
        <v>N/A</v>
      </c>
      <c r="G159" s="29">
        <v>1168.6445091999999</v>
      </c>
      <c r="H159" s="27" t="str">
        <f t="shared" si="22"/>
        <v>N/A</v>
      </c>
      <c r="I159" s="8">
        <v>-6.51</v>
      </c>
      <c r="J159" s="8">
        <v>-35.799999999999997</v>
      </c>
      <c r="K159" s="28" t="s">
        <v>734</v>
      </c>
      <c r="L159" s="105" t="str">
        <f t="shared" si="23"/>
        <v>No</v>
      </c>
    </row>
    <row r="160" spans="1:12" x14ac:dyDescent="0.2">
      <c r="A160" s="174" t="s">
        <v>1509</v>
      </c>
      <c r="B160" s="22" t="s">
        <v>213</v>
      </c>
      <c r="C160" s="29">
        <v>8843.2570993000008</v>
      </c>
      <c r="D160" s="27" t="str">
        <f t="shared" si="20"/>
        <v>N/A</v>
      </c>
      <c r="E160" s="29">
        <v>8104.6841366999997</v>
      </c>
      <c r="F160" s="27" t="str">
        <f t="shared" si="21"/>
        <v>N/A</v>
      </c>
      <c r="G160" s="29">
        <v>3342.4771093999998</v>
      </c>
      <c r="H160" s="27" t="str">
        <f t="shared" si="22"/>
        <v>N/A</v>
      </c>
      <c r="I160" s="8">
        <v>-8.35</v>
      </c>
      <c r="J160" s="8">
        <v>-58.8</v>
      </c>
      <c r="K160" s="28" t="s">
        <v>734</v>
      </c>
      <c r="L160" s="105" t="str">
        <f t="shared" si="23"/>
        <v>No</v>
      </c>
    </row>
    <row r="161" spans="1:12" ht="25.5" x14ac:dyDescent="0.2">
      <c r="A161" s="174" t="s">
        <v>1510</v>
      </c>
      <c r="B161" s="22" t="s">
        <v>213</v>
      </c>
      <c r="C161" s="29">
        <v>1700.7746924</v>
      </c>
      <c r="D161" s="27" t="str">
        <f t="shared" si="20"/>
        <v>N/A</v>
      </c>
      <c r="E161" s="29">
        <v>1538.8495137</v>
      </c>
      <c r="F161" s="27" t="str">
        <f t="shared" si="21"/>
        <v>N/A</v>
      </c>
      <c r="G161" s="29">
        <v>958.67175066000004</v>
      </c>
      <c r="H161" s="27" t="str">
        <f t="shared" si="22"/>
        <v>N/A</v>
      </c>
      <c r="I161" s="8">
        <v>-9.52</v>
      </c>
      <c r="J161" s="8">
        <v>-37.700000000000003</v>
      </c>
      <c r="K161" s="28" t="s">
        <v>734</v>
      </c>
      <c r="L161" s="105" t="str">
        <f t="shared" si="23"/>
        <v>No</v>
      </c>
    </row>
    <row r="162" spans="1:12" x14ac:dyDescent="0.2">
      <c r="A162" s="174" t="s">
        <v>1511</v>
      </c>
      <c r="B162" s="22" t="s">
        <v>213</v>
      </c>
      <c r="C162" s="29">
        <v>2.6986720440999998</v>
      </c>
      <c r="D162" s="27" t="str">
        <f t="shared" si="20"/>
        <v>N/A</v>
      </c>
      <c r="E162" s="29">
        <v>1.1051583875</v>
      </c>
      <c r="F162" s="27" t="str">
        <f t="shared" si="21"/>
        <v>N/A</v>
      </c>
      <c r="G162" s="29">
        <v>1.1672854038</v>
      </c>
      <c r="H162" s="27" t="str">
        <f t="shared" si="22"/>
        <v>N/A</v>
      </c>
      <c r="I162" s="8">
        <v>-59</v>
      </c>
      <c r="J162" s="8">
        <v>5.6219999999999999</v>
      </c>
      <c r="K162" s="28" t="s">
        <v>734</v>
      </c>
      <c r="L162" s="105" t="str">
        <f t="shared" si="23"/>
        <v>Yes</v>
      </c>
    </row>
    <row r="163" spans="1:12" x14ac:dyDescent="0.2">
      <c r="A163" s="174" t="s">
        <v>1512</v>
      </c>
      <c r="B163" s="22" t="s">
        <v>213</v>
      </c>
      <c r="C163" s="29">
        <v>3.0161054199999999E-2</v>
      </c>
      <c r="D163" s="27" t="str">
        <f t="shared" si="20"/>
        <v>N/A</v>
      </c>
      <c r="E163" s="29">
        <v>6.8758629799999998E-2</v>
      </c>
      <c r="F163" s="27" t="str">
        <f t="shared" si="21"/>
        <v>N/A</v>
      </c>
      <c r="G163" s="29">
        <v>0.50530902720000004</v>
      </c>
      <c r="H163" s="27" t="str">
        <f t="shared" si="22"/>
        <v>N/A</v>
      </c>
      <c r="I163" s="8">
        <v>128</v>
      </c>
      <c r="J163" s="8">
        <v>634.9</v>
      </c>
      <c r="K163" s="28" t="s">
        <v>734</v>
      </c>
      <c r="L163" s="105" t="str">
        <f t="shared" si="23"/>
        <v>No</v>
      </c>
    </row>
    <row r="164" spans="1:12" x14ac:dyDescent="0.2">
      <c r="A164" s="168" t="s">
        <v>1513</v>
      </c>
      <c r="B164" s="22" t="s">
        <v>213</v>
      </c>
      <c r="C164" s="29">
        <v>1435.5352045</v>
      </c>
      <c r="D164" s="27" t="str">
        <f t="shared" si="20"/>
        <v>N/A</v>
      </c>
      <c r="E164" s="29">
        <v>1536.7626694</v>
      </c>
      <c r="F164" s="27" t="str">
        <f t="shared" si="21"/>
        <v>N/A</v>
      </c>
      <c r="G164" s="29">
        <v>1578.8462009</v>
      </c>
      <c r="H164" s="27" t="str">
        <f t="shared" si="22"/>
        <v>N/A</v>
      </c>
      <c r="I164" s="8">
        <v>7.0519999999999996</v>
      </c>
      <c r="J164" s="8">
        <v>2.738</v>
      </c>
      <c r="K164" s="28" t="s">
        <v>734</v>
      </c>
      <c r="L164" s="105" t="str">
        <f t="shared" si="23"/>
        <v>Yes</v>
      </c>
    </row>
    <row r="165" spans="1:12" x14ac:dyDescent="0.2">
      <c r="A165" s="174" t="s">
        <v>1514</v>
      </c>
      <c r="B165" s="22" t="s">
        <v>213</v>
      </c>
      <c r="C165" s="29">
        <v>442.72260662999997</v>
      </c>
      <c r="D165" s="27" t="str">
        <f t="shared" si="20"/>
        <v>N/A</v>
      </c>
      <c r="E165" s="29">
        <v>451.98340344000002</v>
      </c>
      <c r="F165" s="27" t="str">
        <f t="shared" si="21"/>
        <v>N/A</v>
      </c>
      <c r="G165" s="29">
        <v>489.60118324000001</v>
      </c>
      <c r="H165" s="27" t="str">
        <f t="shared" si="22"/>
        <v>N/A</v>
      </c>
      <c r="I165" s="8">
        <v>2.0920000000000001</v>
      </c>
      <c r="J165" s="8">
        <v>8.3230000000000004</v>
      </c>
      <c r="K165" s="28" t="s">
        <v>734</v>
      </c>
      <c r="L165" s="105" t="str">
        <f t="shared" si="23"/>
        <v>Yes</v>
      </c>
    </row>
    <row r="166" spans="1:12" x14ac:dyDescent="0.2">
      <c r="A166" s="174" t="s">
        <v>1515</v>
      </c>
      <c r="B166" s="22" t="s">
        <v>213</v>
      </c>
      <c r="C166" s="29">
        <v>2984.5303499000001</v>
      </c>
      <c r="D166" s="27" t="str">
        <f t="shared" si="20"/>
        <v>N/A</v>
      </c>
      <c r="E166" s="29">
        <v>3285.4714703999998</v>
      </c>
      <c r="F166" s="27" t="str">
        <f t="shared" si="21"/>
        <v>N/A</v>
      </c>
      <c r="G166" s="29">
        <v>3307.3680064999999</v>
      </c>
      <c r="H166" s="27" t="str">
        <f t="shared" si="22"/>
        <v>N/A</v>
      </c>
      <c r="I166" s="8">
        <v>10.08</v>
      </c>
      <c r="J166" s="8">
        <v>0.66649999999999998</v>
      </c>
      <c r="K166" s="28" t="s">
        <v>734</v>
      </c>
      <c r="L166" s="105" t="str">
        <f t="shared" si="23"/>
        <v>Yes</v>
      </c>
    </row>
    <row r="167" spans="1:12" x14ac:dyDescent="0.2">
      <c r="A167" s="174" t="s">
        <v>1516</v>
      </c>
      <c r="B167" s="22" t="s">
        <v>213</v>
      </c>
      <c r="C167" s="29">
        <v>506.22848219999997</v>
      </c>
      <c r="D167" s="27" t="str">
        <f t="shared" si="20"/>
        <v>N/A</v>
      </c>
      <c r="E167" s="29">
        <v>531.63111820999995</v>
      </c>
      <c r="F167" s="27" t="str">
        <f t="shared" si="21"/>
        <v>N/A</v>
      </c>
      <c r="G167" s="29">
        <v>544.96067383000002</v>
      </c>
      <c r="H167" s="27" t="str">
        <f t="shared" si="22"/>
        <v>N/A</v>
      </c>
      <c r="I167" s="8">
        <v>5.0179999999999998</v>
      </c>
      <c r="J167" s="8">
        <v>2.5070000000000001</v>
      </c>
      <c r="K167" s="28" t="s">
        <v>734</v>
      </c>
      <c r="L167" s="105" t="str">
        <f t="shared" si="23"/>
        <v>Yes</v>
      </c>
    </row>
    <row r="168" spans="1:12" x14ac:dyDescent="0.2">
      <c r="A168" s="174" t="s">
        <v>1517</v>
      </c>
      <c r="B168" s="22" t="s">
        <v>213</v>
      </c>
      <c r="C168" s="29">
        <v>673.83753049999996</v>
      </c>
      <c r="D168" s="27" t="str">
        <f t="shared" si="20"/>
        <v>N/A</v>
      </c>
      <c r="E168" s="29">
        <v>697.97807219000003</v>
      </c>
      <c r="F168" s="27" t="str">
        <f t="shared" si="21"/>
        <v>N/A</v>
      </c>
      <c r="G168" s="29">
        <v>908.99176053999997</v>
      </c>
      <c r="H168" s="27" t="str">
        <f t="shared" si="22"/>
        <v>N/A</v>
      </c>
      <c r="I168" s="8">
        <v>3.5830000000000002</v>
      </c>
      <c r="J168" s="8">
        <v>30.23</v>
      </c>
      <c r="K168" s="28" t="s">
        <v>734</v>
      </c>
      <c r="L168" s="105" t="str">
        <f t="shared" si="23"/>
        <v>No</v>
      </c>
    </row>
    <row r="169" spans="1:12" x14ac:dyDescent="0.2">
      <c r="A169" s="168" t="s">
        <v>1518</v>
      </c>
      <c r="B169" s="22" t="s">
        <v>213</v>
      </c>
      <c r="C169" s="29">
        <v>4707.4557469000001</v>
      </c>
      <c r="D169" s="27" t="str">
        <f t="shared" si="20"/>
        <v>N/A</v>
      </c>
      <c r="E169" s="29">
        <v>4495.1081817000004</v>
      </c>
      <c r="F169" s="27" t="str">
        <f t="shared" si="21"/>
        <v>N/A</v>
      </c>
      <c r="G169" s="29">
        <v>3092.4473443000002</v>
      </c>
      <c r="H169" s="27" t="str">
        <f t="shared" si="22"/>
        <v>N/A</v>
      </c>
      <c r="I169" s="8">
        <v>-4.51</v>
      </c>
      <c r="J169" s="8">
        <v>-31.2</v>
      </c>
      <c r="K169" s="28" t="s">
        <v>734</v>
      </c>
      <c r="L169" s="105" t="str">
        <f t="shared" si="23"/>
        <v>No</v>
      </c>
    </row>
    <row r="170" spans="1:12" x14ac:dyDescent="0.2">
      <c r="A170" s="174" t="s">
        <v>1519</v>
      </c>
      <c r="B170" s="22" t="s">
        <v>213</v>
      </c>
      <c r="C170" s="29">
        <v>5527.0212338000001</v>
      </c>
      <c r="D170" s="27" t="str">
        <f t="shared" si="20"/>
        <v>N/A</v>
      </c>
      <c r="E170" s="29">
        <v>5022.2554535999998</v>
      </c>
      <c r="F170" s="27" t="str">
        <f t="shared" si="21"/>
        <v>N/A</v>
      </c>
      <c r="G170" s="29">
        <v>3237.7900863</v>
      </c>
      <c r="H170" s="27" t="str">
        <f t="shared" si="22"/>
        <v>N/A</v>
      </c>
      <c r="I170" s="8">
        <v>-9.1300000000000008</v>
      </c>
      <c r="J170" s="8">
        <v>-35.5</v>
      </c>
      <c r="K170" s="28" t="s">
        <v>734</v>
      </c>
      <c r="L170" s="105" t="str">
        <f t="shared" si="23"/>
        <v>No</v>
      </c>
    </row>
    <row r="171" spans="1:12" x14ac:dyDescent="0.2">
      <c r="A171" s="174" t="s">
        <v>1520</v>
      </c>
      <c r="B171" s="22" t="s">
        <v>213</v>
      </c>
      <c r="C171" s="29">
        <v>8646.9038485000001</v>
      </c>
      <c r="D171" s="27" t="str">
        <f t="shared" si="20"/>
        <v>N/A</v>
      </c>
      <c r="E171" s="29">
        <v>8517.2652206000002</v>
      </c>
      <c r="F171" s="27" t="str">
        <f t="shared" si="21"/>
        <v>N/A</v>
      </c>
      <c r="G171" s="29">
        <v>5882.1151245000001</v>
      </c>
      <c r="H171" s="27" t="str">
        <f t="shared" si="22"/>
        <v>N/A</v>
      </c>
      <c r="I171" s="8">
        <v>-1.5</v>
      </c>
      <c r="J171" s="8">
        <v>-30.9</v>
      </c>
      <c r="K171" s="28" t="s">
        <v>734</v>
      </c>
      <c r="L171" s="105" t="str">
        <f t="shared" si="23"/>
        <v>No</v>
      </c>
    </row>
    <row r="172" spans="1:12" x14ac:dyDescent="0.2">
      <c r="A172" s="174" t="s">
        <v>1521</v>
      </c>
      <c r="B172" s="22" t="s">
        <v>213</v>
      </c>
      <c r="C172" s="29">
        <v>1289.6613122000001</v>
      </c>
      <c r="D172" s="27" t="str">
        <f t="shared" si="20"/>
        <v>N/A</v>
      </c>
      <c r="E172" s="29">
        <v>1206.1181767</v>
      </c>
      <c r="F172" s="27" t="str">
        <f t="shared" si="21"/>
        <v>N/A</v>
      </c>
      <c r="G172" s="29">
        <v>858.74550557999999</v>
      </c>
      <c r="H172" s="27" t="str">
        <f t="shared" si="22"/>
        <v>N/A</v>
      </c>
      <c r="I172" s="8">
        <v>-6.48</v>
      </c>
      <c r="J172" s="8">
        <v>-28.8</v>
      </c>
      <c r="K172" s="28" t="s">
        <v>734</v>
      </c>
      <c r="L172" s="105" t="str">
        <f t="shared" si="23"/>
        <v>Yes</v>
      </c>
    </row>
    <row r="173" spans="1:12" x14ac:dyDescent="0.2">
      <c r="A173" s="174" t="s">
        <v>1522</v>
      </c>
      <c r="B173" s="22" t="s">
        <v>213</v>
      </c>
      <c r="C173" s="29">
        <v>1799.1655278999999</v>
      </c>
      <c r="D173" s="27" t="str">
        <f t="shared" si="20"/>
        <v>N/A</v>
      </c>
      <c r="E173" s="29">
        <v>1591.9755737</v>
      </c>
      <c r="F173" s="27" t="str">
        <f t="shared" si="21"/>
        <v>N/A</v>
      </c>
      <c r="G173" s="29">
        <v>1263.3610329000001</v>
      </c>
      <c r="H173" s="27" t="str">
        <f t="shared" si="22"/>
        <v>N/A</v>
      </c>
      <c r="I173" s="8">
        <v>-11.5</v>
      </c>
      <c r="J173" s="8">
        <v>-20.6</v>
      </c>
      <c r="K173" s="28" t="s">
        <v>734</v>
      </c>
      <c r="L173" s="105" t="str">
        <f t="shared" si="23"/>
        <v>Yes</v>
      </c>
    </row>
    <row r="174" spans="1:12" x14ac:dyDescent="0.2">
      <c r="A174" s="168" t="s">
        <v>371</v>
      </c>
      <c r="B174" s="22" t="s">
        <v>213</v>
      </c>
      <c r="C174" s="4">
        <v>10.880855323</v>
      </c>
      <c r="D174" s="27" t="str">
        <f t="shared" ref="D174:D203" si="24">IF($B174="N/A","N/A",IF(C174&gt;10,"No",IF(C174&lt;-10,"No","Yes")))</f>
        <v>N/A</v>
      </c>
      <c r="E174" s="4">
        <v>9.4477024852000007</v>
      </c>
      <c r="F174" s="27" t="str">
        <f t="shared" ref="F174:F203" si="25">IF($B174="N/A","N/A",IF(E174&gt;10,"No",IF(E174&lt;-10,"No","Yes")))</f>
        <v>N/A</v>
      </c>
      <c r="G174" s="4">
        <v>9.5033372950999997</v>
      </c>
      <c r="H174" s="27" t="str">
        <f t="shared" ref="H174:H203" si="26">IF($B174="N/A","N/A",IF(G174&gt;10,"No",IF(G174&lt;-10,"No","Yes")))</f>
        <v>N/A</v>
      </c>
      <c r="I174" s="8">
        <v>-13.2</v>
      </c>
      <c r="J174" s="8">
        <v>0.58889999999999998</v>
      </c>
      <c r="K174" s="28" t="s">
        <v>734</v>
      </c>
      <c r="L174" s="105" t="str">
        <f t="shared" ref="L174:L203" si="27">IF(J174="Div by 0", "N/A", IF(K174="N/A","N/A", IF(J174&gt;VALUE(MID(K174,1,2)), "No", IF(J174&lt;-1*VALUE(MID(K174,1,2)), "No", "Yes"))))</f>
        <v>Yes</v>
      </c>
    </row>
    <row r="175" spans="1:12" x14ac:dyDescent="0.2">
      <c r="A175" s="174" t="s">
        <v>480</v>
      </c>
      <c r="B175" s="22" t="s">
        <v>213</v>
      </c>
      <c r="C175" s="4">
        <v>2.4089328208</v>
      </c>
      <c r="D175" s="27" t="str">
        <f t="shared" si="24"/>
        <v>N/A</v>
      </c>
      <c r="E175" s="4">
        <v>2.1090499505999998</v>
      </c>
      <c r="F175" s="27" t="str">
        <f t="shared" si="25"/>
        <v>N/A</v>
      </c>
      <c r="G175" s="4">
        <v>2.1618931770000001</v>
      </c>
      <c r="H175" s="27" t="str">
        <f t="shared" si="26"/>
        <v>N/A</v>
      </c>
      <c r="I175" s="8">
        <v>-12.4</v>
      </c>
      <c r="J175" s="8">
        <v>2.5059999999999998</v>
      </c>
      <c r="K175" s="28" t="s">
        <v>734</v>
      </c>
      <c r="L175" s="105" t="str">
        <f t="shared" si="27"/>
        <v>Yes</v>
      </c>
    </row>
    <row r="176" spans="1:12" x14ac:dyDescent="0.2">
      <c r="A176" s="174" t="s">
        <v>481</v>
      </c>
      <c r="B176" s="22" t="s">
        <v>213</v>
      </c>
      <c r="C176" s="4">
        <v>13.659032184000001</v>
      </c>
      <c r="D176" s="27" t="str">
        <f t="shared" si="24"/>
        <v>N/A</v>
      </c>
      <c r="E176" s="4">
        <v>12.050329586</v>
      </c>
      <c r="F176" s="27" t="str">
        <f t="shared" si="25"/>
        <v>N/A</v>
      </c>
      <c r="G176" s="4">
        <v>11.300244848</v>
      </c>
      <c r="H176" s="27" t="str">
        <f t="shared" si="26"/>
        <v>N/A</v>
      </c>
      <c r="I176" s="8">
        <v>-11.8</v>
      </c>
      <c r="J176" s="8">
        <v>-6.22</v>
      </c>
      <c r="K176" s="28" t="s">
        <v>734</v>
      </c>
      <c r="L176" s="105" t="str">
        <f t="shared" si="27"/>
        <v>Yes</v>
      </c>
    </row>
    <row r="177" spans="1:12" x14ac:dyDescent="0.2">
      <c r="A177" s="174" t="s">
        <v>482</v>
      </c>
      <c r="B177" s="22" t="s">
        <v>213</v>
      </c>
      <c r="C177" s="4">
        <v>8.5412158173999995</v>
      </c>
      <c r="D177" s="27" t="str">
        <f t="shared" si="24"/>
        <v>N/A</v>
      </c>
      <c r="E177" s="4">
        <v>7.6852971085000004</v>
      </c>
      <c r="F177" s="27" t="str">
        <f t="shared" si="25"/>
        <v>N/A</v>
      </c>
      <c r="G177" s="4">
        <v>8.9983043033999994</v>
      </c>
      <c r="H177" s="27" t="str">
        <f t="shared" si="26"/>
        <v>N/A</v>
      </c>
      <c r="I177" s="8">
        <v>-10</v>
      </c>
      <c r="J177" s="8">
        <v>17.079999999999998</v>
      </c>
      <c r="K177" s="28" t="s">
        <v>734</v>
      </c>
      <c r="L177" s="105" t="str">
        <f t="shared" si="27"/>
        <v>Yes</v>
      </c>
    </row>
    <row r="178" spans="1:12" x14ac:dyDescent="0.2">
      <c r="A178" s="174" t="s">
        <v>483</v>
      </c>
      <c r="B178" s="22" t="s">
        <v>213</v>
      </c>
      <c r="C178" s="4">
        <v>20.660484789000002</v>
      </c>
      <c r="D178" s="27" t="str">
        <f t="shared" si="24"/>
        <v>N/A</v>
      </c>
      <c r="E178" s="4">
        <v>17.298967716</v>
      </c>
      <c r="F178" s="27" t="str">
        <f t="shared" si="25"/>
        <v>N/A</v>
      </c>
      <c r="G178" s="4">
        <v>15.264880499</v>
      </c>
      <c r="H178" s="27" t="str">
        <f t="shared" si="26"/>
        <v>N/A</v>
      </c>
      <c r="I178" s="8">
        <v>-16.3</v>
      </c>
      <c r="J178" s="8">
        <v>-11.8</v>
      </c>
      <c r="K178" s="28" t="s">
        <v>734</v>
      </c>
      <c r="L178" s="105" t="str">
        <f t="shared" si="27"/>
        <v>Yes</v>
      </c>
    </row>
    <row r="179" spans="1:12" x14ac:dyDescent="0.2">
      <c r="A179" s="168" t="s">
        <v>1523</v>
      </c>
      <c r="B179" s="22" t="s">
        <v>213</v>
      </c>
      <c r="C179" s="4">
        <v>6.2994139237000004</v>
      </c>
      <c r="D179" s="27" t="str">
        <f t="shared" si="24"/>
        <v>N/A</v>
      </c>
      <c r="E179" s="4">
        <v>6.2492401215999998</v>
      </c>
      <c r="F179" s="27" t="str">
        <f t="shared" si="25"/>
        <v>N/A</v>
      </c>
      <c r="G179" s="4">
        <v>5.2193350466000004</v>
      </c>
      <c r="H179" s="27" t="str">
        <f t="shared" si="26"/>
        <v>N/A</v>
      </c>
      <c r="I179" s="8">
        <v>-0.79600000000000004</v>
      </c>
      <c r="J179" s="8">
        <v>-16.5</v>
      </c>
      <c r="K179" s="28" t="s">
        <v>734</v>
      </c>
      <c r="L179" s="105" t="str">
        <f t="shared" si="27"/>
        <v>Yes</v>
      </c>
    </row>
    <row r="180" spans="1:12" x14ac:dyDescent="0.2">
      <c r="A180" s="174" t="s">
        <v>1524</v>
      </c>
      <c r="B180" s="22" t="s">
        <v>213</v>
      </c>
      <c r="C180" s="4">
        <v>31.217279883</v>
      </c>
      <c r="D180" s="27" t="str">
        <f t="shared" si="24"/>
        <v>N/A</v>
      </c>
      <c r="E180" s="4">
        <v>29.556582304999999</v>
      </c>
      <c r="F180" s="27" t="str">
        <f t="shared" si="25"/>
        <v>N/A</v>
      </c>
      <c r="G180" s="4">
        <v>16.881842309</v>
      </c>
      <c r="H180" s="27" t="str">
        <f t="shared" si="26"/>
        <v>N/A</v>
      </c>
      <c r="I180" s="8">
        <v>-5.32</v>
      </c>
      <c r="J180" s="8">
        <v>-42.9</v>
      </c>
      <c r="K180" s="28" t="s">
        <v>734</v>
      </c>
      <c r="L180" s="105" t="str">
        <f t="shared" si="27"/>
        <v>No</v>
      </c>
    </row>
    <row r="181" spans="1:12" x14ac:dyDescent="0.2">
      <c r="A181" s="174" t="s">
        <v>1525</v>
      </c>
      <c r="B181" s="22" t="s">
        <v>213</v>
      </c>
      <c r="C181" s="4">
        <v>4.4644383551000004</v>
      </c>
      <c r="D181" s="27" t="str">
        <f t="shared" si="24"/>
        <v>N/A</v>
      </c>
      <c r="E181" s="4">
        <v>4.5442453025000002</v>
      </c>
      <c r="F181" s="27" t="str">
        <f t="shared" si="25"/>
        <v>N/A</v>
      </c>
      <c r="G181" s="4">
        <v>3.5431544583000001</v>
      </c>
      <c r="H181" s="27" t="str">
        <f t="shared" si="26"/>
        <v>N/A</v>
      </c>
      <c r="I181" s="8">
        <v>1.788</v>
      </c>
      <c r="J181" s="8">
        <v>-22</v>
      </c>
      <c r="K181" s="28" t="s">
        <v>734</v>
      </c>
      <c r="L181" s="105" t="str">
        <f t="shared" si="27"/>
        <v>Yes</v>
      </c>
    </row>
    <row r="182" spans="1:12" x14ac:dyDescent="0.2">
      <c r="A182" s="174" t="s">
        <v>1526</v>
      </c>
      <c r="B182" s="22" t="s">
        <v>213</v>
      </c>
      <c r="C182" s="4">
        <v>7.8693684999999996E-3</v>
      </c>
      <c r="D182" s="27" t="str">
        <f t="shared" si="24"/>
        <v>N/A</v>
      </c>
      <c r="E182" s="4">
        <v>5.2763866999999999E-3</v>
      </c>
      <c r="F182" s="27" t="str">
        <f t="shared" si="25"/>
        <v>N/A</v>
      </c>
      <c r="G182" s="4">
        <v>4.1157683000000002E-3</v>
      </c>
      <c r="H182" s="27" t="str">
        <f t="shared" si="26"/>
        <v>N/A</v>
      </c>
      <c r="I182" s="8">
        <v>-33</v>
      </c>
      <c r="J182" s="8">
        <v>-22</v>
      </c>
      <c r="K182" s="28" t="s">
        <v>734</v>
      </c>
      <c r="L182" s="105" t="str">
        <f t="shared" si="27"/>
        <v>Yes</v>
      </c>
    </row>
    <row r="183" spans="1:12" x14ac:dyDescent="0.2">
      <c r="A183" s="174" t="s">
        <v>1527</v>
      </c>
      <c r="B183" s="22" t="s">
        <v>213</v>
      </c>
      <c r="C183" s="4">
        <v>3.2536196999999999E-3</v>
      </c>
      <c r="D183" s="27" t="str">
        <f t="shared" si="24"/>
        <v>N/A</v>
      </c>
      <c r="E183" s="4">
        <v>1.6437635999999999E-3</v>
      </c>
      <c r="F183" s="27" t="str">
        <f t="shared" si="25"/>
        <v>N/A</v>
      </c>
      <c r="G183" s="4">
        <v>1.9028771999999999E-3</v>
      </c>
      <c r="H183" s="27" t="str">
        <f t="shared" si="26"/>
        <v>N/A</v>
      </c>
      <c r="I183" s="8">
        <v>-49.5</v>
      </c>
      <c r="J183" s="8">
        <v>15.76</v>
      </c>
      <c r="K183" s="28" t="s">
        <v>734</v>
      </c>
      <c r="L183" s="105" t="str">
        <f t="shared" si="27"/>
        <v>Yes</v>
      </c>
    </row>
    <row r="184" spans="1:12" x14ac:dyDescent="0.2">
      <c r="A184" s="168" t="s">
        <v>97</v>
      </c>
      <c r="B184" s="22" t="s">
        <v>213</v>
      </c>
      <c r="C184" s="4">
        <v>66.399801256000003</v>
      </c>
      <c r="D184" s="27" t="str">
        <f t="shared" si="24"/>
        <v>N/A</v>
      </c>
      <c r="E184" s="4">
        <v>59.381548363999997</v>
      </c>
      <c r="F184" s="27" t="str">
        <f t="shared" si="25"/>
        <v>N/A</v>
      </c>
      <c r="G184" s="4">
        <v>57.936893884</v>
      </c>
      <c r="H184" s="27" t="str">
        <f t="shared" si="26"/>
        <v>N/A</v>
      </c>
      <c r="I184" s="8">
        <v>-10.6</v>
      </c>
      <c r="J184" s="8">
        <v>-2.4300000000000002</v>
      </c>
      <c r="K184" s="28" t="s">
        <v>734</v>
      </c>
      <c r="L184" s="105" t="str">
        <f t="shared" si="27"/>
        <v>Yes</v>
      </c>
    </row>
    <row r="185" spans="1:12" x14ac:dyDescent="0.2">
      <c r="A185" s="174" t="s">
        <v>484</v>
      </c>
      <c r="B185" s="22" t="s">
        <v>213</v>
      </c>
      <c r="C185" s="4">
        <v>51.056196229000001</v>
      </c>
      <c r="D185" s="27" t="str">
        <f t="shared" si="24"/>
        <v>N/A</v>
      </c>
      <c r="E185" s="4">
        <v>41.082224214</v>
      </c>
      <c r="F185" s="27" t="str">
        <f t="shared" si="25"/>
        <v>N/A</v>
      </c>
      <c r="G185" s="4">
        <v>36.739743447999999</v>
      </c>
      <c r="H185" s="27" t="str">
        <f t="shared" si="26"/>
        <v>N/A</v>
      </c>
      <c r="I185" s="8">
        <v>-19.5</v>
      </c>
      <c r="J185" s="8">
        <v>-10.6</v>
      </c>
      <c r="K185" s="28" t="s">
        <v>734</v>
      </c>
      <c r="L185" s="105" t="str">
        <f t="shared" si="27"/>
        <v>Yes</v>
      </c>
    </row>
    <row r="186" spans="1:12" x14ac:dyDescent="0.2">
      <c r="A186" s="174" t="s">
        <v>485</v>
      </c>
      <c r="B186" s="22" t="s">
        <v>213</v>
      </c>
      <c r="C186" s="4">
        <v>71.911649057999995</v>
      </c>
      <c r="D186" s="27" t="str">
        <f t="shared" si="24"/>
        <v>N/A</v>
      </c>
      <c r="E186" s="4">
        <v>65.583155156999993</v>
      </c>
      <c r="F186" s="27" t="str">
        <f t="shared" si="25"/>
        <v>N/A</v>
      </c>
      <c r="G186" s="4">
        <v>62.797388288000001</v>
      </c>
      <c r="H186" s="27" t="str">
        <f t="shared" si="26"/>
        <v>N/A</v>
      </c>
      <c r="I186" s="8">
        <v>-8.8000000000000007</v>
      </c>
      <c r="J186" s="8">
        <v>-4.25</v>
      </c>
      <c r="K186" s="28" t="s">
        <v>734</v>
      </c>
      <c r="L186" s="105" t="str">
        <f t="shared" si="27"/>
        <v>Yes</v>
      </c>
    </row>
    <row r="187" spans="1:12" x14ac:dyDescent="0.2">
      <c r="A187" s="174" t="s">
        <v>486</v>
      </c>
      <c r="B187" s="22" t="s">
        <v>213</v>
      </c>
      <c r="C187" s="4">
        <v>66.364351760999995</v>
      </c>
      <c r="D187" s="27" t="str">
        <f t="shared" si="24"/>
        <v>N/A</v>
      </c>
      <c r="E187" s="4">
        <v>60.823308199000003</v>
      </c>
      <c r="F187" s="27" t="str">
        <f t="shared" si="25"/>
        <v>N/A</v>
      </c>
      <c r="G187" s="4">
        <v>61.746402818</v>
      </c>
      <c r="H187" s="27" t="str">
        <f t="shared" si="26"/>
        <v>N/A</v>
      </c>
      <c r="I187" s="8">
        <v>-8.35</v>
      </c>
      <c r="J187" s="8">
        <v>1.518</v>
      </c>
      <c r="K187" s="28" t="s">
        <v>734</v>
      </c>
      <c r="L187" s="105" t="str">
        <f t="shared" si="27"/>
        <v>Yes</v>
      </c>
    </row>
    <row r="188" spans="1:12" x14ac:dyDescent="0.2">
      <c r="A188" s="174" t="s">
        <v>487</v>
      </c>
      <c r="B188" s="22" t="s">
        <v>213</v>
      </c>
      <c r="C188" s="4">
        <v>68.613958027999999</v>
      </c>
      <c r="D188" s="27" t="str">
        <f t="shared" si="24"/>
        <v>N/A</v>
      </c>
      <c r="E188" s="4">
        <v>59.920113090999997</v>
      </c>
      <c r="F188" s="27" t="str">
        <f t="shared" si="25"/>
        <v>N/A</v>
      </c>
      <c r="G188" s="4">
        <v>59.516288627999998</v>
      </c>
      <c r="H188" s="27" t="str">
        <f t="shared" si="26"/>
        <v>N/A</v>
      </c>
      <c r="I188" s="8">
        <v>-12.7</v>
      </c>
      <c r="J188" s="8">
        <v>-0.67400000000000004</v>
      </c>
      <c r="K188" s="28" t="s">
        <v>734</v>
      </c>
      <c r="L188" s="105" t="str">
        <f t="shared" si="27"/>
        <v>Yes</v>
      </c>
    </row>
    <row r="189" spans="1:12" x14ac:dyDescent="0.2">
      <c r="A189" s="168" t="s">
        <v>118</v>
      </c>
      <c r="B189" s="22" t="s">
        <v>213</v>
      </c>
      <c r="C189" s="4">
        <v>86.574463609999995</v>
      </c>
      <c r="D189" s="27" t="str">
        <f t="shared" si="24"/>
        <v>N/A</v>
      </c>
      <c r="E189" s="4">
        <v>81.972644376999995</v>
      </c>
      <c r="F189" s="27" t="str">
        <f t="shared" si="25"/>
        <v>N/A</v>
      </c>
      <c r="G189" s="4">
        <v>70.776372378999994</v>
      </c>
      <c r="H189" s="27" t="str">
        <f t="shared" si="26"/>
        <v>N/A</v>
      </c>
      <c r="I189" s="8">
        <v>-5.32</v>
      </c>
      <c r="J189" s="8">
        <v>-13.7</v>
      </c>
      <c r="K189" s="28" t="s">
        <v>734</v>
      </c>
      <c r="L189" s="105" t="str">
        <f t="shared" si="27"/>
        <v>Yes</v>
      </c>
    </row>
    <row r="190" spans="1:12" x14ac:dyDescent="0.2">
      <c r="A190" s="174" t="s">
        <v>488</v>
      </c>
      <c r="B190" s="22" t="s">
        <v>213</v>
      </c>
      <c r="C190" s="4">
        <v>86.385990602999996</v>
      </c>
      <c r="D190" s="27" t="str">
        <f t="shared" si="24"/>
        <v>N/A</v>
      </c>
      <c r="E190" s="4">
        <v>80.282968991000004</v>
      </c>
      <c r="F190" s="27" t="str">
        <f t="shared" si="25"/>
        <v>N/A</v>
      </c>
      <c r="G190" s="4">
        <v>68.427236536999999</v>
      </c>
      <c r="H190" s="27" t="str">
        <f t="shared" si="26"/>
        <v>N/A</v>
      </c>
      <c r="I190" s="8">
        <v>-7.06</v>
      </c>
      <c r="J190" s="8">
        <v>-14.8</v>
      </c>
      <c r="K190" s="28" t="s">
        <v>734</v>
      </c>
      <c r="L190" s="105" t="str">
        <f t="shared" si="27"/>
        <v>Yes</v>
      </c>
    </row>
    <row r="191" spans="1:12" x14ac:dyDescent="0.2">
      <c r="A191" s="174" t="s">
        <v>489</v>
      </c>
      <c r="B191" s="22" t="s">
        <v>213</v>
      </c>
      <c r="C191" s="4">
        <v>91.021789780999995</v>
      </c>
      <c r="D191" s="27" t="str">
        <f t="shared" si="24"/>
        <v>N/A</v>
      </c>
      <c r="E191" s="4">
        <v>88.656136997000004</v>
      </c>
      <c r="F191" s="27" t="str">
        <f t="shared" si="25"/>
        <v>N/A</v>
      </c>
      <c r="G191" s="4">
        <v>79.176188533000001</v>
      </c>
      <c r="H191" s="27" t="str">
        <f t="shared" si="26"/>
        <v>N/A</v>
      </c>
      <c r="I191" s="8">
        <v>-2.6</v>
      </c>
      <c r="J191" s="8">
        <v>-10.7</v>
      </c>
      <c r="K191" s="28" t="s">
        <v>734</v>
      </c>
      <c r="L191" s="105" t="str">
        <f t="shared" si="27"/>
        <v>Yes</v>
      </c>
    </row>
    <row r="192" spans="1:12" x14ac:dyDescent="0.2">
      <c r="A192" s="174" t="s">
        <v>490</v>
      </c>
      <c r="B192" s="22" t="s">
        <v>213</v>
      </c>
      <c r="C192" s="4">
        <v>84.843104466</v>
      </c>
      <c r="D192" s="27" t="str">
        <f t="shared" si="24"/>
        <v>N/A</v>
      </c>
      <c r="E192" s="4">
        <v>79.213434640000003</v>
      </c>
      <c r="F192" s="27" t="str">
        <f t="shared" si="25"/>
        <v>N/A</v>
      </c>
      <c r="G192" s="4">
        <v>68.583928748000005</v>
      </c>
      <c r="H192" s="27" t="str">
        <f t="shared" si="26"/>
        <v>N/A</v>
      </c>
      <c r="I192" s="8">
        <v>-6.64</v>
      </c>
      <c r="J192" s="8">
        <v>-13.4</v>
      </c>
      <c r="K192" s="28" t="s">
        <v>734</v>
      </c>
      <c r="L192" s="105" t="str">
        <f t="shared" si="27"/>
        <v>Yes</v>
      </c>
    </row>
    <row r="193" spans="1:12" x14ac:dyDescent="0.2">
      <c r="A193" s="174" t="s">
        <v>491</v>
      </c>
      <c r="B193" s="22" t="s">
        <v>213</v>
      </c>
      <c r="C193" s="4">
        <v>77.740361152000006</v>
      </c>
      <c r="D193" s="27" t="str">
        <f t="shared" si="24"/>
        <v>N/A</v>
      </c>
      <c r="E193" s="4">
        <v>71.544808994999997</v>
      </c>
      <c r="F193" s="27" t="str">
        <f t="shared" si="25"/>
        <v>N/A</v>
      </c>
      <c r="G193" s="4">
        <v>56.401278732999998</v>
      </c>
      <c r="H193" s="27" t="str">
        <f t="shared" si="26"/>
        <v>N/A</v>
      </c>
      <c r="I193" s="8">
        <v>-7.97</v>
      </c>
      <c r="J193" s="8">
        <v>-21.2</v>
      </c>
      <c r="K193" s="28" t="s">
        <v>734</v>
      </c>
      <c r="L193" s="105" t="str">
        <f t="shared" si="27"/>
        <v>Yes</v>
      </c>
    </row>
    <row r="194" spans="1:12" x14ac:dyDescent="0.2">
      <c r="A194" s="168" t="s">
        <v>1528</v>
      </c>
      <c r="B194" s="22" t="s">
        <v>213</v>
      </c>
      <c r="C194" s="23">
        <v>8.2424338377000002</v>
      </c>
      <c r="D194" s="27" t="str">
        <f t="shared" si="24"/>
        <v>N/A</v>
      </c>
      <c r="E194" s="23">
        <v>8.2738782385</v>
      </c>
      <c r="F194" s="27" t="str">
        <f t="shared" si="25"/>
        <v>N/A</v>
      </c>
      <c r="G194" s="23">
        <v>8.6738248049000006</v>
      </c>
      <c r="H194" s="27" t="str">
        <f t="shared" si="26"/>
        <v>N/A</v>
      </c>
      <c r="I194" s="8">
        <v>0.38150000000000001</v>
      </c>
      <c r="J194" s="8">
        <v>4.8339999999999996</v>
      </c>
      <c r="K194" s="28" t="s">
        <v>734</v>
      </c>
      <c r="L194" s="105" t="str">
        <f t="shared" si="27"/>
        <v>Yes</v>
      </c>
    </row>
    <row r="195" spans="1:12" x14ac:dyDescent="0.2">
      <c r="A195" s="174" t="s">
        <v>1529</v>
      </c>
      <c r="B195" s="22" t="s">
        <v>213</v>
      </c>
      <c r="C195" s="23">
        <v>13.5</v>
      </c>
      <c r="D195" s="27" t="str">
        <f t="shared" si="24"/>
        <v>N/A</v>
      </c>
      <c r="E195" s="23">
        <v>12.619073568999999</v>
      </c>
      <c r="F195" s="27" t="str">
        <f t="shared" si="25"/>
        <v>N/A</v>
      </c>
      <c r="G195" s="23">
        <v>12.185421995</v>
      </c>
      <c r="H195" s="27" t="str">
        <f t="shared" si="26"/>
        <v>N/A</v>
      </c>
      <c r="I195" s="8">
        <v>-6.53</v>
      </c>
      <c r="J195" s="8">
        <v>-3.44</v>
      </c>
      <c r="K195" s="28" t="s">
        <v>734</v>
      </c>
      <c r="L195" s="105" t="str">
        <f t="shared" si="27"/>
        <v>Yes</v>
      </c>
    </row>
    <row r="196" spans="1:12" x14ac:dyDescent="0.2">
      <c r="A196" s="174" t="s">
        <v>1530</v>
      </c>
      <c r="B196" s="22" t="s">
        <v>213</v>
      </c>
      <c r="C196" s="23">
        <v>11.523744815000001</v>
      </c>
      <c r="D196" s="27" t="str">
        <f t="shared" si="24"/>
        <v>N/A</v>
      </c>
      <c r="E196" s="23">
        <v>11.542641047</v>
      </c>
      <c r="F196" s="27" t="str">
        <f t="shared" si="25"/>
        <v>N/A</v>
      </c>
      <c r="G196" s="23">
        <v>11.886019952</v>
      </c>
      <c r="H196" s="27" t="str">
        <f t="shared" si="26"/>
        <v>N/A</v>
      </c>
      <c r="I196" s="8">
        <v>0.16400000000000001</v>
      </c>
      <c r="J196" s="8">
        <v>2.9750000000000001</v>
      </c>
      <c r="K196" s="28" t="s">
        <v>734</v>
      </c>
      <c r="L196" s="105" t="str">
        <f t="shared" si="27"/>
        <v>Yes</v>
      </c>
    </row>
    <row r="197" spans="1:12" x14ac:dyDescent="0.2">
      <c r="A197" s="174" t="s">
        <v>1531</v>
      </c>
      <c r="B197" s="22" t="s">
        <v>213</v>
      </c>
      <c r="C197" s="23">
        <v>6.1916964183000003</v>
      </c>
      <c r="D197" s="27" t="str">
        <f t="shared" si="24"/>
        <v>N/A</v>
      </c>
      <c r="E197" s="23">
        <v>6.2375483709999999</v>
      </c>
      <c r="F197" s="27" t="str">
        <f t="shared" si="25"/>
        <v>N/A</v>
      </c>
      <c r="G197" s="23">
        <v>5.3059049535999998</v>
      </c>
      <c r="H197" s="27" t="str">
        <f t="shared" si="26"/>
        <v>N/A</v>
      </c>
      <c r="I197" s="8">
        <v>0.74050000000000005</v>
      </c>
      <c r="J197" s="8">
        <v>-14.9</v>
      </c>
      <c r="K197" s="28" t="s">
        <v>734</v>
      </c>
      <c r="L197" s="105" t="str">
        <f t="shared" si="27"/>
        <v>Yes</v>
      </c>
    </row>
    <row r="198" spans="1:12" x14ac:dyDescent="0.2">
      <c r="A198" s="174" t="s">
        <v>1532</v>
      </c>
      <c r="B198" s="22" t="s">
        <v>213</v>
      </c>
      <c r="C198" s="23">
        <v>3.0043307087</v>
      </c>
      <c r="D198" s="27" t="str">
        <f t="shared" si="24"/>
        <v>N/A</v>
      </c>
      <c r="E198" s="23">
        <v>3.0190992018</v>
      </c>
      <c r="F198" s="27" t="str">
        <f t="shared" si="25"/>
        <v>N/A</v>
      </c>
      <c r="G198" s="23">
        <v>3.5998504113999998</v>
      </c>
      <c r="H198" s="27" t="str">
        <f t="shared" si="26"/>
        <v>N/A</v>
      </c>
      <c r="I198" s="8">
        <v>0.49159999999999998</v>
      </c>
      <c r="J198" s="8">
        <v>19.239999999999998</v>
      </c>
      <c r="K198" s="28" t="s">
        <v>734</v>
      </c>
      <c r="L198" s="105" t="str">
        <f t="shared" si="27"/>
        <v>Yes</v>
      </c>
    </row>
    <row r="199" spans="1:12" x14ac:dyDescent="0.2">
      <c r="A199" s="168" t="s">
        <v>1533</v>
      </c>
      <c r="B199" s="22" t="s">
        <v>213</v>
      </c>
      <c r="C199" s="23">
        <v>241.17029851000001</v>
      </c>
      <c r="D199" s="27" t="str">
        <f t="shared" si="24"/>
        <v>N/A</v>
      </c>
      <c r="E199" s="23">
        <v>222.30381666</v>
      </c>
      <c r="F199" s="27" t="str">
        <f t="shared" si="25"/>
        <v>N/A</v>
      </c>
      <c r="G199" s="23">
        <v>169.57340029</v>
      </c>
      <c r="H199" s="27" t="str">
        <f t="shared" si="26"/>
        <v>N/A</v>
      </c>
      <c r="I199" s="8">
        <v>-7.82</v>
      </c>
      <c r="J199" s="8">
        <v>-23.7</v>
      </c>
      <c r="K199" s="28" t="s">
        <v>734</v>
      </c>
      <c r="L199" s="105" t="str">
        <f t="shared" si="27"/>
        <v>Yes</v>
      </c>
    </row>
    <row r="200" spans="1:12" x14ac:dyDescent="0.2">
      <c r="A200" s="174" t="s">
        <v>1534</v>
      </c>
      <c r="B200" s="22" t="s">
        <v>213</v>
      </c>
      <c r="C200" s="23">
        <v>240.56964153000001</v>
      </c>
      <c r="D200" s="27" t="str">
        <f t="shared" si="24"/>
        <v>N/A</v>
      </c>
      <c r="E200" s="23">
        <v>223.39407373</v>
      </c>
      <c r="F200" s="27" t="str">
        <f t="shared" si="25"/>
        <v>N/A</v>
      </c>
      <c r="G200" s="23">
        <v>156.84377302999999</v>
      </c>
      <c r="H200" s="27" t="str">
        <f t="shared" si="26"/>
        <v>N/A</v>
      </c>
      <c r="I200" s="8">
        <v>-7.14</v>
      </c>
      <c r="J200" s="8">
        <v>-29.8</v>
      </c>
      <c r="K200" s="28" t="s">
        <v>734</v>
      </c>
      <c r="L200" s="105" t="str">
        <f t="shared" si="27"/>
        <v>Yes</v>
      </c>
    </row>
    <row r="201" spans="1:12" x14ac:dyDescent="0.2">
      <c r="A201" s="174" t="s">
        <v>1535</v>
      </c>
      <c r="B201" s="22" t="s">
        <v>213</v>
      </c>
      <c r="C201" s="23">
        <v>243.20798687000001</v>
      </c>
      <c r="D201" s="27" t="str">
        <f t="shared" si="24"/>
        <v>N/A</v>
      </c>
      <c r="E201" s="23">
        <v>219.50596271000001</v>
      </c>
      <c r="F201" s="27" t="str">
        <f t="shared" si="25"/>
        <v>N/A</v>
      </c>
      <c r="G201" s="23">
        <v>172.18816584999999</v>
      </c>
      <c r="H201" s="27" t="str">
        <f t="shared" si="26"/>
        <v>N/A</v>
      </c>
      <c r="I201" s="8">
        <v>-9.75</v>
      </c>
      <c r="J201" s="8">
        <v>-21.6</v>
      </c>
      <c r="K201" s="28" t="s">
        <v>734</v>
      </c>
      <c r="L201" s="105" t="str">
        <f t="shared" si="27"/>
        <v>Yes</v>
      </c>
    </row>
    <row r="202" spans="1:12" x14ac:dyDescent="0.2">
      <c r="A202" s="174" t="s">
        <v>1536</v>
      </c>
      <c r="B202" s="22" t="s">
        <v>213</v>
      </c>
      <c r="C202" s="23">
        <v>66.875</v>
      </c>
      <c r="D202" s="27" t="str">
        <f t="shared" si="24"/>
        <v>N/A</v>
      </c>
      <c r="E202" s="23">
        <v>39.818181817999999</v>
      </c>
      <c r="F202" s="27" t="str">
        <f t="shared" si="25"/>
        <v>N/A</v>
      </c>
      <c r="G202" s="23">
        <v>49.9</v>
      </c>
      <c r="H202" s="27" t="str">
        <f t="shared" si="26"/>
        <v>N/A</v>
      </c>
      <c r="I202" s="8">
        <v>-40.5</v>
      </c>
      <c r="J202" s="8">
        <v>25.32</v>
      </c>
      <c r="K202" s="28" t="s">
        <v>734</v>
      </c>
      <c r="L202" s="105" t="str">
        <f t="shared" si="27"/>
        <v>Yes</v>
      </c>
    </row>
    <row r="203" spans="1:12" x14ac:dyDescent="0.2">
      <c r="A203" s="174" t="s">
        <v>1537</v>
      </c>
      <c r="B203" s="22" t="s">
        <v>213</v>
      </c>
      <c r="C203" s="23">
        <v>6</v>
      </c>
      <c r="D203" s="27" t="str">
        <f t="shared" si="24"/>
        <v>N/A</v>
      </c>
      <c r="E203" s="23">
        <v>0</v>
      </c>
      <c r="F203" s="27" t="str">
        <f t="shared" si="25"/>
        <v>N/A</v>
      </c>
      <c r="G203" s="23">
        <v>209</v>
      </c>
      <c r="H203" s="27" t="str">
        <f t="shared" si="26"/>
        <v>N/A</v>
      </c>
      <c r="I203" s="8">
        <v>-100</v>
      </c>
      <c r="J203" s="8" t="s">
        <v>1751</v>
      </c>
      <c r="K203" s="28" t="s">
        <v>734</v>
      </c>
      <c r="L203" s="105" t="str">
        <f t="shared" si="27"/>
        <v>N/A</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-33.299999999999997</v>
      </c>
      <c r="J204" s="8">
        <v>-25</v>
      </c>
      <c r="K204" s="10" t="s">
        <v>213</v>
      </c>
      <c r="L204" s="105" t="str">
        <f t="shared" ref="L204:L214" si="31">IF(J204="Div by 0", "N/A", IF(K204="N/A","N/A", IF(J204&gt;VALUE(MID(K204,1,2)), "No", IF(J204&lt;-1*VALUE(MID(K204,1,2)), "No", "Yes"))))</f>
        <v>N/A</v>
      </c>
    </row>
    <row r="205" spans="1:12" x14ac:dyDescent="0.2">
      <c r="A205" s="168" t="s">
        <v>128</v>
      </c>
      <c r="B205" s="22" t="s">
        <v>213</v>
      </c>
      <c r="C205" s="23">
        <v>24</v>
      </c>
      <c r="D205" s="27" t="str">
        <f t="shared" si="28"/>
        <v>N/A</v>
      </c>
      <c r="E205" s="23">
        <v>23</v>
      </c>
      <c r="F205" s="27" t="str">
        <f t="shared" si="29"/>
        <v>N/A</v>
      </c>
      <c r="G205" s="23">
        <v>28</v>
      </c>
      <c r="H205" s="27" t="str">
        <f t="shared" si="30"/>
        <v>N/A</v>
      </c>
      <c r="I205" s="8">
        <v>-4.17</v>
      </c>
      <c r="J205" s="8">
        <v>21.74</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11</v>
      </c>
      <c r="H206" s="27" t="str">
        <f t="shared" si="30"/>
        <v>N/A</v>
      </c>
      <c r="I206" s="8">
        <v>0</v>
      </c>
      <c r="J206" s="8">
        <v>300</v>
      </c>
      <c r="K206" s="10" t="s">
        <v>213</v>
      </c>
      <c r="L206" s="105" t="str">
        <f t="shared" si="31"/>
        <v>N/A</v>
      </c>
    </row>
    <row r="207" spans="1:12" ht="25.5" x14ac:dyDescent="0.2">
      <c r="A207" s="168" t="s">
        <v>1538</v>
      </c>
      <c r="B207" s="22" t="s">
        <v>213</v>
      </c>
      <c r="C207" s="23">
        <v>114</v>
      </c>
      <c r="D207" s="27" t="str">
        <f t="shared" si="28"/>
        <v>N/A</v>
      </c>
      <c r="E207" s="23">
        <v>0</v>
      </c>
      <c r="F207" s="27" t="str">
        <f t="shared" si="29"/>
        <v>N/A</v>
      </c>
      <c r="G207" s="23">
        <v>0</v>
      </c>
      <c r="H207" s="27" t="str">
        <f t="shared" si="30"/>
        <v>N/A</v>
      </c>
      <c r="I207" s="8">
        <v>-100</v>
      </c>
      <c r="J207" s="8" t="s">
        <v>1751</v>
      </c>
      <c r="K207" s="10" t="s">
        <v>213</v>
      </c>
      <c r="L207" s="105" t="str">
        <f t="shared" si="31"/>
        <v>N/A</v>
      </c>
    </row>
    <row r="208" spans="1:12" ht="25.5" x14ac:dyDescent="0.2">
      <c r="A208" s="168" t="s">
        <v>1586</v>
      </c>
      <c r="B208" s="22" t="s">
        <v>213</v>
      </c>
      <c r="C208" s="23">
        <v>57</v>
      </c>
      <c r="D208" s="27" t="str">
        <f t="shared" si="28"/>
        <v>N/A</v>
      </c>
      <c r="E208" s="23">
        <v>71</v>
      </c>
      <c r="F208" s="27" t="str">
        <f t="shared" si="29"/>
        <v>N/A</v>
      </c>
      <c r="G208" s="23">
        <v>101</v>
      </c>
      <c r="H208" s="27" t="str">
        <f t="shared" si="30"/>
        <v>N/A</v>
      </c>
      <c r="I208" s="8">
        <v>24.56</v>
      </c>
      <c r="J208" s="8">
        <v>42.25</v>
      </c>
      <c r="K208" s="10" t="s">
        <v>213</v>
      </c>
      <c r="L208" s="105" t="str">
        <f t="shared" si="31"/>
        <v>N/A</v>
      </c>
    </row>
    <row r="209" spans="1:12" x14ac:dyDescent="0.2">
      <c r="A209" s="168" t="s">
        <v>1587</v>
      </c>
      <c r="B209" s="22" t="s">
        <v>213</v>
      </c>
      <c r="C209" s="23">
        <v>124</v>
      </c>
      <c r="D209" s="27" t="str">
        <f t="shared" si="28"/>
        <v>N/A</v>
      </c>
      <c r="E209" s="23">
        <v>108</v>
      </c>
      <c r="F209" s="27" t="str">
        <f t="shared" si="29"/>
        <v>N/A</v>
      </c>
      <c r="G209" s="23">
        <v>12</v>
      </c>
      <c r="H209" s="27" t="str">
        <f t="shared" si="30"/>
        <v>N/A</v>
      </c>
      <c r="I209" s="8">
        <v>-12.9</v>
      </c>
      <c r="J209" s="8">
        <v>-88.9</v>
      </c>
      <c r="K209" s="10" t="s">
        <v>213</v>
      </c>
      <c r="L209" s="105" t="str">
        <f t="shared" si="31"/>
        <v>N/A</v>
      </c>
    </row>
    <row r="210" spans="1:12" x14ac:dyDescent="0.2">
      <c r="A210" s="168" t="s">
        <v>125</v>
      </c>
      <c r="B210" s="22" t="s">
        <v>213</v>
      </c>
      <c r="C210" s="29">
        <v>2024492</v>
      </c>
      <c r="D210" s="27" t="str">
        <f t="shared" si="28"/>
        <v>N/A</v>
      </c>
      <c r="E210" s="29">
        <v>2192541</v>
      </c>
      <c r="F210" s="27" t="str">
        <f t="shared" si="29"/>
        <v>N/A</v>
      </c>
      <c r="G210" s="29">
        <v>1604979</v>
      </c>
      <c r="H210" s="27" t="str">
        <f t="shared" si="30"/>
        <v>N/A</v>
      </c>
      <c r="I210" s="8">
        <v>8.3010000000000002</v>
      </c>
      <c r="J210" s="8">
        <v>-26.8</v>
      </c>
      <c r="K210" s="10" t="s">
        <v>213</v>
      </c>
      <c r="L210" s="105" t="str">
        <f t="shared" si="31"/>
        <v>N/A</v>
      </c>
    </row>
    <row r="211" spans="1:12" x14ac:dyDescent="0.2">
      <c r="A211" s="168" t="s">
        <v>1588</v>
      </c>
      <c r="B211" s="22" t="s">
        <v>213</v>
      </c>
      <c r="C211" s="29">
        <v>593233</v>
      </c>
      <c r="D211" s="27" t="str">
        <f t="shared" si="28"/>
        <v>N/A</v>
      </c>
      <c r="E211" s="29">
        <v>713307</v>
      </c>
      <c r="F211" s="27" t="str">
        <f t="shared" si="29"/>
        <v>N/A</v>
      </c>
      <c r="G211" s="29">
        <v>901323</v>
      </c>
      <c r="H211" s="27" t="str">
        <f t="shared" si="30"/>
        <v>N/A</v>
      </c>
      <c r="I211" s="8">
        <v>20.239999999999998</v>
      </c>
      <c r="J211" s="8">
        <v>26.36</v>
      </c>
      <c r="K211" s="10" t="s">
        <v>213</v>
      </c>
      <c r="L211" s="105" t="str">
        <f t="shared" si="31"/>
        <v>N/A</v>
      </c>
    </row>
    <row r="212" spans="1:12" x14ac:dyDescent="0.2">
      <c r="A212" s="168" t="s">
        <v>1539</v>
      </c>
      <c r="B212" s="22" t="s">
        <v>213</v>
      </c>
      <c r="C212" s="29">
        <v>232414</v>
      </c>
      <c r="D212" s="27" t="str">
        <f t="shared" si="28"/>
        <v>N/A</v>
      </c>
      <c r="E212" s="29">
        <v>188529</v>
      </c>
      <c r="F212" s="27" t="str">
        <f t="shared" si="29"/>
        <v>N/A</v>
      </c>
      <c r="G212" s="29">
        <v>133964</v>
      </c>
      <c r="H212" s="27" t="str">
        <f t="shared" si="30"/>
        <v>N/A</v>
      </c>
      <c r="I212" s="8">
        <v>-18.899999999999999</v>
      </c>
      <c r="J212" s="8">
        <v>-28.9</v>
      </c>
      <c r="K212" s="10" t="s">
        <v>213</v>
      </c>
      <c r="L212" s="105" t="str">
        <f t="shared" si="31"/>
        <v>N/A</v>
      </c>
    </row>
    <row r="213" spans="1:12" x14ac:dyDescent="0.2">
      <c r="A213" s="168" t="s">
        <v>1589</v>
      </c>
      <c r="B213" s="22" t="s">
        <v>213</v>
      </c>
      <c r="C213" s="29">
        <v>2024183</v>
      </c>
      <c r="D213" s="27" t="str">
        <f t="shared" si="28"/>
        <v>N/A</v>
      </c>
      <c r="E213" s="29">
        <v>2188923</v>
      </c>
      <c r="F213" s="27" t="str">
        <f t="shared" si="29"/>
        <v>N/A</v>
      </c>
      <c r="G213" s="29">
        <v>1603861</v>
      </c>
      <c r="H213" s="27" t="str">
        <f t="shared" si="30"/>
        <v>N/A</v>
      </c>
      <c r="I213" s="8">
        <v>8.1389999999999993</v>
      </c>
      <c r="J213" s="8">
        <v>-26.7</v>
      </c>
      <c r="K213" s="10" t="s">
        <v>213</v>
      </c>
      <c r="L213" s="105" t="str">
        <f t="shared" si="31"/>
        <v>N/A</v>
      </c>
    </row>
    <row r="214" spans="1:12" x14ac:dyDescent="0.2">
      <c r="A214" s="174" t="s">
        <v>1590</v>
      </c>
      <c r="B214" s="22" t="s">
        <v>213</v>
      </c>
      <c r="C214" s="29">
        <v>727092</v>
      </c>
      <c r="D214" s="27" t="str">
        <f t="shared" si="28"/>
        <v>N/A</v>
      </c>
      <c r="E214" s="29">
        <v>351175</v>
      </c>
      <c r="F214" s="27" t="str">
        <f t="shared" si="29"/>
        <v>N/A</v>
      </c>
      <c r="G214" s="29">
        <v>336318</v>
      </c>
      <c r="H214" s="27" t="str">
        <f t="shared" si="30"/>
        <v>N/A</v>
      </c>
      <c r="I214" s="8">
        <v>-51.7</v>
      </c>
      <c r="J214" s="8">
        <v>-4.2300000000000004</v>
      </c>
      <c r="K214" s="10" t="s">
        <v>213</v>
      </c>
      <c r="L214" s="105" t="str">
        <f t="shared" si="31"/>
        <v>N/A</v>
      </c>
    </row>
    <row r="215" spans="1:12" ht="25.5" x14ac:dyDescent="0.2">
      <c r="A215" s="168" t="s">
        <v>1353</v>
      </c>
      <c r="B215" s="22" t="s">
        <v>213</v>
      </c>
      <c r="C215" s="29">
        <v>10344522</v>
      </c>
      <c r="D215" s="27" t="str">
        <f t="shared" ref="D215:D229" si="32">IF($B215="N/A","N/A",IF(C215&gt;10,"No",IF(C215&lt;-10,"No","Yes")))</f>
        <v>N/A</v>
      </c>
      <c r="E215" s="29">
        <v>9715180</v>
      </c>
      <c r="F215" s="27" t="str">
        <f t="shared" ref="F215:F229" si="33">IF($B215="N/A","N/A",IF(E215&gt;10,"No",IF(E215&lt;-10,"No","Yes")))</f>
        <v>N/A</v>
      </c>
      <c r="G215" s="29">
        <v>8981898</v>
      </c>
      <c r="H215" s="27" t="str">
        <f t="shared" ref="H215:H229" si="34">IF($B215="N/A","N/A",IF(G215&gt;10,"No",IF(G215&lt;-10,"No","Yes")))</f>
        <v>N/A</v>
      </c>
      <c r="I215" s="8">
        <v>-6.08</v>
      </c>
      <c r="J215" s="8">
        <v>-7.55</v>
      </c>
      <c r="K215" s="28" t="s">
        <v>734</v>
      </c>
      <c r="L215" s="105" t="str">
        <f t="shared" ref="L215:L229" si="35">IF(J215="Div by 0", "N/A", IF(K215="N/A","N/A", IF(J215&gt;VALUE(MID(K215,1,2)), "No", IF(J215&lt;-1*VALUE(MID(K215,1,2)), "No", "Yes"))))</f>
        <v>Yes</v>
      </c>
    </row>
    <row r="216" spans="1:12" x14ac:dyDescent="0.2">
      <c r="A216" s="168" t="s">
        <v>646</v>
      </c>
      <c r="B216" s="22" t="s">
        <v>213</v>
      </c>
      <c r="C216" s="23">
        <v>27705</v>
      </c>
      <c r="D216" s="27" t="str">
        <f t="shared" si="32"/>
        <v>N/A</v>
      </c>
      <c r="E216" s="23">
        <v>24058</v>
      </c>
      <c r="F216" s="27" t="str">
        <f t="shared" si="33"/>
        <v>N/A</v>
      </c>
      <c r="G216" s="23">
        <v>23709</v>
      </c>
      <c r="H216" s="27" t="str">
        <f t="shared" si="34"/>
        <v>N/A</v>
      </c>
      <c r="I216" s="8">
        <v>-13.2</v>
      </c>
      <c r="J216" s="8">
        <v>-1.45</v>
      </c>
      <c r="K216" s="28" t="s">
        <v>734</v>
      </c>
      <c r="L216" s="105" t="str">
        <f t="shared" si="35"/>
        <v>Yes</v>
      </c>
    </row>
    <row r="217" spans="1:12" ht="25.5" x14ac:dyDescent="0.2">
      <c r="A217" s="168" t="s">
        <v>1354</v>
      </c>
      <c r="B217" s="22" t="s">
        <v>213</v>
      </c>
      <c r="C217" s="29">
        <v>373.38105035000001</v>
      </c>
      <c r="D217" s="27" t="str">
        <f t="shared" si="32"/>
        <v>N/A</v>
      </c>
      <c r="E217" s="29">
        <v>403.82326045000002</v>
      </c>
      <c r="F217" s="27" t="str">
        <f t="shared" si="33"/>
        <v>N/A</v>
      </c>
      <c r="G217" s="29">
        <v>378.83917500000001</v>
      </c>
      <c r="H217" s="27" t="str">
        <f t="shared" si="34"/>
        <v>N/A</v>
      </c>
      <c r="I217" s="8">
        <v>8.1530000000000005</v>
      </c>
      <c r="J217" s="8">
        <v>-6.19</v>
      </c>
      <c r="K217" s="28" t="s">
        <v>734</v>
      </c>
      <c r="L217" s="105" t="str">
        <f t="shared" si="35"/>
        <v>Yes</v>
      </c>
    </row>
    <row r="218" spans="1:12" ht="25.5" x14ac:dyDescent="0.2">
      <c r="A218" s="168" t="s">
        <v>1355</v>
      </c>
      <c r="B218" s="22" t="s">
        <v>213</v>
      </c>
      <c r="C218" s="29">
        <v>64279832</v>
      </c>
      <c r="D218" s="27" t="str">
        <f t="shared" si="32"/>
        <v>N/A</v>
      </c>
      <c r="E218" s="29">
        <v>53746916</v>
      </c>
      <c r="F218" s="27" t="str">
        <f t="shared" si="33"/>
        <v>N/A</v>
      </c>
      <c r="G218" s="29">
        <v>42516422</v>
      </c>
      <c r="H218" s="27" t="str">
        <f t="shared" si="34"/>
        <v>N/A</v>
      </c>
      <c r="I218" s="8">
        <v>-16.399999999999999</v>
      </c>
      <c r="J218" s="8">
        <v>-20.9</v>
      </c>
      <c r="K218" s="28" t="s">
        <v>734</v>
      </c>
      <c r="L218" s="105" t="str">
        <f t="shared" si="35"/>
        <v>Yes</v>
      </c>
    </row>
    <row r="219" spans="1:12" x14ac:dyDescent="0.2">
      <c r="A219" s="168" t="s">
        <v>513</v>
      </c>
      <c r="B219" s="22" t="s">
        <v>213</v>
      </c>
      <c r="C219" s="23">
        <v>162245</v>
      </c>
      <c r="D219" s="27" t="str">
        <f t="shared" si="32"/>
        <v>N/A</v>
      </c>
      <c r="E219" s="23">
        <v>150966</v>
      </c>
      <c r="F219" s="27" t="str">
        <f t="shared" si="33"/>
        <v>N/A</v>
      </c>
      <c r="G219" s="23">
        <v>136772</v>
      </c>
      <c r="H219" s="27" t="str">
        <f t="shared" si="34"/>
        <v>N/A</v>
      </c>
      <c r="I219" s="8">
        <v>-6.95</v>
      </c>
      <c r="J219" s="8">
        <v>-9.4</v>
      </c>
      <c r="K219" s="28" t="s">
        <v>734</v>
      </c>
      <c r="L219" s="105" t="str">
        <f t="shared" si="35"/>
        <v>Yes</v>
      </c>
    </row>
    <row r="220" spans="1:12" ht="25.5" x14ac:dyDescent="0.2">
      <c r="A220" s="168" t="s">
        <v>1356</v>
      </c>
      <c r="B220" s="22" t="s">
        <v>213</v>
      </c>
      <c r="C220" s="29">
        <v>396.18991032000002</v>
      </c>
      <c r="D220" s="27" t="str">
        <f t="shared" si="32"/>
        <v>N/A</v>
      </c>
      <c r="E220" s="29">
        <v>356.02000450000003</v>
      </c>
      <c r="F220" s="27" t="str">
        <f t="shared" si="33"/>
        <v>N/A</v>
      </c>
      <c r="G220" s="29">
        <v>310.85618400999999</v>
      </c>
      <c r="H220" s="27" t="str">
        <f t="shared" si="34"/>
        <v>N/A</v>
      </c>
      <c r="I220" s="8">
        <v>-10.1</v>
      </c>
      <c r="J220" s="8">
        <v>-12.7</v>
      </c>
      <c r="K220" s="28" t="s">
        <v>734</v>
      </c>
      <c r="L220" s="105" t="str">
        <f t="shared" si="35"/>
        <v>Yes</v>
      </c>
    </row>
    <row r="221" spans="1:12" ht="25.5" x14ac:dyDescent="0.2">
      <c r="A221" s="168" t="s">
        <v>1357</v>
      </c>
      <c r="B221" s="22" t="s">
        <v>213</v>
      </c>
      <c r="C221" s="29">
        <v>52532513</v>
      </c>
      <c r="D221" s="27" t="str">
        <f t="shared" si="32"/>
        <v>N/A</v>
      </c>
      <c r="E221" s="29">
        <v>44784773</v>
      </c>
      <c r="F221" s="27" t="str">
        <f t="shared" si="33"/>
        <v>N/A</v>
      </c>
      <c r="G221" s="29">
        <v>40399361</v>
      </c>
      <c r="H221" s="27" t="str">
        <f t="shared" si="34"/>
        <v>N/A</v>
      </c>
      <c r="I221" s="8">
        <v>-14.7</v>
      </c>
      <c r="J221" s="8">
        <v>-9.7899999999999991</v>
      </c>
      <c r="K221" s="28" t="s">
        <v>734</v>
      </c>
      <c r="L221" s="105" t="str">
        <f t="shared" si="35"/>
        <v>Yes</v>
      </c>
    </row>
    <row r="222" spans="1:12" x14ac:dyDescent="0.2">
      <c r="A222" s="168" t="s">
        <v>514</v>
      </c>
      <c r="B222" s="22" t="s">
        <v>213</v>
      </c>
      <c r="C222" s="23">
        <v>91805</v>
      </c>
      <c r="D222" s="27" t="str">
        <f t="shared" si="32"/>
        <v>N/A</v>
      </c>
      <c r="E222" s="23">
        <v>85967</v>
      </c>
      <c r="F222" s="27" t="str">
        <f t="shared" si="33"/>
        <v>N/A</v>
      </c>
      <c r="G222" s="23">
        <v>75206</v>
      </c>
      <c r="H222" s="27" t="str">
        <f t="shared" si="34"/>
        <v>N/A</v>
      </c>
      <c r="I222" s="8">
        <v>-6.36</v>
      </c>
      <c r="J222" s="8">
        <v>-12.5</v>
      </c>
      <c r="K222" s="28" t="s">
        <v>734</v>
      </c>
      <c r="L222" s="105" t="str">
        <f t="shared" si="35"/>
        <v>Yes</v>
      </c>
    </row>
    <row r="223" spans="1:12" ht="25.5" x14ac:dyDescent="0.2">
      <c r="A223" s="168" t="s">
        <v>1358</v>
      </c>
      <c r="B223" s="22" t="s">
        <v>213</v>
      </c>
      <c r="C223" s="29">
        <v>572.21843036999996</v>
      </c>
      <c r="D223" s="27" t="str">
        <f t="shared" si="32"/>
        <v>N/A</v>
      </c>
      <c r="E223" s="29">
        <v>520.95307502000003</v>
      </c>
      <c r="F223" s="27" t="str">
        <f t="shared" si="33"/>
        <v>N/A</v>
      </c>
      <c r="G223" s="29">
        <v>537.18268489000002</v>
      </c>
      <c r="H223" s="27" t="str">
        <f t="shared" si="34"/>
        <v>N/A</v>
      </c>
      <c r="I223" s="8">
        <v>-8.9600000000000009</v>
      </c>
      <c r="J223" s="8">
        <v>3.1150000000000002</v>
      </c>
      <c r="K223" s="28" t="s">
        <v>734</v>
      </c>
      <c r="L223" s="105" t="str">
        <f t="shared" si="35"/>
        <v>Yes</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1751</v>
      </c>
      <c r="J224" s="8" t="s">
        <v>1751</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1751</v>
      </c>
      <c r="J225" s="8" t="s">
        <v>1751</v>
      </c>
      <c r="K225" s="28" t="s">
        <v>734</v>
      </c>
      <c r="L225" s="105" t="str">
        <f t="shared" si="35"/>
        <v>N/A</v>
      </c>
    </row>
    <row r="226" spans="1:12" ht="25.5" x14ac:dyDescent="0.2">
      <c r="A226" s="168" t="s">
        <v>1360</v>
      </c>
      <c r="B226" s="22" t="s">
        <v>213</v>
      </c>
      <c r="C226" s="29" t="s">
        <v>1751</v>
      </c>
      <c r="D226" s="27" t="str">
        <f t="shared" si="32"/>
        <v>N/A</v>
      </c>
      <c r="E226" s="29" t="s">
        <v>1751</v>
      </c>
      <c r="F226" s="27" t="str">
        <f t="shared" si="33"/>
        <v>N/A</v>
      </c>
      <c r="G226" s="29" t="s">
        <v>1751</v>
      </c>
      <c r="H226" s="27" t="str">
        <f t="shared" si="34"/>
        <v>N/A</v>
      </c>
      <c r="I226" s="8" t="s">
        <v>1751</v>
      </c>
      <c r="J226" s="8" t="s">
        <v>1751</v>
      </c>
      <c r="K226" s="28" t="s">
        <v>734</v>
      </c>
      <c r="L226" s="105" t="str">
        <f t="shared" si="35"/>
        <v>N/A</v>
      </c>
    </row>
    <row r="227" spans="1:12" ht="25.5" x14ac:dyDescent="0.2">
      <c r="A227" s="168" t="s">
        <v>1361</v>
      </c>
      <c r="B227" s="22" t="s">
        <v>213</v>
      </c>
      <c r="C227" s="29">
        <v>570740775</v>
      </c>
      <c r="D227" s="27" t="str">
        <f t="shared" si="32"/>
        <v>N/A</v>
      </c>
      <c r="E227" s="29">
        <v>560233347</v>
      </c>
      <c r="F227" s="27" t="str">
        <f t="shared" si="33"/>
        <v>N/A</v>
      </c>
      <c r="G227" s="29">
        <v>224720534</v>
      </c>
      <c r="H227" s="27" t="str">
        <f t="shared" si="34"/>
        <v>N/A</v>
      </c>
      <c r="I227" s="8">
        <v>-1.84</v>
      </c>
      <c r="J227" s="8">
        <v>-59.9</v>
      </c>
      <c r="K227" s="28" t="s">
        <v>734</v>
      </c>
      <c r="L227" s="105" t="str">
        <f t="shared" si="35"/>
        <v>No</v>
      </c>
    </row>
    <row r="228" spans="1:12" ht="25.5" x14ac:dyDescent="0.2">
      <c r="A228" s="168" t="s">
        <v>516</v>
      </c>
      <c r="B228" s="22" t="s">
        <v>213</v>
      </c>
      <c r="C228" s="23">
        <v>10348</v>
      </c>
      <c r="D228" s="27" t="str">
        <f t="shared" si="32"/>
        <v>N/A</v>
      </c>
      <c r="E228" s="23">
        <v>10571</v>
      </c>
      <c r="F228" s="27" t="str">
        <f t="shared" si="33"/>
        <v>N/A</v>
      </c>
      <c r="G228" s="23">
        <v>10163</v>
      </c>
      <c r="H228" s="27" t="str">
        <f t="shared" si="34"/>
        <v>N/A</v>
      </c>
      <c r="I228" s="8">
        <v>2.1549999999999998</v>
      </c>
      <c r="J228" s="8">
        <v>-3.86</v>
      </c>
      <c r="K228" s="28" t="s">
        <v>734</v>
      </c>
      <c r="L228" s="105" t="str">
        <f t="shared" si="35"/>
        <v>Yes</v>
      </c>
    </row>
    <row r="229" spans="1:12" ht="25.5" x14ac:dyDescent="0.2">
      <c r="A229" s="168" t="s">
        <v>1362</v>
      </c>
      <c r="B229" s="22" t="s">
        <v>213</v>
      </c>
      <c r="C229" s="29">
        <v>55154.694144000001</v>
      </c>
      <c r="D229" s="27" t="str">
        <f t="shared" si="32"/>
        <v>N/A</v>
      </c>
      <c r="E229" s="29">
        <v>52997.194873</v>
      </c>
      <c r="F229" s="27" t="str">
        <f t="shared" si="33"/>
        <v>N/A</v>
      </c>
      <c r="G229" s="29">
        <v>22111.63377</v>
      </c>
      <c r="H229" s="27" t="str">
        <f t="shared" si="34"/>
        <v>N/A</v>
      </c>
      <c r="I229" s="8">
        <v>-3.91</v>
      </c>
      <c r="J229" s="8">
        <v>-58.3</v>
      </c>
      <c r="K229" s="28" t="s">
        <v>734</v>
      </c>
      <c r="L229" s="105" t="str">
        <f t="shared" si="35"/>
        <v>No</v>
      </c>
    </row>
    <row r="230" spans="1:12" x14ac:dyDescent="0.2">
      <c r="A230" s="137" t="s">
        <v>1363</v>
      </c>
      <c r="B230" s="22" t="s">
        <v>213</v>
      </c>
      <c r="C230" s="32">
        <v>1162307179</v>
      </c>
      <c r="D230" s="27" t="str">
        <f t="shared" ref="D230:D253" si="36">IF($B230="N/A","N/A",IF(C230&gt;10,"No",IF(C230&lt;-10,"No","Yes")))</f>
        <v>N/A</v>
      </c>
      <c r="E230" s="32">
        <v>1149126547</v>
      </c>
      <c r="F230" s="27" t="str">
        <f t="shared" ref="F230:F253" si="37">IF($B230="N/A","N/A",IF(E230&gt;10,"No",IF(E230&lt;-10,"No","Yes")))</f>
        <v>N/A</v>
      </c>
      <c r="G230" s="32">
        <v>847921608</v>
      </c>
      <c r="H230" s="27" t="str">
        <f t="shared" ref="H230:H253" si="38">IF($B230="N/A","N/A",IF(G230&gt;10,"No",IF(G230&lt;-10,"No","Yes")))</f>
        <v>N/A</v>
      </c>
      <c r="I230" s="8">
        <v>-1.1299999999999999</v>
      </c>
      <c r="J230" s="8">
        <v>-26.2</v>
      </c>
      <c r="K230" s="28" t="s">
        <v>734</v>
      </c>
      <c r="L230" s="105" t="str">
        <f t="shared" ref="L230:L253" si="39">IF(J230="Div by 0", "N/A", IF(K230="N/A","N/A", IF(J230&gt;VALUE(MID(K230,1,2)), "No", IF(J230&lt;-1*VALUE(MID(K230,1,2)), "No", "Yes"))))</f>
        <v>Yes</v>
      </c>
    </row>
    <row r="231" spans="1:12" x14ac:dyDescent="0.2">
      <c r="A231" s="137" t="s">
        <v>1540</v>
      </c>
      <c r="B231" s="22" t="s">
        <v>213</v>
      </c>
      <c r="C231" s="31">
        <v>77241</v>
      </c>
      <c r="D231" s="31" t="str">
        <f t="shared" si="36"/>
        <v>N/A</v>
      </c>
      <c r="E231" s="31">
        <v>78724</v>
      </c>
      <c r="F231" s="31" t="str">
        <f t="shared" si="37"/>
        <v>N/A</v>
      </c>
      <c r="G231" s="31">
        <v>74814</v>
      </c>
      <c r="H231" s="27" t="str">
        <f t="shared" si="38"/>
        <v>N/A</v>
      </c>
      <c r="I231" s="8">
        <v>1.92</v>
      </c>
      <c r="J231" s="8">
        <v>-4.97</v>
      </c>
      <c r="K231" s="28" t="s">
        <v>734</v>
      </c>
      <c r="L231" s="105" t="str">
        <f t="shared" si="39"/>
        <v>Yes</v>
      </c>
    </row>
    <row r="232" spans="1:12" x14ac:dyDescent="0.2">
      <c r="A232" s="137" t="s">
        <v>1541</v>
      </c>
      <c r="B232" s="22" t="s">
        <v>213</v>
      </c>
      <c r="C232" s="32">
        <v>15047.800766</v>
      </c>
      <c r="D232" s="27" t="str">
        <f t="shared" si="36"/>
        <v>N/A</v>
      </c>
      <c r="E232" s="32">
        <v>14596.902431</v>
      </c>
      <c r="F232" s="27" t="str">
        <f t="shared" si="37"/>
        <v>N/A</v>
      </c>
      <c r="G232" s="32">
        <v>11333.729088</v>
      </c>
      <c r="H232" s="27" t="str">
        <f t="shared" si="38"/>
        <v>N/A</v>
      </c>
      <c r="I232" s="8">
        <v>-3</v>
      </c>
      <c r="J232" s="8">
        <v>-22.4</v>
      </c>
      <c r="K232" s="28" t="s">
        <v>734</v>
      </c>
      <c r="L232" s="105" t="str">
        <f t="shared" si="39"/>
        <v>Yes</v>
      </c>
    </row>
    <row r="233" spans="1:12" x14ac:dyDescent="0.2">
      <c r="A233" s="175" t="s">
        <v>1542</v>
      </c>
      <c r="B233" s="22" t="s">
        <v>213</v>
      </c>
      <c r="C233" s="32">
        <v>9171.9914236999994</v>
      </c>
      <c r="D233" s="27" t="str">
        <f t="shared" si="36"/>
        <v>N/A</v>
      </c>
      <c r="E233" s="32">
        <v>9167.1854280000007</v>
      </c>
      <c r="F233" s="27" t="str">
        <f t="shared" si="37"/>
        <v>N/A</v>
      </c>
      <c r="G233" s="32">
        <v>7491.1928631999999</v>
      </c>
      <c r="H233" s="27" t="str">
        <f t="shared" si="38"/>
        <v>N/A</v>
      </c>
      <c r="I233" s="8">
        <v>-5.1999999999999998E-2</v>
      </c>
      <c r="J233" s="8">
        <v>-18.3</v>
      </c>
      <c r="K233" s="28" t="s">
        <v>734</v>
      </c>
      <c r="L233" s="105" t="str">
        <f t="shared" si="39"/>
        <v>Yes</v>
      </c>
    </row>
    <row r="234" spans="1:12" x14ac:dyDescent="0.2">
      <c r="A234" s="175" t="s">
        <v>1543</v>
      </c>
      <c r="B234" s="22" t="s">
        <v>213</v>
      </c>
      <c r="C234" s="32">
        <v>18721.958852</v>
      </c>
      <c r="D234" s="27" t="str">
        <f t="shared" si="36"/>
        <v>N/A</v>
      </c>
      <c r="E234" s="32">
        <v>17771.377354</v>
      </c>
      <c r="F234" s="27" t="str">
        <f t="shared" si="37"/>
        <v>N/A</v>
      </c>
      <c r="G234" s="32">
        <v>13394.98811</v>
      </c>
      <c r="H234" s="27" t="str">
        <f t="shared" si="38"/>
        <v>N/A</v>
      </c>
      <c r="I234" s="8">
        <v>-5.08</v>
      </c>
      <c r="J234" s="8">
        <v>-24.6</v>
      </c>
      <c r="K234" s="28" t="s">
        <v>734</v>
      </c>
      <c r="L234" s="105" t="str">
        <f t="shared" si="39"/>
        <v>Yes</v>
      </c>
    </row>
    <row r="235" spans="1:12" x14ac:dyDescent="0.2">
      <c r="A235" s="175" t="s">
        <v>1544</v>
      </c>
      <c r="B235" s="22" t="s">
        <v>213</v>
      </c>
      <c r="C235" s="32">
        <v>16090.671222000001</v>
      </c>
      <c r="D235" s="27" t="str">
        <f t="shared" si="36"/>
        <v>N/A</v>
      </c>
      <c r="E235" s="32">
        <v>20988.205349</v>
      </c>
      <c r="F235" s="27" t="str">
        <f t="shared" si="37"/>
        <v>N/A</v>
      </c>
      <c r="G235" s="32">
        <v>20461.042207999999</v>
      </c>
      <c r="H235" s="27" t="str">
        <f t="shared" si="38"/>
        <v>N/A</v>
      </c>
      <c r="I235" s="8">
        <v>30.44</v>
      </c>
      <c r="J235" s="8">
        <v>-2.5099999999999998</v>
      </c>
      <c r="K235" s="28" t="s">
        <v>734</v>
      </c>
      <c r="L235" s="105" t="str">
        <f t="shared" si="39"/>
        <v>Yes</v>
      </c>
    </row>
    <row r="236" spans="1:12" x14ac:dyDescent="0.2">
      <c r="A236" s="175" t="s">
        <v>1545</v>
      </c>
      <c r="B236" s="22" t="s">
        <v>213</v>
      </c>
      <c r="C236" s="32">
        <v>4071.2382550000002</v>
      </c>
      <c r="D236" s="27" t="str">
        <f t="shared" si="36"/>
        <v>N/A</v>
      </c>
      <c r="E236" s="32">
        <v>4269.9201278</v>
      </c>
      <c r="F236" s="27" t="str">
        <f t="shared" si="37"/>
        <v>N/A</v>
      </c>
      <c r="G236" s="32">
        <v>4313.2559726999998</v>
      </c>
      <c r="H236" s="27" t="str">
        <f t="shared" si="38"/>
        <v>N/A</v>
      </c>
      <c r="I236" s="8">
        <v>4.88</v>
      </c>
      <c r="J236" s="8">
        <v>1.0149999999999999</v>
      </c>
      <c r="K236" s="28" t="s">
        <v>734</v>
      </c>
      <c r="L236" s="105" t="str">
        <f t="shared" si="39"/>
        <v>Yes</v>
      </c>
    </row>
    <row r="237" spans="1:12" x14ac:dyDescent="0.2">
      <c r="A237" s="168" t="s">
        <v>1546</v>
      </c>
      <c r="B237" s="22" t="s">
        <v>213</v>
      </c>
      <c r="C237" s="27">
        <v>14.006535331</v>
      </c>
      <c r="D237" s="27" t="str">
        <f t="shared" si="36"/>
        <v>N/A</v>
      </c>
      <c r="E237" s="27">
        <v>14.075451457</v>
      </c>
      <c r="F237" s="27" t="str">
        <f t="shared" si="37"/>
        <v>N/A</v>
      </c>
      <c r="G237" s="27">
        <v>12.332743735999999</v>
      </c>
      <c r="H237" s="27" t="str">
        <f t="shared" si="38"/>
        <v>N/A</v>
      </c>
      <c r="I237" s="8">
        <v>0.49199999999999999</v>
      </c>
      <c r="J237" s="8">
        <v>-12.4</v>
      </c>
      <c r="K237" s="28" t="s">
        <v>734</v>
      </c>
      <c r="L237" s="105" t="str">
        <f t="shared" si="39"/>
        <v>Yes</v>
      </c>
    </row>
    <row r="238" spans="1:12" x14ac:dyDescent="0.2">
      <c r="A238" s="174" t="s">
        <v>1547</v>
      </c>
      <c r="B238" s="22" t="s">
        <v>213</v>
      </c>
      <c r="C238" s="27">
        <v>35.288303130000003</v>
      </c>
      <c r="D238" s="27" t="str">
        <f t="shared" si="36"/>
        <v>N/A</v>
      </c>
      <c r="E238" s="27">
        <v>33.316093143000003</v>
      </c>
      <c r="F238" s="27" t="str">
        <f t="shared" si="37"/>
        <v>N/A</v>
      </c>
      <c r="G238" s="27">
        <v>27.658133363000001</v>
      </c>
      <c r="H238" s="27" t="str">
        <f t="shared" si="38"/>
        <v>N/A</v>
      </c>
      <c r="I238" s="8">
        <v>-5.59</v>
      </c>
      <c r="J238" s="8">
        <v>-17</v>
      </c>
      <c r="K238" s="28" t="s">
        <v>734</v>
      </c>
      <c r="L238" s="105" t="str">
        <f t="shared" si="39"/>
        <v>Yes</v>
      </c>
    </row>
    <row r="239" spans="1:12" x14ac:dyDescent="0.2">
      <c r="A239" s="174" t="s">
        <v>1548</v>
      </c>
      <c r="B239" s="22" t="s">
        <v>213</v>
      </c>
      <c r="C239" s="27">
        <v>22.850695308999999</v>
      </c>
      <c r="D239" s="27" t="str">
        <f t="shared" si="36"/>
        <v>N/A</v>
      </c>
      <c r="E239" s="27">
        <v>23.777970459999999</v>
      </c>
      <c r="F239" s="27" t="str">
        <f t="shared" si="37"/>
        <v>N/A</v>
      </c>
      <c r="G239" s="27">
        <v>21.622117934999999</v>
      </c>
      <c r="H239" s="27" t="str">
        <f t="shared" si="38"/>
        <v>N/A</v>
      </c>
      <c r="I239" s="8">
        <v>4.0579999999999998</v>
      </c>
      <c r="J239" s="8">
        <v>-9.07</v>
      </c>
      <c r="K239" s="28" t="s">
        <v>734</v>
      </c>
      <c r="L239" s="105" t="str">
        <f t="shared" si="39"/>
        <v>Yes</v>
      </c>
    </row>
    <row r="240" spans="1:12" x14ac:dyDescent="0.2">
      <c r="A240" s="174" t="s">
        <v>1549</v>
      </c>
      <c r="B240" s="22" t="s">
        <v>213</v>
      </c>
      <c r="C240" s="27">
        <v>0.6118433996</v>
      </c>
      <c r="D240" s="27" t="str">
        <f t="shared" si="36"/>
        <v>N/A</v>
      </c>
      <c r="E240" s="27">
        <v>0.55593929279999998</v>
      </c>
      <c r="F240" s="27" t="str">
        <f t="shared" si="37"/>
        <v>N/A</v>
      </c>
      <c r="G240" s="27">
        <v>0.38029699379999998</v>
      </c>
      <c r="H240" s="27" t="str">
        <f t="shared" si="38"/>
        <v>N/A</v>
      </c>
      <c r="I240" s="8">
        <v>-9.14</v>
      </c>
      <c r="J240" s="8">
        <v>-31.6</v>
      </c>
      <c r="K240" s="28" t="s">
        <v>734</v>
      </c>
      <c r="L240" s="105" t="str">
        <f t="shared" si="39"/>
        <v>No</v>
      </c>
    </row>
    <row r="241" spans="1:12" x14ac:dyDescent="0.2">
      <c r="A241" s="174" t="s">
        <v>1550</v>
      </c>
      <c r="B241" s="22" t="s">
        <v>213</v>
      </c>
      <c r="C241" s="27">
        <v>0.48478932810000003</v>
      </c>
      <c r="D241" s="27" t="str">
        <f t="shared" si="36"/>
        <v>N/A</v>
      </c>
      <c r="E241" s="27">
        <v>0.51449799460000001</v>
      </c>
      <c r="F241" s="27" t="str">
        <f t="shared" si="37"/>
        <v>N/A</v>
      </c>
      <c r="G241" s="27">
        <v>0.55754300499999998</v>
      </c>
      <c r="H241" s="27" t="str">
        <f t="shared" si="38"/>
        <v>N/A</v>
      </c>
      <c r="I241" s="8">
        <v>6.1280000000000001</v>
      </c>
      <c r="J241" s="8">
        <v>8.3659999999999997</v>
      </c>
      <c r="K241" s="28" t="s">
        <v>734</v>
      </c>
      <c r="L241" s="105" t="str">
        <f t="shared" si="39"/>
        <v>Yes</v>
      </c>
    </row>
    <row r="242" spans="1:12" ht="25.5" x14ac:dyDescent="0.2">
      <c r="A242" s="137" t="s">
        <v>1375</v>
      </c>
      <c r="B242" s="22" t="s">
        <v>213</v>
      </c>
      <c r="C242" s="32">
        <v>570740775</v>
      </c>
      <c r="D242" s="27" t="str">
        <f t="shared" si="36"/>
        <v>N/A</v>
      </c>
      <c r="E242" s="32">
        <v>560233347</v>
      </c>
      <c r="F242" s="27" t="str">
        <f t="shared" si="37"/>
        <v>N/A</v>
      </c>
      <c r="G242" s="32">
        <v>224720534</v>
      </c>
      <c r="H242" s="27" t="str">
        <f t="shared" si="38"/>
        <v>N/A</v>
      </c>
      <c r="I242" s="8">
        <v>-1.84</v>
      </c>
      <c r="J242" s="8">
        <v>-59.9</v>
      </c>
      <c r="K242" s="28" t="s">
        <v>734</v>
      </c>
      <c r="L242" s="105" t="str">
        <f t="shared" si="39"/>
        <v>No</v>
      </c>
    </row>
    <row r="243" spans="1:12" x14ac:dyDescent="0.2">
      <c r="A243" s="137" t="s">
        <v>1551</v>
      </c>
      <c r="B243" s="22" t="s">
        <v>213</v>
      </c>
      <c r="C243" s="31">
        <v>10348</v>
      </c>
      <c r="D243" s="31" t="str">
        <f t="shared" si="36"/>
        <v>N/A</v>
      </c>
      <c r="E243" s="31">
        <v>10571</v>
      </c>
      <c r="F243" s="31" t="str">
        <f t="shared" si="37"/>
        <v>N/A</v>
      </c>
      <c r="G243" s="31">
        <v>10163</v>
      </c>
      <c r="H243" s="27" t="str">
        <f t="shared" si="38"/>
        <v>N/A</v>
      </c>
      <c r="I243" s="8">
        <v>2.1549999999999998</v>
      </c>
      <c r="J243" s="8">
        <v>-3.86</v>
      </c>
      <c r="K243" s="28" t="s">
        <v>734</v>
      </c>
      <c r="L243" s="105" t="str">
        <f t="shared" si="39"/>
        <v>Yes</v>
      </c>
    </row>
    <row r="244" spans="1:12" ht="25.5" x14ac:dyDescent="0.2">
      <c r="A244" s="137" t="s">
        <v>1552</v>
      </c>
      <c r="B244" s="22" t="s">
        <v>213</v>
      </c>
      <c r="C244" s="32">
        <v>55154.694144000001</v>
      </c>
      <c r="D244" s="27" t="str">
        <f t="shared" si="36"/>
        <v>N/A</v>
      </c>
      <c r="E244" s="32">
        <v>52997.194873</v>
      </c>
      <c r="F244" s="27" t="str">
        <f t="shared" si="37"/>
        <v>N/A</v>
      </c>
      <c r="G244" s="32">
        <v>22111.63377</v>
      </c>
      <c r="H244" s="27" t="str">
        <f t="shared" si="38"/>
        <v>N/A</v>
      </c>
      <c r="I244" s="8">
        <v>-3.91</v>
      </c>
      <c r="J244" s="8">
        <v>-58.3</v>
      </c>
      <c r="K244" s="28" t="s">
        <v>734</v>
      </c>
      <c r="L244" s="105" t="str">
        <f t="shared" si="39"/>
        <v>No</v>
      </c>
    </row>
    <row r="245" spans="1:12" ht="25.5" x14ac:dyDescent="0.2">
      <c r="A245" s="175" t="s">
        <v>1553</v>
      </c>
      <c r="B245" s="22" t="s">
        <v>213</v>
      </c>
      <c r="C245" s="32">
        <v>61740.729396000002</v>
      </c>
      <c r="D245" s="27" t="str">
        <f t="shared" si="36"/>
        <v>N/A</v>
      </c>
      <c r="E245" s="32">
        <v>60327.824837</v>
      </c>
      <c r="F245" s="27" t="str">
        <f t="shared" si="37"/>
        <v>N/A</v>
      </c>
      <c r="G245" s="32">
        <v>24547.608370999998</v>
      </c>
      <c r="H245" s="27" t="str">
        <f t="shared" si="38"/>
        <v>N/A</v>
      </c>
      <c r="I245" s="8">
        <v>-2.29</v>
      </c>
      <c r="J245" s="8">
        <v>-59.3</v>
      </c>
      <c r="K245" s="28" t="s">
        <v>734</v>
      </c>
      <c r="L245" s="105" t="str">
        <f t="shared" si="39"/>
        <v>No</v>
      </c>
    </row>
    <row r="246" spans="1:12" ht="25.5" x14ac:dyDescent="0.2">
      <c r="A246" s="175" t="s">
        <v>1554</v>
      </c>
      <c r="B246" s="22" t="s">
        <v>213</v>
      </c>
      <c r="C246" s="32">
        <v>54915.605630999999</v>
      </c>
      <c r="D246" s="27" t="str">
        <f t="shared" si="36"/>
        <v>N/A</v>
      </c>
      <c r="E246" s="32">
        <v>52574.525684</v>
      </c>
      <c r="F246" s="27" t="str">
        <f t="shared" si="37"/>
        <v>N/A</v>
      </c>
      <c r="G246" s="32">
        <v>21671.107704999999</v>
      </c>
      <c r="H246" s="27" t="str">
        <f t="shared" si="38"/>
        <v>N/A</v>
      </c>
      <c r="I246" s="8">
        <v>-4.26</v>
      </c>
      <c r="J246" s="8">
        <v>-58.8</v>
      </c>
      <c r="K246" s="28" t="s">
        <v>734</v>
      </c>
      <c r="L246" s="105" t="str">
        <f t="shared" si="39"/>
        <v>No</v>
      </c>
    </row>
    <row r="247" spans="1:12" ht="25.5" x14ac:dyDescent="0.2">
      <c r="A247" s="175" t="s">
        <v>1555</v>
      </c>
      <c r="B247" s="22" t="s">
        <v>213</v>
      </c>
      <c r="C247" s="32">
        <v>45124.958333000002</v>
      </c>
      <c r="D247" s="27" t="str">
        <f t="shared" si="36"/>
        <v>N/A</v>
      </c>
      <c r="E247" s="32">
        <v>48229.102310000002</v>
      </c>
      <c r="F247" s="27" t="str">
        <f t="shared" si="37"/>
        <v>N/A</v>
      </c>
      <c r="G247" s="32">
        <v>21629.498282</v>
      </c>
      <c r="H247" s="27" t="str">
        <f t="shared" si="38"/>
        <v>N/A</v>
      </c>
      <c r="I247" s="8">
        <v>6.8789999999999996</v>
      </c>
      <c r="J247" s="8">
        <v>-55.2</v>
      </c>
      <c r="K247" s="28" t="s">
        <v>734</v>
      </c>
      <c r="L247" s="105" t="str">
        <f t="shared" si="39"/>
        <v>No</v>
      </c>
    </row>
    <row r="248" spans="1:12" ht="25.5" x14ac:dyDescent="0.2">
      <c r="A248" s="175" t="s">
        <v>1556</v>
      </c>
      <c r="B248" s="22" t="s">
        <v>213</v>
      </c>
      <c r="C248" s="32">
        <v>6633.3333333</v>
      </c>
      <c r="D248" s="27" t="str">
        <f t="shared" si="36"/>
        <v>N/A</v>
      </c>
      <c r="E248" s="32">
        <v>3716.3333333</v>
      </c>
      <c r="F248" s="27" t="str">
        <f t="shared" si="37"/>
        <v>N/A</v>
      </c>
      <c r="G248" s="32">
        <v>980</v>
      </c>
      <c r="H248" s="27" t="str">
        <f t="shared" si="38"/>
        <v>N/A</v>
      </c>
      <c r="I248" s="8">
        <v>-44</v>
      </c>
      <c r="J248" s="8">
        <v>-73.599999999999994</v>
      </c>
      <c r="K248" s="28" t="s">
        <v>734</v>
      </c>
      <c r="L248" s="105" t="str">
        <f t="shared" si="39"/>
        <v>No</v>
      </c>
    </row>
    <row r="249" spans="1:12" ht="25.5" x14ac:dyDescent="0.2">
      <c r="A249" s="168" t="s">
        <v>1557</v>
      </c>
      <c r="B249" s="22" t="s">
        <v>213</v>
      </c>
      <c r="C249" s="27">
        <v>1.8764597508</v>
      </c>
      <c r="D249" s="27" t="str">
        <f t="shared" si="36"/>
        <v>N/A</v>
      </c>
      <c r="E249" s="27">
        <v>1.8900411228</v>
      </c>
      <c r="F249" s="27" t="str">
        <f t="shared" si="37"/>
        <v>N/A</v>
      </c>
      <c r="G249" s="27">
        <v>1.6753237975999999</v>
      </c>
      <c r="H249" s="27" t="str">
        <f t="shared" si="38"/>
        <v>N/A</v>
      </c>
      <c r="I249" s="8">
        <v>0.7238</v>
      </c>
      <c r="J249" s="8">
        <v>-11.4</v>
      </c>
      <c r="K249" s="28" t="s">
        <v>734</v>
      </c>
      <c r="L249" s="105" t="str">
        <f t="shared" si="39"/>
        <v>Yes</v>
      </c>
    </row>
    <row r="250" spans="1:12" ht="25.5" x14ac:dyDescent="0.2">
      <c r="A250" s="174" t="s">
        <v>1558</v>
      </c>
      <c r="B250" s="22" t="s">
        <v>213</v>
      </c>
      <c r="C250" s="27">
        <v>0.88840075659999995</v>
      </c>
      <c r="D250" s="27" t="str">
        <f t="shared" si="36"/>
        <v>N/A</v>
      </c>
      <c r="E250" s="27">
        <v>0.87924970690000004</v>
      </c>
      <c r="F250" s="27" t="str">
        <f t="shared" si="37"/>
        <v>N/A</v>
      </c>
      <c r="G250" s="27">
        <v>0.92474842420000003</v>
      </c>
      <c r="H250" s="27" t="str">
        <f t="shared" si="38"/>
        <v>N/A</v>
      </c>
      <c r="I250" s="8">
        <v>-1.03</v>
      </c>
      <c r="J250" s="8">
        <v>5.1749999999999998</v>
      </c>
      <c r="K250" s="28" t="s">
        <v>734</v>
      </c>
      <c r="L250" s="105" t="str">
        <f t="shared" si="39"/>
        <v>Yes</v>
      </c>
    </row>
    <row r="251" spans="1:12" ht="25.5" x14ac:dyDescent="0.2">
      <c r="A251" s="174" t="s">
        <v>1559</v>
      </c>
      <c r="B251" s="22" t="s">
        <v>213</v>
      </c>
      <c r="C251" s="27">
        <v>4.5802011440000001</v>
      </c>
      <c r="D251" s="27" t="str">
        <f t="shared" si="36"/>
        <v>N/A</v>
      </c>
      <c r="E251" s="27">
        <v>4.6802179504000003</v>
      </c>
      <c r="F251" s="27" t="str">
        <f t="shared" si="37"/>
        <v>N/A</v>
      </c>
      <c r="G251" s="27">
        <v>4.4093042236000004</v>
      </c>
      <c r="H251" s="27" t="str">
        <f t="shared" si="38"/>
        <v>N/A</v>
      </c>
      <c r="I251" s="8">
        <v>2.1840000000000002</v>
      </c>
      <c r="J251" s="8">
        <v>-5.79</v>
      </c>
      <c r="K251" s="28" t="s">
        <v>734</v>
      </c>
      <c r="L251" s="105" t="str">
        <f t="shared" si="39"/>
        <v>Yes</v>
      </c>
    </row>
    <row r="252" spans="1:12" ht="25.5" x14ac:dyDescent="0.2">
      <c r="A252" s="174" t="s">
        <v>1560</v>
      </c>
      <c r="B252" s="22" t="s">
        <v>213</v>
      </c>
      <c r="C252" s="27">
        <v>0.11804052719999999</v>
      </c>
      <c r="D252" s="27" t="str">
        <f t="shared" si="36"/>
        <v>N/A</v>
      </c>
      <c r="E252" s="27">
        <v>0.14534047080000001</v>
      </c>
      <c r="F252" s="27" t="str">
        <f t="shared" si="37"/>
        <v>N/A</v>
      </c>
      <c r="G252" s="27">
        <v>0.11976885850000001</v>
      </c>
      <c r="H252" s="27" t="str">
        <f t="shared" si="38"/>
        <v>N/A</v>
      </c>
      <c r="I252" s="8">
        <v>23.13</v>
      </c>
      <c r="J252" s="8">
        <v>-17.600000000000001</v>
      </c>
      <c r="K252" s="28" t="s">
        <v>734</v>
      </c>
      <c r="L252" s="105" t="str">
        <f t="shared" si="39"/>
        <v>Yes</v>
      </c>
    </row>
    <row r="253" spans="1:12" ht="25.5" x14ac:dyDescent="0.2">
      <c r="A253" s="176" t="s">
        <v>1561</v>
      </c>
      <c r="B253" s="113" t="s">
        <v>213</v>
      </c>
      <c r="C253" s="145">
        <v>4.8804295000000001E-3</v>
      </c>
      <c r="D253" s="145" t="str">
        <f t="shared" si="36"/>
        <v>N/A</v>
      </c>
      <c r="E253" s="145">
        <v>4.9312907000000003E-3</v>
      </c>
      <c r="F253" s="145" t="str">
        <f t="shared" si="37"/>
        <v>N/A</v>
      </c>
      <c r="G253" s="145">
        <v>3.8057542999999998E-3</v>
      </c>
      <c r="H253" s="145" t="str">
        <f t="shared" si="38"/>
        <v>N/A</v>
      </c>
      <c r="I253" s="146">
        <v>1.042</v>
      </c>
      <c r="J253" s="146">
        <v>-22.8</v>
      </c>
      <c r="K253" s="161" t="s">
        <v>734</v>
      </c>
      <c r="L253" s="116" t="str">
        <f t="shared" si="39"/>
        <v>Yes</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3"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163890</v>
      </c>
      <c r="D7" s="19" t="str">
        <f>IF($B7="N/A","N/A",IF(C7&gt;15,"No",IF(C7&lt;-15,"No","Yes")))</f>
        <v>N/A</v>
      </c>
      <c r="E7" s="18">
        <v>138042</v>
      </c>
      <c r="F7" s="19" t="str">
        <f>IF($B7="N/A","N/A",IF(E7&gt;15,"No",IF(E7&lt;-15,"No","Yes")))</f>
        <v>N/A</v>
      </c>
      <c r="G7" s="18">
        <v>162664</v>
      </c>
      <c r="H7" s="19" t="str">
        <f>IF($B7="N/A","N/A",IF(G7&gt;15,"No",IF(G7&lt;-15,"No","Yes")))</f>
        <v>N/A</v>
      </c>
      <c r="I7" s="20">
        <v>-15.8</v>
      </c>
      <c r="J7" s="20">
        <v>17.84</v>
      </c>
      <c r="K7" s="106" t="str">
        <f t="shared" ref="K7:K24" si="0">IF(J7="Div by 0", "N/A", IF(J7="N/A","N/A", IF(J7&gt;30, "No", IF(J7&lt;-30, "No", "Yes"))))</f>
        <v>Yes</v>
      </c>
    </row>
    <row r="8" spans="1:12" x14ac:dyDescent="0.2">
      <c r="A8" s="102" t="s">
        <v>361</v>
      </c>
      <c r="B8" s="17" t="s">
        <v>213</v>
      </c>
      <c r="C8" s="21">
        <v>64.946610531000005</v>
      </c>
      <c r="D8" s="19" t="str">
        <f>IF($B8="N/A","N/A",IF(C8&gt;15,"No",IF(C8&lt;-15,"No","Yes")))</f>
        <v>N/A</v>
      </c>
      <c r="E8" s="21">
        <v>69.097810811000002</v>
      </c>
      <c r="F8" s="19" t="str">
        <f>IF($B8="N/A","N/A",IF(E8&gt;15,"No",IF(E8&lt;-15,"No","Yes")))</f>
        <v>N/A</v>
      </c>
      <c r="G8" s="21">
        <v>65.932228397000003</v>
      </c>
      <c r="H8" s="19" t="str">
        <f>IF($B8="N/A","N/A",IF(G8&gt;15,"No",IF(G8&lt;-15,"No","Yes")))</f>
        <v>N/A</v>
      </c>
      <c r="I8" s="20">
        <v>6.3920000000000003</v>
      </c>
      <c r="J8" s="20">
        <v>-4.58</v>
      </c>
      <c r="K8" s="106" t="str">
        <f t="shared" si="0"/>
        <v>Yes</v>
      </c>
    </row>
    <row r="9" spans="1:12" x14ac:dyDescent="0.2">
      <c r="A9" s="102" t="s">
        <v>302</v>
      </c>
      <c r="B9" s="22" t="s">
        <v>213</v>
      </c>
      <c r="C9" s="5">
        <v>35.053389469000003</v>
      </c>
      <c r="D9" s="5" t="str">
        <f>IF($B9="N/A","N/A",IF(C9&gt;15,"No",IF(C9&lt;-15,"No","Yes")))</f>
        <v>N/A</v>
      </c>
      <c r="E9" s="5">
        <v>30.902189189000001</v>
      </c>
      <c r="F9" s="5" t="str">
        <f>IF($B9="N/A","N/A",IF(E9&gt;15,"No",IF(E9&lt;-15,"No","Yes")))</f>
        <v>N/A</v>
      </c>
      <c r="G9" s="5">
        <v>34.067771602999997</v>
      </c>
      <c r="H9" s="5" t="str">
        <f>IF($B9="N/A","N/A",IF(G9&gt;15,"No",IF(G9&lt;-15,"No","Yes")))</f>
        <v>N/A</v>
      </c>
      <c r="I9" s="6">
        <v>-11.8</v>
      </c>
      <c r="J9" s="6">
        <v>10.24</v>
      </c>
      <c r="K9" s="105" t="str">
        <f t="shared" si="0"/>
        <v>Yes</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99.820001219999995</v>
      </c>
      <c r="D11" s="5" t="str">
        <f>IF(OR($B11="N/A",$C11="N/A"),"N/A",IF(C11&gt;100,"No",IF(C11&lt;95,"No","Yes")))</f>
        <v>Yes</v>
      </c>
      <c r="E11" s="5">
        <v>99.961605887999994</v>
      </c>
      <c r="F11" s="5" t="str">
        <f>IF(OR($B11="N/A",$E11="N/A"),"N/A",IF(E11&gt;100,"No",IF(E11&lt;95,"No","Yes")))</f>
        <v>Yes</v>
      </c>
      <c r="G11" s="5">
        <v>99.990163773000006</v>
      </c>
      <c r="H11" s="5" t="str">
        <f>IF($B11="N/A","N/A",IF(G11&gt;100,"No",IF(G11&lt;95,"No","Yes")))</f>
        <v>Yes</v>
      </c>
      <c r="I11" s="6">
        <v>0.1419</v>
      </c>
      <c r="J11" s="6">
        <v>2.86E-2</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45.578181102999999</v>
      </c>
      <c r="H12" s="5" t="str">
        <f t="shared" ref="H12:H13" si="3">IF($B12="N/A","N/A",IF(G12&gt;100,"No",IF(G12&lt;95,"No","Yes")))</f>
        <v>N/A</v>
      </c>
      <c r="I12" s="6" t="s">
        <v>1751</v>
      </c>
      <c r="J12" s="6" t="s">
        <v>1751</v>
      </c>
      <c r="K12" s="105" t="str">
        <f t="shared" si="0"/>
        <v>N/A</v>
      </c>
    </row>
    <row r="13" spans="1:12" x14ac:dyDescent="0.2">
      <c r="A13" s="102" t="s">
        <v>813</v>
      </c>
      <c r="B13" s="22" t="s">
        <v>214</v>
      </c>
      <c r="C13" s="5">
        <v>63.072792727</v>
      </c>
      <c r="D13" s="5" t="str">
        <f t="shared" si="1"/>
        <v>No</v>
      </c>
      <c r="E13" s="5">
        <v>66.960055635000003</v>
      </c>
      <c r="F13" s="5" t="str">
        <f t="shared" si="2"/>
        <v>No</v>
      </c>
      <c r="G13" s="5">
        <v>62.963532188999999</v>
      </c>
      <c r="H13" s="5" t="str">
        <f t="shared" si="3"/>
        <v>No</v>
      </c>
      <c r="I13" s="6">
        <v>6.1630000000000003</v>
      </c>
      <c r="J13" s="6">
        <v>-5.97</v>
      </c>
      <c r="K13" s="105" t="str">
        <f t="shared" si="0"/>
        <v>Yes</v>
      </c>
    </row>
    <row r="14" spans="1:12" x14ac:dyDescent="0.2">
      <c r="A14" s="103" t="s">
        <v>305</v>
      </c>
      <c r="B14" s="22" t="s">
        <v>213</v>
      </c>
      <c r="C14" s="23">
        <v>106441</v>
      </c>
      <c r="D14" s="5" t="str">
        <f>IF($B14="N/A","N/A",IF(C14&gt;15,"No",IF(C14&lt;-15,"No","Yes")))</f>
        <v>N/A</v>
      </c>
      <c r="E14" s="23">
        <v>95384</v>
      </c>
      <c r="F14" s="5" t="str">
        <f>IF($B14="N/A","N/A",IF(E14&gt;15,"No",IF(E14&lt;-15,"No","Yes")))</f>
        <v>N/A</v>
      </c>
      <c r="G14" s="23">
        <v>107248</v>
      </c>
      <c r="H14" s="5" t="str">
        <f>IF($B14="N/A","N/A",IF(G14&gt;15,"No",IF(G14&lt;-15,"No","Yes")))</f>
        <v>N/A</v>
      </c>
      <c r="I14" s="6">
        <v>-10.4</v>
      </c>
      <c r="J14" s="6">
        <v>12.44</v>
      </c>
      <c r="K14" s="105" t="str">
        <f t="shared" si="0"/>
        <v>Yes</v>
      </c>
    </row>
    <row r="15" spans="1:12" x14ac:dyDescent="0.2">
      <c r="A15" s="102" t="s">
        <v>432</v>
      </c>
      <c r="B15" s="22" t="s">
        <v>215</v>
      </c>
      <c r="C15" s="5">
        <v>8.1735421500000002E-2</v>
      </c>
      <c r="D15" s="5" t="str">
        <f>IF($B15="N/A","N/A",IF(C15&gt;20,"No",IF(C15&lt;5,"No","Yes")))</f>
        <v>No</v>
      </c>
      <c r="E15" s="5">
        <v>9.8549022900000005E-2</v>
      </c>
      <c r="F15" s="5" t="str">
        <f>IF($B15="N/A","N/A",IF(E15&gt;20,"No",IF(E15&lt;5,"No","Yes")))</f>
        <v>No</v>
      </c>
      <c r="G15" s="5">
        <v>4.1119647919000002</v>
      </c>
      <c r="H15" s="5" t="str">
        <f>IF($B15="N/A","N/A",IF(G15&gt;20,"No",IF(G15&lt;5,"No","Yes")))</f>
        <v>No</v>
      </c>
      <c r="I15" s="6">
        <v>20.57</v>
      </c>
      <c r="J15" s="6">
        <v>4073</v>
      </c>
      <c r="K15" s="105" t="str">
        <f t="shared" si="0"/>
        <v>No</v>
      </c>
    </row>
    <row r="16" spans="1:12" x14ac:dyDescent="0.2">
      <c r="A16" s="102" t="s">
        <v>433</v>
      </c>
      <c r="B16" s="22" t="s">
        <v>213</v>
      </c>
      <c r="C16" s="5">
        <v>99.918264578000006</v>
      </c>
      <c r="D16" s="5" t="str">
        <f>IF($B16="N/A","N/A",IF(C16&gt;15,"No",IF(C16&lt;-15,"No","Yes")))</f>
        <v>N/A</v>
      </c>
      <c r="E16" s="5">
        <v>99.901450976999996</v>
      </c>
      <c r="F16" s="5" t="str">
        <f>IF($B16="N/A","N/A",IF(E16&gt;15,"No",IF(E16&lt;-15,"No","Yes")))</f>
        <v>N/A</v>
      </c>
      <c r="G16" s="5">
        <v>95.888035208000005</v>
      </c>
      <c r="H16" s="5" t="str">
        <f>IF($B16="N/A","N/A",IF(G16&gt;15,"No",IF(G16&lt;-15,"No","Yes")))</f>
        <v>N/A</v>
      </c>
      <c r="I16" s="6">
        <v>-1.7000000000000001E-2</v>
      </c>
      <c r="J16" s="6">
        <v>-4.0199999999999996</v>
      </c>
      <c r="K16" s="105" t="str">
        <f t="shared" si="0"/>
        <v>Yes</v>
      </c>
    </row>
    <row r="17" spans="1:11" x14ac:dyDescent="0.2">
      <c r="A17" s="102" t="s">
        <v>434</v>
      </c>
      <c r="B17" s="22" t="s">
        <v>213</v>
      </c>
      <c r="C17" s="5">
        <v>3.4451010419000001</v>
      </c>
      <c r="D17" s="5" t="str">
        <f>IF($B17="N/A","N/A",IF(C17&gt;15,"No",IF(C17&lt;-15,"No","Yes")))</f>
        <v>N/A</v>
      </c>
      <c r="E17" s="5">
        <v>1.9741256395</v>
      </c>
      <c r="F17" s="5" t="str">
        <f>IF($B17="N/A","N/A",IF(E17&gt;15,"No",IF(E17&lt;-15,"No","Yes")))</f>
        <v>N/A</v>
      </c>
      <c r="G17" s="5">
        <v>0.71143517830000003</v>
      </c>
      <c r="H17" s="5" t="str">
        <f>IF($B17="N/A","N/A",IF(G17&gt;15,"No",IF(G17&lt;-15,"No","Yes")))</f>
        <v>N/A</v>
      </c>
      <c r="I17" s="6">
        <v>-42.7</v>
      </c>
      <c r="J17" s="6">
        <v>-64</v>
      </c>
      <c r="K17" s="105" t="str">
        <f t="shared" si="0"/>
        <v>No</v>
      </c>
    </row>
    <row r="18" spans="1:11" x14ac:dyDescent="0.2">
      <c r="A18" s="102" t="s">
        <v>814</v>
      </c>
      <c r="B18" s="22" t="s">
        <v>213</v>
      </c>
      <c r="C18" s="64">
        <v>7720.5830378999999</v>
      </c>
      <c r="D18" s="5" t="str">
        <f>IF($B18="N/A","N/A",IF(C18&gt;15,"No",IF(C18&lt;-15,"No","Yes")))</f>
        <v>N/A</v>
      </c>
      <c r="E18" s="64">
        <v>5015.472119</v>
      </c>
      <c r="F18" s="5" t="str">
        <f>IF($B18="N/A","N/A",IF(E18&gt;15,"No",IF(E18&lt;-15,"No","Yes")))</f>
        <v>N/A</v>
      </c>
      <c r="G18" s="64">
        <v>9389.2031454999997</v>
      </c>
      <c r="H18" s="5" t="str">
        <f>IF($B18="N/A","N/A",IF(G18&gt;15,"No",IF(G18&lt;-15,"No","Yes")))</f>
        <v>N/A</v>
      </c>
      <c r="I18" s="6">
        <v>-35</v>
      </c>
      <c r="J18" s="6">
        <v>87.2</v>
      </c>
      <c r="K18" s="105" t="str">
        <f t="shared" si="0"/>
        <v>No</v>
      </c>
    </row>
    <row r="19" spans="1:11" x14ac:dyDescent="0.2">
      <c r="A19" s="104" t="s">
        <v>306</v>
      </c>
      <c r="B19" s="22" t="s">
        <v>213</v>
      </c>
      <c r="C19" s="23">
        <v>224</v>
      </c>
      <c r="D19" s="22" t="s">
        <v>213</v>
      </c>
      <c r="E19" s="23">
        <v>283</v>
      </c>
      <c r="F19" s="22" t="s">
        <v>213</v>
      </c>
      <c r="G19" s="23">
        <v>251</v>
      </c>
      <c r="H19" s="5" t="str">
        <f>IF($B19="N/A","N/A",IF(G19&gt;15,"No",IF(G19&lt;-15,"No","Yes")))</f>
        <v>N/A</v>
      </c>
      <c r="I19" s="6">
        <v>26.34</v>
      </c>
      <c r="J19" s="6">
        <v>-11.3</v>
      </c>
      <c r="K19" s="105" t="str">
        <f t="shared" si="0"/>
        <v>Yes</v>
      </c>
    </row>
    <row r="20" spans="1:11" x14ac:dyDescent="0.2">
      <c r="A20" s="104" t="s">
        <v>346</v>
      </c>
      <c r="B20" s="22" t="s">
        <v>213</v>
      </c>
      <c r="C20" s="4">
        <v>0.13667703950000001</v>
      </c>
      <c r="D20" s="22" t="s">
        <v>213</v>
      </c>
      <c r="E20" s="4">
        <v>0.20501006939999999</v>
      </c>
      <c r="F20" s="22" t="s">
        <v>213</v>
      </c>
      <c r="G20" s="4">
        <v>0.15430580830000001</v>
      </c>
      <c r="H20" s="5" t="str">
        <f>IF($B20="N/A","N/A",IF(G20&gt;15,"No",IF(G20&lt;-15,"No","Yes")))</f>
        <v>N/A</v>
      </c>
      <c r="I20" s="6">
        <v>50</v>
      </c>
      <c r="J20" s="6">
        <v>-24.7</v>
      </c>
      <c r="K20" s="105" t="str">
        <f t="shared" si="0"/>
        <v>Yes</v>
      </c>
    </row>
    <row r="21" spans="1:11" ht="25.5" x14ac:dyDescent="0.2">
      <c r="A21" s="104" t="s">
        <v>815</v>
      </c>
      <c r="B21" s="22" t="s">
        <v>213</v>
      </c>
      <c r="C21" s="24">
        <v>5582.84375</v>
      </c>
      <c r="D21" s="5" t="str">
        <f>IF($B21="N/A","N/A",IF(C21&gt;60,"No",IF(C21&lt;15,"No","Yes")))</f>
        <v>N/A</v>
      </c>
      <c r="E21" s="24">
        <v>6519.3816254000003</v>
      </c>
      <c r="F21" s="5" t="str">
        <f>IF($B21="N/A","N/A",IF(E21&gt;60,"No",IF(E21&lt;15,"No","Yes")))</f>
        <v>N/A</v>
      </c>
      <c r="G21" s="24">
        <v>6102.2031872999996</v>
      </c>
      <c r="H21" s="5" t="str">
        <f>IF($B21="N/A","N/A",IF(G21&gt;60,"No",IF(G21&lt;15,"No","Yes")))</f>
        <v>N/A</v>
      </c>
      <c r="I21" s="6">
        <v>16.78</v>
      </c>
      <c r="J21" s="6">
        <v>-6.4</v>
      </c>
      <c r="K21" s="105" t="str">
        <f t="shared" si="0"/>
        <v>Yes</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106354</v>
      </c>
      <c r="D6" s="5" t="str">
        <f>IF($B6="N/A","N/A",IF(C6&gt;15,"No",IF(C6&lt;-15,"No","Yes")))</f>
        <v>N/A</v>
      </c>
      <c r="E6" s="23">
        <v>95290</v>
      </c>
      <c r="F6" s="5" t="str">
        <f>IF($B6="N/A","N/A",IF(E6&gt;15,"No",IF(E6&lt;-15,"No","Yes")))</f>
        <v>N/A</v>
      </c>
      <c r="G6" s="23">
        <v>102838</v>
      </c>
      <c r="H6" s="5" t="str">
        <f>IF($B6="N/A","N/A",IF(G6&gt;15,"No",IF(G6&lt;-15,"No","Yes")))</f>
        <v>N/A</v>
      </c>
      <c r="I6" s="6">
        <v>-10.4</v>
      </c>
      <c r="J6" s="6">
        <v>7.9210000000000003</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5500.9980348999998</v>
      </c>
      <c r="D9" s="5" t="str">
        <f>IF($B9="N/A","N/A",IF(C9&gt;7000,"No",IF(C9&lt;2000,"No","Yes")))</f>
        <v>Yes</v>
      </c>
      <c r="E9" s="64">
        <v>6015.9663448000001</v>
      </c>
      <c r="F9" s="5" t="str">
        <f>IF($B9="N/A","N/A",IF(E9&gt;7000,"No",IF(E9&lt;2000,"No","Yes")))</f>
        <v>Yes</v>
      </c>
      <c r="G9" s="64">
        <v>6092.6406581000001</v>
      </c>
      <c r="H9" s="5" t="str">
        <f>IF($B9="N/A","N/A",IF(G9&gt;7000,"No",IF(G9&lt;2000,"No","Yes")))</f>
        <v>Yes</v>
      </c>
      <c r="I9" s="6">
        <v>9.3610000000000007</v>
      </c>
      <c r="J9" s="6">
        <v>1.2749999999999999</v>
      </c>
      <c r="K9" s="105" t="str">
        <f t="shared" si="0"/>
        <v>Yes</v>
      </c>
    </row>
    <row r="10" spans="1:11" x14ac:dyDescent="0.2">
      <c r="A10" s="101" t="s">
        <v>820</v>
      </c>
      <c r="B10" s="22" t="s">
        <v>213</v>
      </c>
      <c r="C10" s="64">
        <v>1007.7245942</v>
      </c>
      <c r="D10" s="5" t="str">
        <f>IF($B10="N/A","N/A",IF(C10&gt;15,"No",IF(C10&lt;-15,"No","Yes")))</f>
        <v>N/A</v>
      </c>
      <c r="E10" s="64">
        <v>1093.7038124999999</v>
      </c>
      <c r="F10" s="5" t="str">
        <f>IF($B10="N/A","N/A",IF(E10&gt;15,"No",IF(E10&lt;-15,"No","Yes")))</f>
        <v>N/A</v>
      </c>
      <c r="G10" s="64">
        <v>1074.5766561999999</v>
      </c>
      <c r="H10" s="5" t="str">
        <f>IF($B10="N/A","N/A",IF(G10&gt;15,"No",IF(G10&lt;-15,"No","Yes")))</f>
        <v>N/A</v>
      </c>
      <c r="I10" s="6">
        <v>8.532</v>
      </c>
      <c r="J10" s="6">
        <v>-1.75</v>
      </c>
      <c r="K10" s="105" t="str">
        <f t="shared" si="0"/>
        <v>Yes</v>
      </c>
    </row>
    <row r="11" spans="1:11" x14ac:dyDescent="0.2">
      <c r="A11" s="101" t="s">
        <v>309</v>
      </c>
      <c r="B11" s="22" t="s">
        <v>219</v>
      </c>
      <c r="C11" s="5">
        <v>1.0906971058999999</v>
      </c>
      <c r="D11" s="5" t="str">
        <f>IF($B11="N/A","N/A",IF(C11&gt;10,"No",IF(C11&lt;=0,"No","Yes")))</f>
        <v>Yes</v>
      </c>
      <c r="E11" s="5">
        <v>1.1081960332</v>
      </c>
      <c r="F11" s="5" t="str">
        <f>IF($B11="N/A","N/A",IF(E11&gt;10,"No",IF(E11&lt;=0,"No","Yes")))</f>
        <v>Yes</v>
      </c>
      <c r="G11" s="5">
        <v>0.57857990240000001</v>
      </c>
      <c r="H11" s="5" t="str">
        <f>IF($B11="N/A","N/A",IF(G11&gt;10,"No",IF(G11&lt;=0,"No","Yes")))</f>
        <v>Yes</v>
      </c>
      <c r="I11" s="6">
        <v>1.6040000000000001</v>
      </c>
      <c r="J11" s="6">
        <v>-47.8</v>
      </c>
      <c r="K11" s="105" t="str">
        <f t="shared" si="0"/>
        <v>No</v>
      </c>
    </row>
    <row r="12" spans="1:11" x14ac:dyDescent="0.2">
      <c r="A12" s="101" t="s">
        <v>821</v>
      </c>
      <c r="B12" s="22" t="s">
        <v>213</v>
      </c>
      <c r="C12" s="64">
        <v>3322.4956897000002</v>
      </c>
      <c r="D12" s="5" t="str">
        <f>IF($B12="N/A","N/A",IF(C12&gt;15,"No",IF(C12&lt;-15,"No","Yes")))</f>
        <v>N/A</v>
      </c>
      <c r="E12" s="64">
        <v>3270.8143939000001</v>
      </c>
      <c r="F12" s="5" t="str">
        <f>IF($B12="N/A","N/A",IF(E12&gt;15,"No",IF(E12&lt;-15,"No","Yes")))</f>
        <v>N/A</v>
      </c>
      <c r="G12" s="64">
        <v>3655.4386555000001</v>
      </c>
      <c r="H12" s="5" t="str">
        <f>IF($B12="N/A","N/A",IF(G12&gt;15,"No",IF(G12&lt;-15,"No","Yes")))</f>
        <v>N/A</v>
      </c>
      <c r="I12" s="6">
        <v>-1.56</v>
      </c>
      <c r="J12" s="6">
        <v>11.76</v>
      </c>
      <c r="K12" s="105" t="str">
        <f t="shared" si="0"/>
        <v>Yes</v>
      </c>
    </row>
    <row r="13" spans="1:11" x14ac:dyDescent="0.2">
      <c r="A13" s="101" t="s">
        <v>310</v>
      </c>
      <c r="B13" s="22" t="s">
        <v>214</v>
      </c>
      <c r="C13" s="4">
        <v>99.134024108000006</v>
      </c>
      <c r="D13" s="5" t="str">
        <f>IF($B13="N/A","N/A",IF(C13&gt;100,"No",IF(C13&lt;95,"No","Yes")))</f>
        <v>Yes</v>
      </c>
      <c r="E13" s="4">
        <v>99.055514744000007</v>
      </c>
      <c r="F13" s="5" t="str">
        <f>IF($B13="N/A","N/A",IF(E13&gt;100,"No",IF(E13&lt;95,"No","Yes")))</f>
        <v>Yes</v>
      </c>
      <c r="G13" s="4">
        <v>99.480736692999997</v>
      </c>
      <c r="H13" s="5" t="str">
        <f>IF($B13="N/A","N/A",IF(G13&gt;100,"No",IF(G13&lt;95,"No","Yes")))</f>
        <v>Yes</v>
      </c>
      <c r="I13" s="6">
        <v>-7.9000000000000001E-2</v>
      </c>
      <c r="J13" s="6">
        <v>0.42930000000000001</v>
      </c>
      <c r="K13" s="105" t="str">
        <f t="shared" si="0"/>
        <v>Yes</v>
      </c>
    </row>
    <row r="14" spans="1:11" x14ac:dyDescent="0.2">
      <c r="A14" s="101" t="s">
        <v>822</v>
      </c>
      <c r="B14" s="22" t="s">
        <v>220</v>
      </c>
      <c r="C14" s="4">
        <v>1.1752202821</v>
      </c>
      <c r="D14" s="5" t="str">
        <f>IF($B14="N/A","N/A",IF(C14&gt;1,"Yes","No"))</f>
        <v>Yes</v>
      </c>
      <c r="E14" s="4">
        <v>1.1869901473</v>
      </c>
      <c r="F14" s="5" t="str">
        <f>IF($B14="N/A","N/A",IF(E14&gt;1,"Yes","No"))</f>
        <v>Yes</v>
      </c>
      <c r="G14" s="4">
        <v>1.1861413043</v>
      </c>
      <c r="H14" s="5" t="str">
        <f>IF($B14="N/A","N/A",IF(G14&gt;1,"Yes","No"))</f>
        <v>Yes</v>
      </c>
      <c r="I14" s="6">
        <v>1.002</v>
      </c>
      <c r="J14" s="6">
        <v>-7.1999999999999995E-2</v>
      </c>
      <c r="K14" s="105" t="str">
        <f t="shared" si="0"/>
        <v>Yes</v>
      </c>
    </row>
    <row r="15" spans="1:11" x14ac:dyDescent="0.2">
      <c r="A15" s="101" t="s">
        <v>311</v>
      </c>
      <c r="B15" s="22" t="s">
        <v>214</v>
      </c>
      <c r="C15" s="4">
        <v>97.451905898999996</v>
      </c>
      <c r="D15" s="5" t="str">
        <f>IF($B15="N/A","N/A",IF(C15&gt;100,"No",IF(C15&lt;95,"No","Yes")))</f>
        <v>Yes</v>
      </c>
      <c r="E15" s="4">
        <v>97.344947004000005</v>
      </c>
      <c r="F15" s="5" t="str">
        <f>IF($B15="N/A","N/A",IF(E15&gt;100,"No",IF(E15&lt;95,"No","Yes")))</f>
        <v>Yes</v>
      </c>
      <c r="G15" s="4">
        <v>98.114510201000002</v>
      </c>
      <c r="H15" s="5" t="str">
        <f>IF($B15="N/A","N/A",IF(G15&gt;100,"No",IF(G15&lt;95,"No","Yes")))</f>
        <v>Yes</v>
      </c>
      <c r="I15" s="6">
        <v>-0.11</v>
      </c>
      <c r="J15" s="6">
        <v>0.79059999999999997</v>
      </c>
      <c r="K15" s="105" t="str">
        <f t="shared" si="0"/>
        <v>Yes</v>
      </c>
    </row>
    <row r="16" spans="1:11" x14ac:dyDescent="0.2">
      <c r="A16" s="101" t="s">
        <v>823</v>
      </c>
      <c r="B16" s="22" t="s">
        <v>221</v>
      </c>
      <c r="C16" s="4">
        <v>8.5533171239999994</v>
      </c>
      <c r="D16" s="5" t="str">
        <f>IF($B16="N/A","N/A",IF(C16&gt;3,"Yes","No"))</f>
        <v>Yes</v>
      </c>
      <c r="E16" s="4">
        <v>8.3748059508000008</v>
      </c>
      <c r="F16" s="5" t="str">
        <f>IF($B16="N/A","N/A",IF(E16&gt;3,"Yes","No"))</f>
        <v>Yes</v>
      </c>
      <c r="G16" s="4">
        <v>7.6593325998999999</v>
      </c>
      <c r="H16" s="5" t="str">
        <f>IF($B16="N/A","N/A",IF(G16&gt;3,"Yes","No"))</f>
        <v>Yes</v>
      </c>
      <c r="I16" s="6">
        <v>-2.09</v>
      </c>
      <c r="J16" s="6">
        <v>-8.5399999999999991</v>
      </c>
      <c r="K16" s="105" t="str">
        <f t="shared" si="0"/>
        <v>Yes</v>
      </c>
    </row>
    <row r="17" spans="1:11" x14ac:dyDescent="0.2">
      <c r="A17" s="101" t="s">
        <v>824</v>
      </c>
      <c r="B17" s="22" t="s">
        <v>222</v>
      </c>
      <c r="C17" s="4">
        <v>5.4362752473000002</v>
      </c>
      <c r="D17" s="5" t="str">
        <f>IF($B17="N/A","N/A",IF(C17&gt;=8,"No",IF(C17&lt;2,"No","Yes")))</f>
        <v>Yes</v>
      </c>
      <c r="E17" s="4">
        <v>5.4031191621000003</v>
      </c>
      <c r="F17" s="5" t="str">
        <f>IF($B17="N/A","N/A",IF(E17&gt;=8,"No",IF(E17&lt;2,"No","Yes")))</f>
        <v>Yes</v>
      </c>
      <c r="G17" s="4">
        <v>5.4649629500000003</v>
      </c>
      <c r="H17" s="5" t="str">
        <f>IF($B17="N/A","N/A",IF(G17&gt;=8,"No",IF(G17&lt;2,"No","Yes")))</f>
        <v>Yes</v>
      </c>
      <c r="I17" s="6">
        <v>-0.61</v>
      </c>
      <c r="J17" s="6">
        <v>1.145</v>
      </c>
      <c r="K17" s="105" t="str">
        <f t="shared" si="0"/>
        <v>Yes</v>
      </c>
    </row>
    <row r="18" spans="1:11" x14ac:dyDescent="0.2">
      <c r="A18" s="101" t="s">
        <v>825</v>
      </c>
      <c r="B18" s="22" t="s">
        <v>222</v>
      </c>
      <c r="C18" s="4">
        <v>5.4911558560999998</v>
      </c>
      <c r="D18" s="5" t="str">
        <f>IF($B18="N/A","N/A",IF(C18&gt;=8,"No",IF(C18&lt;2,"No","Yes")))</f>
        <v>Yes</v>
      </c>
      <c r="E18" s="4">
        <v>5.5358198362</v>
      </c>
      <c r="F18" s="5" t="str">
        <f>IF($B18="N/A","N/A",IF(E18&gt;=8,"No",IF(E18&lt;2,"No","Yes")))</f>
        <v>Yes</v>
      </c>
      <c r="G18" s="4">
        <v>5.6861367368</v>
      </c>
      <c r="H18" s="5" t="str">
        <f>IF($B18="N/A","N/A",IF(G18&gt;=8,"No",IF(G18&lt;2,"No","Yes")))</f>
        <v>Yes</v>
      </c>
      <c r="I18" s="6">
        <v>0.81340000000000001</v>
      </c>
      <c r="J18" s="6">
        <v>2.7149999999999999</v>
      </c>
      <c r="K18" s="105" t="str">
        <f t="shared" si="0"/>
        <v>Yes</v>
      </c>
    </row>
    <row r="19" spans="1:11" x14ac:dyDescent="0.2">
      <c r="A19" s="101" t="s">
        <v>312</v>
      </c>
      <c r="B19" s="22" t="s">
        <v>223</v>
      </c>
      <c r="C19" s="4">
        <v>99.496962972999995</v>
      </c>
      <c r="D19" s="5" t="str">
        <f>IF(OR($B19="N/A",$C19="N/A"),"N/A",IF(C19&gt;100,"No",IF(C19&lt;98,"No","Yes")))</f>
        <v>Yes</v>
      </c>
      <c r="E19" s="4">
        <v>99.920243467000006</v>
      </c>
      <c r="F19" s="5" t="str">
        <f>IF(OR($B19="N/A",$E19="N/A"),"N/A",IF(E19&gt;100,"No",IF(E19&lt;98,"No","Yes")))</f>
        <v>Yes</v>
      </c>
      <c r="G19" s="4">
        <v>99.973745113999996</v>
      </c>
      <c r="H19" s="5" t="str">
        <f>IF($B19="N/A","N/A",IF(G19&gt;100,"No",IF(G19&lt;98,"No","Yes")))</f>
        <v>Yes</v>
      </c>
      <c r="I19" s="6">
        <v>0.4254</v>
      </c>
      <c r="J19" s="6">
        <v>5.3499999999999999E-2</v>
      </c>
      <c r="K19" s="105" t="str">
        <f t="shared" si="0"/>
        <v>Yes</v>
      </c>
    </row>
    <row r="20" spans="1:11" x14ac:dyDescent="0.2">
      <c r="A20" s="101" t="s">
        <v>31</v>
      </c>
      <c r="B20" s="38" t="s">
        <v>214</v>
      </c>
      <c r="C20" s="4">
        <v>98.285913082999997</v>
      </c>
      <c r="D20" s="5" t="str">
        <f>IF($B20="N/A","N/A",IF(C20&gt;100,"No",IF(C20&lt;95,"No","Yes")))</f>
        <v>Yes</v>
      </c>
      <c r="E20" s="4">
        <v>97.862315038000006</v>
      </c>
      <c r="F20" s="5" t="str">
        <f>IF($B20="N/A","N/A",IF(E20&gt;100,"No",IF(E20&lt;95,"No","Yes")))</f>
        <v>Yes</v>
      </c>
      <c r="G20" s="4">
        <v>99.042182851000007</v>
      </c>
      <c r="H20" s="5" t="str">
        <f>IF($B20="N/A","N/A",IF(G20&gt;100,"No",IF(G20&lt;95,"No","Yes")))</f>
        <v>Yes</v>
      </c>
      <c r="I20" s="6">
        <v>-0.43099999999999999</v>
      </c>
      <c r="J20" s="6">
        <v>1.206</v>
      </c>
      <c r="K20" s="105" t="str">
        <f t="shared" si="0"/>
        <v>Yes</v>
      </c>
    </row>
    <row r="21" spans="1:11" x14ac:dyDescent="0.2">
      <c r="A21" s="101" t="s">
        <v>313</v>
      </c>
      <c r="B21" s="22" t="s">
        <v>214</v>
      </c>
      <c r="C21" s="4">
        <v>99.260018428999999</v>
      </c>
      <c r="D21" s="5" t="str">
        <f>IF($B21="N/A","N/A",IF(C21&gt;100,"No",IF(C21&lt;95,"No","Yes")))</f>
        <v>Yes</v>
      </c>
      <c r="E21" s="4">
        <v>99.287438346000002</v>
      </c>
      <c r="F21" s="5" t="str">
        <f>IF($B21="N/A","N/A",IF(E21&gt;100,"No",IF(E21&lt;95,"No","Yes")))</f>
        <v>Yes</v>
      </c>
      <c r="G21" s="4">
        <v>99.613955931000007</v>
      </c>
      <c r="H21" s="5" t="str">
        <f>IF($B21="N/A","N/A",IF(G21&gt;100,"No",IF(G21&lt;95,"No","Yes")))</f>
        <v>Yes</v>
      </c>
      <c r="I21" s="6">
        <v>2.76E-2</v>
      </c>
      <c r="J21" s="6">
        <v>0.32890000000000003</v>
      </c>
      <c r="K21" s="105" t="str">
        <f t="shared" si="0"/>
        <v>Yes</v>
      </c>
    </row>
    <row r="22" spans="1:11" x14ac:dyDescent="0.2">
      <c r="A22" s="101" t="s">
        <v>1681</v>
      </c>
      <c r="B22" s="22" t="s">
        <v>224</v>
      </c>
      <c r="C22" s="4">
        <v>0.7277582413</v>
      </c>
      <c r="D22" s="5" t="str">
        <f>IF($B22="N/A","N/A",IF(C22&gt;5,"No",IF(C22&lt;=0,"No","Yes")))</f>
        <v>Yes</v>
      </c>
      <c r="E22" s="4">
        <v>0.69472137680000001</v>
      </c>
      <c r="F22" s="5" t="str">
        <f>IF($B22="N/A","N/A",IF(E22&gt;5,"No",IF(E22&lt;=0,"No","Yes")))</f>
        <v>Yes</v>
      </c>
      <c r="G22" s="4">
        <v>0.37729244049999999</v>
      </c>
      <c r="H22" s="5" t="str">
        <f>IF($B22="N/A","N/A",IF(G22&gt;5,"No",IF(G22&lt;=0,"No","Yes")))</f>
        <v>Yes</v>
      </c>
      <c r="I22" s="6">
        <v>-4.54</v>
      </c>
      <c r="J22" s="6">
        <v>-45.7</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4.2009891493999998</v>
      </c>
      <c r="D24" s="5" t="str">
        <f>IF($B24="N/A","N/A",IF(C24&gt;=2,"Yes","No"))</f>
        <v>Yes</v>
      </c>
      <c r="E24" s="4">
        <v>4.2159093293999996</v>
      </c>
      <c r="F24" s="5" t="str">
        <f>IF($B24="N/A","N/A",IF(E24&gt;=2,"Yes","No"))</f>
        <v>Yes</v>
      </c>
      <c r="G24" s="4">
        <v>4.3470701492000003</v>
      </c>
      <c r="H24" s="5" t="str">
        <f>IF($B24="N/A","N/A",IF(G24&gt;=2,"Yes","No"))</f>
        <v>Yes</v>
      </c>
      <c r="I24" s="6">
        <v>0.35520000000000002</v>
      </c>
      <c r="J24" s="6">
        <v>3.1110000000000002</v>
      </c>
      <c r="K24" s="105" t="str">
        <f t="shared" si="0"/>
        <v>Yes</v>
      </c>
    </row>
    <row r="25" spans="1:11" x14ac:dyDescent="0.2">
      <c r="A25" s="101" t="s">
        <v>827</v>
      </c>
      <c r="B25" s="22" t="s">
        <v>226</v>
      </c>
      <c r="C25" s="4">
        <v>4.1606333565</v>
      </c>
      <c r="D25" s="5" t="str">
        <f>IF($B25="N/A","N/A",IF(C25&gt;30,"No",IF(C25&lt;5,"No","Yes")))</f>
        <v>No</v>
      </c>
      <c r="E25" s="4">
        <v>3.8986252492000002</v>
      </c>
      <c r="F25" s="5" t="str">
        <f>IF($B25="N/A","N/A",IF(E25&gt;30,"No",IF(E25&lt;5,"No","Yes")))</f>
        <v>No</v>
      </c>
      <c r="G25" s="4">
        <v>3.8380754196</v>
      </c>
      <c r="H25" s="5" t="str">
        <f>IF($B25="N/A","N/A",IF(G25&gt;30,"No",IF(G25&lt;5,"No","Yes")))</f>
        <v>No</v>
      </c>
      <c r="I25" s="6">
        <v>-6.3</v>
      </c>
      <c r="J25" s="6">
        <v>-1.55</v>
      </c>
      <c r="K25" s="105" t="str">
        <f t="shared" si="0"/>
        <v>Yes</v>
      </c>
    </row>
    <row r="26" spans="1:11" x14ac:dyDescent="0.2">
      <c r="A26" s="101" t="s">
        <v>828</v>
      </c>
      <c r="B26" s="22" t="s">
        <v>227</v>
      </c>
      <c r="C26" s="4">
        <v>21.760347519</v>
      </c>
      <c r="D26" s="5" t="str">
        <f>IF($B26="N/A","N/A",IF(C26&gt;75,"No",IF(C26&lt;15,"No","Yes")))</f>
        <v>Yes</v>
      </c>
      <c r="E26" s="4">
        <v>21.075663763000001</v>
      </c>
      <c r="F26" s="5" t="str">
        <f>IF($B26="N/A","N/A",IF(E26&gt;75,"No",IF(E26&lt;15,"No","Yes")))</f>
        <v>Yes</v>
      </c>
      <c r="G26" s="4">
        <v>26.723584667000001</v>
      </c>
      <c r="H26" s="5" t="str">
        <f>IF($B26="N/A","N/A",IF(G26&gt;75,"No",IF(G26&lt;15,"No","Yes")))</f>
        <v>Yes</v>
      </c>
      <c r="I26" s="6">
        <v>-3.15</v>
      </c>
      <c r="J26" s="6">
        <v>26.8</v>
      </c>
      <c r="K26" s="105" t="str">
        <f t="shared" si="0"/>
        <v>Yes</v>
      </c>
    </row>
    <row r="27" spans="1:11" x14ac:dyDescent="0.2">
      <c r="A27" s="101" t="s">
        <v>829</v>
      </c>
      <c r="B27" s="22" t="s">
        <v>228</v>
      </c>
      <c r="C27" s="4">
        <v>74.079019125000002</v>
      </c>
      <c r="D27" s="5" t="str">
        <f>IF($B27="N/A","N/A",IF(C27&gt;70,"No",IF(C27&lt;25,"No","Yes")))</f>
        <v>No</v>
      </c>
      <c r="E27" s="4">
        <v>75.025710988</v>
      </c>
      <c r="F27" s="5" t="str">
        <f>IF($B27="N/A","N/A",IF(E27&gt;70,"No",IF(E27&lt;25,"No","Yes")))</f>
        <v>No</v>
      </c>
      <c r="G27" s="4">
        <v>64.956533577000002</v>
      </c>
      <c r="H27" s="5" t="str">
        <f>IF($B27="N/A","N/A",IF(G27&gt;70,"No",IF(G27&lt;25,"No","Yes")))</f>
        <v>Yes</v>
      </c>
      <c r="I27" s="6">
        <v>1.278</v>
      </c>
      <c r="J27" s="6">
        <v>-13.4</v>
      </c>
      <c r="K27" s="105" t="str">
        <f t="shared" si="0"/>
        <v>Yes</v>
      </c>
    </row>
    <row r="28" spans="1:11" x14ac:dyDescent="0.2">
      <c r="A28" s="101" t="s">
        <v>318</v>
      </c>
      <c r="B28" s="22" t="s">
        <v>229</v>
      </c>
      <c r="C28" s="4">
        <v>42.925512910000002</v>
      </c>
      <c r="D28" s="5" t="str">
        <f>IF($B28="N/A","N/A",IF(C28&gt;70,"No",IF(C28&lt;35,"No","Yes")))</f>
        <v>Yes</v>
      </c>
      <c r="E28" s="4">
        <v>44.125301710999999</v>
      </c>
      <c r="F28" s="5" t="str">
        <f>IF($B28="N/A","N/A",IF(E28&gt;70,"No",IF(E28&lt;35,"No","Yes")))</f>
        <v>Yes</v>
      </c>
      <c r="G28" s="4">
        <v>43.941928081</v>
      </c>
      <c r="H28" s="5" t="str">
        <f>IF($B28="N/A","N/A",IF(G28&gt;70,"No",IF(G28&lt;35,"No","Yes")))</f>
        <v>Yes</v>
      </c>
      <c r="I28" s="6">
        <v>2.7949999999999999</v>
      </c>
      <c r="J28" s="6">
        <v>-0.41599999999999998</v>
      </c>
      <c r="K28" s="105" t="str">
        <f t="shared" si="0"/>
        <v>Yes</v>
      </c>
    </row>
    <row r="29" spans="1:11" x14ac:dyDescent="0.2">
      <c r="A29" s="101" t="s">
        <v>830</v>
      </c>
      <c r="B29" s="22" t="s">
        <v>220</v>
      </c>
      <c r="C29" s="4">
        <v>2.1430793157000001</v>
      </c>
      <c r="D29" s="5" t="str">
        <f>IF($B29="N/A","N/A",IF(C29&gt;1,"Yes","No"))</f>
        <v>Yes</v>
      </c>
      <c r="E29" s="4">
        <v>2.1200323447999998</v>
      </c>
      <c r="F29" s="5" t="str">
        <f>IF($B29="N/A","N/A",IF(E29&gt;1,"Yes","No"))</f>
        <v>Yes</v>
      </c>
      <c r="G29" s="4">
        <v>2.1433092124000002</v>
      </c>
      <c r="H29" s="5" t="str">
        <f>IF($B29="N/A","N/A",IF(G29&gt;1,"Yes","No"))</f>
        <v>Yes</v>
      </c>
      <c r="I29" s="6">
        <v>-1.08</v>
      </c>
      <c r="J29" s="6">
        <v>1.0980000000000001</v>
      </c>
      <c r="K29" s="105" t="str">
        <f t="shared" si="0"/>
        <v>Yes</v>
      </c>
    </row>
    <row r="30" spans="1:11" x14ac:dyDescent="0.2">
      <c r="A30" s="101" t="s">
        <v>319</v>
      </c>
      <c r="B30" s="22" t="s">
        <v>213</v>
      </c>
      <c r="C30" s="4">
        <v>0.3898977066</v>
      </c>
      <c r="D30" s="5" t="str">
        <f>IF($B30="N/A","N/A",IF(C30&gt;15,"No",IF(C30&lt;-15,"No","Yes")))</f>
        <v>N/A</v>
      </c>
      <c r="E30" s="4">
        <v>0.34247389830000002</v>
      </c>
      <c r="F30" s="5" t="str">
        <f>IF($B30="N/A","N/A",IF(E30&gt;15,"No",IF(E30&lt;-15,"No","Yes")))</f>
        <v>N/A</v>
      </c>
      <c r="G30" s="4">
        <v>0.1504790989</v>
      </c>
      <c r="H30" s="5" t="str">
        <f>IF($B30="N/A","N/A",IF(G30&gt;15,"No",IF(G30&lt;-15,"No","Yes")))</f>
        <v>N/A</v>
      </c>
      <c r="I30" s="6">
        <v>-12.2</v>
      </c>
      <c r="J30" s="6">
        <v>-56.1</v>
      </c>
      <c r="K30" s="105" t="str">
        <f t="shared" si="0"/>
        <v>No</v>
      </c>
    </row>
    <row r="31" spans="1:11" x14ac:dyDescent="0.2">
      <c r="A31" s="101" t="s">
        <v>831</v>
      </c>
      <c r="B31" s="22" t="s">
        <v>213</v>
      </c>
      <c r="C31" s="4">
        <v>97.410903993000005</v>
      </c>
      <c r="D31" s="5" t="str">
        <f>IF($B31="N/A","N/A",IF(C31&gt;15,"No",IF(C31&lt;-15,"No","Yes")))</f>
        <v>N/A</v>
      </c>
      <c r="E31" s="4">
        <v>93.985302161999996</v>
      </c>
      <c r="F31" s="5" t="str">
        <f>IF($B31="N/A","N/A",IF(E31&gt;15,"No",IF(E31&lt;-15,"No","Yes")))</f>
        <v>N/A</v>
      </c>
      <c r="G31" s="4">
        <v>70.085640311000006</v>
      </c>
      <c r="H31" s="5" t="str">
        <f>IF($B31="N/A","N/A",IF(G31&gt;15,"No",IF(G31&lt;-15,"No","Yes")))</f>
        <v>N/A</v>
      </c>
      <c r="I31" s="6">
        <v>-3.52</v>
      </c>
      <c r="J31" s="6">
        <v>-25.4</v>
      </c>
      <c r="K31" s="105" t="str">
        <f t="shared" si="0"/>
        <v>Yes</v>
      </c>
    </row>
    <row r="32" spans="1:11" x14ac:dyDescent="0.2">
      <c r="A32" s="101" t="s">
        <v>320</v>
      </c>
      <c r="B32" s="22" t="s">
        <v>213</v>
      </c>
      <c r="C32" s="4">
        <v>100</v>
      </c>
      <c r="D32" s="5" t="str">
        <f>IF($B32="N/A","N/A",IF(C32&gt;15,"No",IF(C32&lt;-15,"No","Yes")))</f>
        <v>N/A</v>
      </c>
      <c r="E32" s="4">
        <v>100</v>
      </c>
      <c r="F32" s="5" t="str">
        <f>IF($B32="N/A","N/A",IF(E32&gt;15,"No",IF(E32&lt;-15,"No","Yes")))</f>
        <v>N/A</v>
      </c>
      <c r="G32" s="4">
        <v>100</v>
      </c>
      <c r="H32" s="5" t="str">
        <f>IF($B32="N/A","N/A",IF(G32&gt;15,"No",IF(G32&lt;-15,"No","Yes")))</f>
        <v>N/A</v>
      </c>
      <c r="I32" s="6">
        <v>0</v>
      </c>
      <c r="J32" s="6">
        <v>0</v>
      </c>
      <c r="K32" s="105" t="str">
        <f t="shared" si="0"/>
        <v>Yes</v>
      </c>
    </row>
    <row r="33" spans="1:11" x14ac:dyDescent="0.2">
      <c r="A33" s="101" t="s">
        <v>321</v>
      </c>
      <c r="B33" s="22" t="s">
        <v>213</v>
      </c>
      <c r="C33" s="4">
        <v>100</v>
      </c>
      <c r="D33" s="5" t="str">
        <f>IF($B33="N/A","N/A",IF(C33&gt;15,"No",IF(C33&lt;-15,"No","Yes")))</f>
        <v>N/A</v>
      </c>
      <c r="E33" s="4">
        <v>100</v>
      </c>
      <c r="F33" s="5" t="str">
        <f>IF($B33="N/A","N/A",IF(E33&gt;15,"No",IF(E33&lt;-15,"No","Yes")))</f>
        <v>N/A</v>
      </c>
      <c r="G33" s="4">
        <v>99.924220895999994</v>
      </c>
      <c r="H33" s="5" t="str">
        <f>IF($B33="N/A","N/A",IF(G33&gt;15,"No",IF(G33&lt;-15,"No","Yes")))</f>
        <v>N/A</v>
      </c>
      <c r="I33" s="6">
        <v>0</v>
      </c>
      <c r="J33" s="6">
        <v>-7.5999999999999998E-2</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1751</v>
      </c>
      <c r="J34" s="6" t="s">
        <v>1751</v>
      </c>
      <c r="K34" s="105" t="str">
        <f t="shared" si="0"/>
        <v>N/A</v>
      </c>
    </row>
    <row r="35" spans="1:11" x14ac:dyDescent="0.2">
      <c r="A35" s="101" t="s">
        <v>323</v>
      </c>
      <c r="B35" s="22" t="s">
        <v>213</v>
      </c>
      <c r="C35" s="4">
        <v>11.643191605</v>
      </c>
      <c r="D35" s="5" t="str">
        <f>IF($B35="N/A","N/A",IF(C35&gt;15,"No",IF(C35&lt;-15,"No","Yes")))</f>
        <v>N/A</v>
      </c>
      <c r="E35" s="4">
        <v>12.275160037999999</v>
      </c>
      <c r="F35" s="5" t="str">
        <f>IF($B35="N/A","N/A",IF(E35&gt;15,"No",IF(E35&lt;-15,"No","Yes")))</f>
        <v>N/A</v>
      </c>
      <c r="G35" s="4">
        <v>11.324607635</v>
      </c>
      <c r="H35" s="5" t="str">
        <f>IF($B35="N/A","N/A",IF(G35&gt;15,"No",IF(G35&lt;-15,"No","Yes")))</f>
        <v>N/A</v>
      </c>
      <c r="I35" s="6">
        <v>5.4279999999999999</v>
      </c>
      <c r="J35" s="6">
        <v>-7.74</v>
      </c>
      <c r="K35" s="105" t="str">
        <f t="shared" si="0"/>
        <v>Yes</v>
      </c>
    </row>
    <row r="36" spans="1:11" x14ac:dyDescent="0.2">
      <c r="A36" s="101" t="s">
        <v>1705</v>
      </c>
      <c r="B36" s="22" t="s">
        <v>213</v>
      </c>
      <c r="C36" s="4">
        <v>13.815183255999999</v>
      </c>
      <c r="D36" s="5" t="str">
        <f>IF($B36="N/A","N/A",IF(C36&gt;15,"No",IF(C36&lt;-15,"No","Yes")))</f>
        <v>N/A</v>
      </c>
      <c r="E36" s="4">
        <v>14.752859690999999</v>
      </c>
      <c r="F36" s="5" t="str">
        <f>IF($B36="N/A","N/A",IF(E36&gt;15,"No",IF(E36&lt;-15,"No","Yes")))</f>
        <v>N/A</v>
      </c>
      <c r="G36" s="4">
        <v>14.119294424</v>
      </c>
      <c r="H36" s="5" t="str">
        <f>IF($B36="N/A","N/A",IF(G36&gt;15,"No",IF(G36&lt;-15,"No","Yes")))</f>
        <v>N/A</v>
      </c>
      <c r="I36" s="6">
        <v>6.7869999999999999</v>
      </c>
      <c r="J36" s="6">
        <v>-4.29</v>
      </c>
      <c r="K36" s="105" t="str">
        <f t="shared" si="0"/>
        <v>Yes</v>
      </c>
    </row>
    <row r="37" spans="1:11" x14ac:dyDescent="0.2">
      <c r="A37" s="101" t="s">
        <v>372</v>
      </c>
      <c r="B37" s="22" t="s">
        <v>231</v>
      </c>
      <c r="C37" s="4">
        <v>80.828177596000003</v>
      </c>
      <c r="D37" s="5" t="str">
        <f>IF($B37="N/A","N/A",IF(C37&gt;90,"No",IF(C37&lt;75,"No","Yes")))</f>
        <v>Yes</v>
      </c>
      <c r="E37" s="4">
        <v>79.847832930999999</v>
      </c>
      <c r="F37" s="5" t="str">
        <f>IF($B37="N/A","N/A",IF(E37&gt;90,"No",IF(E37&lt;75,"No","Yes")))</f>
        <v>Yes</v>
      </c>
      <c r="G37" s="4">
        <v>80.070596472000005</v>
      </c>
      <c r="H37" s="5" t="str">
        <f>IF($B37="N/A","N/A",IF(G37&gt;90,"No",IF(G37&lt;75,"No","Yes")))</f>
        <v>Yes</v>
      </c>
      <c r="I37" s="6">
        <v>-1.21</v>
      </c>
      <c r="J37" s="6">
        <v>0.27900000000000003</v>
      </c>
      <c r="K37" s="105" t="str">
        <f>IF(J37="Div by 0", "N/A", IF(J37="N/A","N/A", IF(J37&gt;30, "No", IF(J37&lt;-30, "No", "Yes"))))</f>
        <v>Yes</v>
      </c>
    </row>
    <row r="38" spans="1:11" x14ac:dyDescent="0.2">
      <c r="A38" s="101" t="s">
        <v>373</v>
      </c>
      <c r="B38" s="22" t="s">
        <v>232</v>
      </c>
      <c r="C38" s="4">
        <v>11.420350903999999</v>
      </c>
      <c r="D38" s="5" t="str">
        <f>IF($B38="N/A","N/A",IF(C38&gt;10,"No",IF(C38&lt;1,"No","Yes")))</f>
        <v>No</v>
      </c>
      <c r="E38" s="4">
        <v>11.11554203</v>
      </c>
      <c r="F38" s="5" t="str">
        <f>IF($B38="N/A","N/A",IF(E38&gt;10,"No",IF(E38&lt;1,"No","Yes")))</f>
        <v>No</v>
      </c>
      <c r="G38" s="4">
        <v>11.250704991999999</v>
      </c>
      <c r="H38" s="5" t="str">
        <f>IF($B38="N/A","N/A",IF(G38&gt;10,"No",IF(G38&lt;1,"No","Yes")))</f>
        <v>No</v>
      </c>
      <c r="I38" s="6">
        <v>-2.67</v>
      </c>
      <c r="J38" s="6">
        <v>1.216</v>
      </c>
      <c r="K38" s="105" t="str">
        <f>IF(J38="Div by 0", "N/A", IF(J38="N/A","N/A", IF(J38&gt;30, "No", IF(J38&lt;-30, "No", "Yes"))))</f>
        <v>Yes</v>
      </c>
    </row>
    <row r="39" spans="1:11" x14ac:dyDescent="0.2">
      <c r="A39" s="101" t="s">
        <v>374</v>
      </c>
      <c r="B39" s="22" t="s">
        <v>233</v>
      </c>
      <c r="C39" s="4">
        <v>2.7878594129000001</v>
      </c>
      <c r="D39" s="5" t="str">
        <f>IF($B39="N/A","N/A",IF(C39&gt;2,"No",IF(C39&lt;=0,"No","Yes")))</f>
        <v>No</v>
      </c>
      <c r="E39" s="4">
        <v>3.8262147130000002</v>
      </c>
      <c r="F39" s="5" t="str">
        <f>IF($B39="N/A","N/A",IF(E39&gt;2,"No",IF(E39&lt;=0,"No","Yes")))</f>
        <v>No</v>
      </c>
      <c r="G39" s="4">
        <v>3.5599681051999998</v>
      </c>
      <c r="H39" s="5" t="str">
        <f>IF($B39="N/A","N/A",IF(G39&gt;2,"No",IF(G39&lt;=0,"No","Yes")))</f>
        <v>No</v>
      </c>
      <c r="I39" s="6">
        <v>37.25</v>
      </c>
      <c r="J39" s="6">
        <v>-6.96</v>
      </c>
      <c r="K39" s="105" t="str">
        <f>IF(J39="Div by 0", "N/A", IF(J39="N/A","N/A", IF(J39&gt;30, "No", IF(J39&lt;-30, "No", "Yes"))))</f>
        <v>Yes</v>
      </c>
    </row>
    <row r="40" spans="1:11" x14ac:dyDescent="0.2">
      <c r="A40" s="117" t="s">
        <v>375</v>
      </c>
      <c r="B40" s="113" t="s">
        <v>234</v>
      </c>
      <c r="C40" s="118">
        <v>0.8387084642</v>
      </c>
      <c r="D40" s="114" t="str">
        <f>IF($B40="N/A","N/A",IF(C40&gt;3,"No",IF(C40&lt;=0,"No","Yes")))</f>
        <v>Yes</v>
      </c>
      <c r="E40" s="118">
        <v>0.83324588099999997</v>
      </c>
      <c r="F40" s="114" t="str">
        <f>IF($B40="N/A","N/A",IF(E40&gt;3,"No",IF(E40&lt;=0,"No","Yes")))</f>
        <v>Yes</v>
      </c>
      <c r="G40" s="118">
        <v>0.84696318479999999</v>
      </c>
      <c r="H40" s="114" t="str">
        <f>IF($B40="N/A","N/A",IF(G40&gt;3,"No",IF(G40&lt;=0,"No","Yes")))</f>
        <v>Yes</v>
      </c>
      <c r="I40" s="115">
        <v>-0.65100000000000002</v>
      </c>
      <c r="J40" s="115">
        <v>1.6459999999999999</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87</v>
      </c>
      <c r="D6" s="5" t="str">
        <f>IF($B6="N/A","N/A",IF(C6&gt;15,"No",IF(C6&lt;-15,"No","Yes")))</f>
        <v>N/A</v>
      </c>
      <c r="E6" s="23">
        <v>94</v>
      </c>
      <c r="F6" s="5" t="str">
        <f>IF($B6="N/A","N/A",IF(E6&gt;15,"No",IF(E6&lt;-15,"No","Yes")))</f>
        <v>N/A</v>
      </c>
      <c r="G6" s="23">
        <v>4410</v>
      </c>
      <c r="H6" s="5" t="str">
        <f>IF($B6="N/A","N/A",IF(G6&gt;15,"No",IF(G6&lt;-15,"No","Yes")))</f>
        <v>N/A</v>
      </c>
      <c r="I6" s="6">
        <v>8.0459999999999994</v>
      </c>
      <c r="J6" s="6">
        <v>4591</v>
      </c>
      <c r="K6" s="105" t="str">
        <f t="shared" ref="K6:K31" si="0">IF(J6="Div by 0", "N/A", IF(J6="N/A","N/A", IF(J6&gt;30, "No", IF(J6&lt;-30, "No", "Yes"))))</f>
        <v>No</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549.18390805000001</v>
      </c>
      <c r="D9" s="5" t="str">
        <f>IF($B9="N/A","N/A",IF(C9&gt;15,"No",IF(C9&lt;-15,"No","Yes")))</f>
        <v>N/A</v>
      </c>
      <c r="E9" s="64">
        <v>556.95744680999996</v>
      </c>
      <c r="F9" s="5" t="str">
        <f>IF($B9="N/A","N/A",IF(E9&gt;15,"No",IF(E9&lt;-15,"No","Yes")))</f>
        <v>N/A</v>
      </c>
      <c r="G9" s="64">
        <v>1594.7691609999999</v>
      </c>
      <c r="H9" s="5" t="str">
        <f>IF($B9="N/A","N/A",IF(G9&gt;15,"No",IF(G9&lt;-15,"No","Yes")))</f>
        <v>N/A</v>
      </c>
      <c r="I9" s="6">
        <v>1.415</v>
      </c>
      <c r="J9" s="6">
        <v>186.3</v>
      </c>
      <c r="K9" s="105" t="str">
        <f t="shared" si="0"/>
        <v>No</v>
      </c>
    </row>
    <row r="10" spans="1:11" x14ac:dyDescent="0.2">
      <c r="A10" s="101" t="s">
        <v>309</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01" t="s">
        <v>821</v>
      </c>
      <c r="B11" s="22" t="s">
        <v>213</v>
      </c>
      <c r="C11" s="64" t="s">
        <v>1751</v>
      </c>
      <c r="D11" s="5" t="str">
        <f>IF($B11="N/A","N/A",IF(C11&gt;15,"No",IF(C11&lt;-15,"No","Yes")))</f>
        <v>N/A</v>
      </c>
      <c r="E11" s="64" t="s">
        <v>1751</v>
      </c>
      <c r="F11" s="5" t="str">
        <f>IF($B11="N/A","N/A",IF(E11&gt;15,"No",IF(E11&lt;-15,"No","Yes")))</f>
        <v>N/A</v>
      </c>
      <c r="G11" s="64" t="s">
        <v>1751</v>
      </c>
      <c r="H11" s="5" t="str">
        <f>IF($B11="N/A","N/A",IF(G11&gt;15,"No",IF(G11&lt;-15,"No","Yes")))</f>
        <v>N/A</v>
      </c>
      <c r="I11" s="6" t="s">
        <v>1751</v>
      </c>
      <c r="J11" s="6" t="s">
        <v>1751</v>
      </c>
      <c r="K11" s="105" t="str">
        <f t="shared" si="0"/>
        <v>N/A</v>
      </c>
    </row>
    <row r="12" spans="1:11" x14ac:dyDescent="0.2">
      <c r="A12" s="101" t="s">
        <v>310</v>
      </c>
      <c r="B12" s="22" t="s">
        <v>214</v>
      </c>
      <c r="C12" s="4">
        <v>0</v>
      </c>
      <c r="D12" s="5" t="str">
        <f>IF($B12="N/A","N/A",IF(C12&gt;100,"No",IF(C12&lt;95,"No","Yes")))</f>
        <v>No</v>
      </c>
      <c r="E12" s="4">
        <v>0</v>
      </c>
      <c r="F12" s="5" t="str">
        <f>IF($B12="N/A","N/A",IF(E12&gt;100,"No",IF(E12&lt;95,"No","Yes")))</f>
        <v>No</v>
      </c>
      <c r="G12" s="4">
        <v>1.5873015873</v>
      </c>
      <c r="H12" s="5" t="str">
        <f>IF($B12="N/A","N/A",IF(G12&gt;100,"No",IF(G12&lt;95,"No","Yes")))</f>
        <v>No</v>
      </c>
      <c r="I12" s="6" t="s">
        <v>1751</v>
      </c>
      <c r="J12" s="6" t="s">
        <v>1751</v>
      </c>
      <c r="K12" s="105" t="str">
        <f t="shared" si="0"/>
        <v>N/A</v>
      </c>
    </row>
    <row r="13" spans="1:11" x14ac:dyDescent="0.2">
      <c r="A13" s="101" t="s">
        <v>822</v>
      </c>
      <c r="B13" s="22" t="s">
        <v>220</v>
      </c>
      <c r="C13" s="4" t="s">
        <v>1751</v>
      </c>
      <c r="D13" s="5" t="str">
        <f>IF($B13="N/A","N/A",IF(C13&gt;1,"Yes","No"))</f>
        <v>Yes</v>
      </c>
      <c r="E13" s="4" t="s">
        <v>1751</v>
      </c>
      <c r="F13" s="5" t="str">
        <f>IF($B13="N/A","N/A",IF(E13&gt;1,"Yes","No"))</f>
        <v>Yes</v>
      </c>
      <c r="G13" s="4">
        <v>1.1857142857</v>
      </c>
      <c r="H13" s="5" t="str">
        <f>IF($B13="N/A","N/A",IF(G13&gt;1,"Yes","No"))</f>
        <v>Yes</v>
      </c>
      <c r="I13" s="6" t="s">
        <v>1751</v>
      </c>
      <c r="J13" s="6" t="s">
        <v>1751</v>
      </c>
      <c r="K13" s="105" t="str">
        <f t="shared" si="0"/>
        <v>N/A</v>
      </c>
    </row>
    <row r="14" spans="1:11" x14ac:dyDescent="0.2">
      <c r="A14" s="101" t="s">
        <v>311</v>
      </c>
      <c r="B14" s="22" t="s">
        <v>214</v>
      </c>
      <c r="C14" s="4">
        <v>0</v>
      </c>
      <c r="D14" s="5" t="str">
        <f>IF($B14="N/A","N/A",IF(C14&gt;100,"No",IF(C14&lt;95,"No","Yes")))</f>
        <v>No</v>
      </c>
      <c r="E14" s="4">
        <v>0</v>
      </c>
      <c r="F14" s="5" t="str">
        <f>IF($B14="N/A","N/A",IF(E14&gt;100,"No",IF(E14&lt;95,"No","Yes")))</f>
        <v>No</v>
      </c>
      <c r="G14" s="4">
        <v>1.5646258502999999</v>
      </c>
      <c r="H14" s="5" t="str">
        <f>IF($B14="N/A","N/A",IF(G14&gt;100,"No",IF(G14&lt;95,"No","Yes")))</f>
        <v>No</v>
      </c>
      <c r="I14" s="6" t="s">
        <v>1751</v>
      </c>
      <c r="J14" s="6" t="s">
        <v>1751</v>
      </c>
      <c r="K14" s="105" t="str">
        <f t="shared" si="0"/>
        <v>N/A</v>
      </c>
    </row>
    <row r="15" spans="1:11" x14ac:dyDescent="0.2">
      <c r="A15" s="101" t="s">
        <v>823</v>
      </c>
      <c r="B15" s="22" t="s">
        <v>221</v>
      </c>
      <c r="C15" s="4" t="s">
        <v>1751</v>
      </c>
      <c r="D15" s="5" t="str">
        <f>IF($B15="N/A","N/A",IF(C15&gt;3,"Yes","No"))</f>
        <v>Yes</v>
      </c>
      <c r="E15" s="4" t="s">
        <v>1751</v>
      </c>
      <c r="F15" s="5" t="str">
        <f>IF($B15="N/A","N/A",IF(E15&gt;3,"Yes","No"))</f>
        <v>Yes</v>
      </c>
      <c r="G15" s="4">
        <v>7.6231884057999997</v>
      </c>
      <c r="H15" s="5" t="str">
        <f>IF($B15="N/A","N/A",IF(G15&gt;3,"Yes","No"))</f>
        <v>Yes</v>
      </c>
      <c r="I15" s="6" t="s">
        <v>1751</v>
      </c>
      <c r="J15" s="6" t="s">
        <v>1751</v>
      </c>
      <c r="K15" s="105" t="str">
        <f t="shared" si="0"/>
        <v>N/A</v>
      </c>
    </row>
    <row r="16" spans="1:11" x14ac:dyDescent="0.2">
      <c r="A16" s="101" t="s">
        <v>824</v>
      </c>
      <c r="B16" s="22" t="s">
        <v>222</v>
      </c>
      <c r="C16" s="4">
        <v>6.7931034483000001</v>
      </c>
      <c r="D16" s="5" t="str">
        <f>IF($B16="N/A","N/A",IF(C16&gt;=8,"No",IF(C16&lt;2,"No","Yes")))</f>
        <v>Yes</v>
      </c>
      <c r="E16" s="4">
        <v>2.5</v>
      </c>
      <c r="F16" s="5" t="str">
        <f>IF($B16="N/A","N/A",IF(E16&gt;=8,"No",IF(E16&lt;2,"No","Yes")))</f>
        <v>Yes</v>
      </c>
      <c r="G16" s="4">
        <v>8.6394557823000007</v>
      </c>
      <c r="H16" s="5" t="str">
        <f>IF($B16="N/A","N/A",IF(G16&gt;=8,"No",IF(G16&lt;2,"No","Yes")))</f>
        <v>No</v>
      </c>
      <c r="I16" s="6">
        <v>-63.2</v>
      </c>
      <c r="J16" s="6">
        <v>245.6</v>
      </c>
      <c r="K16" s="105" t="str">
        <f t="shared" si="0"/>
        <v>No</v>
      </c>
    </row>
    <row r="17" spans="1:11" x14ac:dyDescent="0.2">
      <c r="A17" s="101" t="s">
        <v>312</v>
      </c>
      <c r="B17" s="22" t="s">
        <v>223</v>
      </c>
      <c r="C17" s="4">
        <v>50.574712644000002</v>
      </c>
      <c r="D17" s="5" t="str">
        <f>IF(OR($B17="N/A",$C17="N/A"),"N/A",IF(C17&gt;100,"No",IF(C17&lt;98,"No","Yes")))</f>
        <v>No</v>
      </c>
      <c r="E17" s="4">
        <v>36.170212765999999</v>
      </c>
      <c r="F17" s="5" t="str">
        <f>IF(OR($B17="N/A",$E17="N/A"),"N/A",IF(E17&gt;100,"No",IF(E17&lt;98,"No","Yes")))</f>
        <v>No</v>
      </c>
      <c r="G17" s="4">
        <v>99.795918366999999</v>
      </c>
      <c r="H17" s="5" t="str">
        <f>IF($B17="N/A","N/A",IF(G17&gt;100,"No",IF(G17&lt;98,"No","Yes")))</f>
        <v>Yes</v>
      </c>
      <c r="I17" s="6">
        <v>-28.5</v>
      </c>
      <c r="J17" s="6">
        <v>175.9</v>
      </c>
      <c r="K17" s="105" t="str">
        <f t="shared" si="0"/>
        <v>No</v>
      </c>
    </row>
    <row r="18" spans="1:11" x14ac:dyDescent="0.2">
      <c r="A18" s="101" t="s">
        <v>31</v>
      </c>
      <c r="B18" s="22" t="s">
        <v>214</v>
      </c>
      <c r="C18" s="4">
        <v>44.827586207000003</v>
      </c>
      <c r="D18" s="5" t="str">
        <f>IF($B18="N/A","N/A",IF(C18&gt;100,"No",IF(C18&lt;95,"No","Yes")))</f>
        <v>No</v>
      </c>
      <c r="E18" s="4">
        <v>28.723404254999998</v>
      </c>
      <c r="F18" s="5" t="str">
        <f>IF($B18="N/A","N/A",IF(E18&gt;100,"No",IF(E18&lt;95,"No","Yes")))</f>
        <v>No</v>
      </c>
      <c r="G18" s="4">
        <v>99.705215420000002</v>
      </c>
      <c r="H18" s="5" t="str">
        <f>IF($B18="N/A","N/A",IF(G18&gt;100,"No",IF(G18&lt;95,"No","Yes")))</f>
        <v>Yes</v>
      </c>
      <c r="I18" s="6">
        <v>-35.9</v>
      </c>
      <c r="J18" s="6">
        <v>247.1</v>
      </c>
      <c r="K18" s="105" t="str">
        <f t="shared" si="0"/>
        <v>No</v>
      </c>
    </row>
    <row r="19" spans="1:11" x14ac:dyDescent="0.2">
      <c r="A19" s="101" t="s">
        <v>313</v>
      </c>
      <c r="B19" s="22" t="s">
        <v>214</v>
      </c>
      <c r="C19" s="4">
        <v>51.724137931000001</v>
      </c>
      <c r="D19" s="5" t="str">
        <f>IF($B19="N/A","N/A",IF(C19&gt;100,"No",IF(C19&lt;95,"No","Yes")))</f>
        <v>No</v>
      </c>
      <c r="E19" s="4">
        <v>64.893617020999997</v>
      </c>
      <c r="F19" s="5" t="str">
        <f>IF($B19="N/A","N/A",IF(E19&gt;100,"No",IF(E19&lt;95,"No","Yes")))</f>
        <v>No</v>
      </c>
      <c r="G19" s="4">
        <v>0.61224489800000004</v>
      </c>
      <c r="H19" s="5" t="str">
        <f>IF($B19="N/A","N/A",IF(G19&gt;100,"No",IF(G19&lt;95,"No","Yes")))</f>
        <v>No</v>
      </c>
      <c r="I19" s="6">
        <v>25.46</v>
      </c>
      <c r="J19" s="6">
        <v>-99.1</v>
      </c>
      <c r="K19" s="105" t="str">
        <f t="shared" si="0"/>
        <v>No</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1.8620689655</v>
      </c>
      <c r="D21" s="5" t="str">
        <f>IF($B21="N/A","N/A",IF(C21&gt;=2,"Yes","No"))</f>
        <v>No</v>
      </c>
      <c r="E21" s="4">
        <v>1.9042553191</v>
      </c>
      <c r="F21" s="5" t="str">
        <f>IF($B21="N/A","N/A",IF(E21&gt;=2,"Yes","No"))</f>
        <v>No</v>
      </c>
      <c r="G21" s="4">
        <v>4.8154195011000001</v>
      </c>
      <c r="H21" s="5" t="str">
        <f>IF($B21="N/A","N/A",IF(G21&gt;=2,"Yes","No"))</f>
        <v>Yes</v>
      </c>
      <c r="I21" s="6">
        <v>2.266</v>
      </c>
      <c r="J21" s="6">
        <v>152.9</v>
      </c>
      <c r="K21" s="105" t="str">
        <f t="shared" si="0"/>
        <v>No</v>
      </c>
    </row>
    <row r="22" spans="1:11" x14ac:dyDescent="0.2">
      <c r="A22" s="101" t="s">
        <v>827</v>
      </c>
      <c r="B22" s="22" t="s">
        <v>226</v>
      </c>
      <c r="C22" s="4">
        <v>5.7471264368000003</v>
      </c>
      <c r="D22" s="5" t="str">
        <f>IF($B22="N/A","N/A",IF(C22&gt;30,"No",IF(C22&lt;5,"No","Yes")))</f>
        <v>Yes</v>
      </c>
      <c r="E22" s="4">
        <v>2.1276595745</v>
      </c>
      <c r="F22" s="5" t="str">
        <f>IF($B22="N/A","N/A",IF(E22&gt;30,"No",IF(E22&lt;5,"No","Yes")))</f>
        <v>No</v>
      </c>
      <c r="G22" s="4">
        <v>4.6031746032000003</v>
      </c>
      <c r="H22" s="5" t="str">
        <f>IF($B22="N/A","N/A",IF(G22&gt;30,"No",IF(G22&lt;5,"No","Yes")))</f>
        <v>No</v>
      </c>
      <c r="I22" s="6">
        <v>-63</v>
      </c>
      <c r="J22" s="6">
        <v>116.3</v>
      </c>
      <c r="K22" s="105" t="str">
        <f t="shared" si="0"/>
        <v>No</v>
      </c>
    </row>
    <row r="23" spans="1:11" x14ac:dyDescent="0.2">
      <c r="A23" s="101" t="s">
        <v>828</v>
      </c>
      <c r="B23" s="22" t="s">
        <v>227</v>
      </c>
      <c r="C23" s="4">
        <v>31.034482758999999</v>
      </c>
      <c r="D23" s="5" t="str">
        <f>IF($B23="N/A","N/A",IF(C23&gt;75,"No",IF(C23&lt;15,"No","Yes")))</f>
        <v>Yes</v>
      </c>
      <c r="E23" s="4">
        <v>37.234042553000002</v>
      </c>
      <c r="F23" s="5" t="str">
        <f>IF($B23="N/A","N/A",IF(E23&gt;75,"No",IF(E23&lt;15,"No","Yes")))</f>
        <v>Yes</v>
      </c>
      <c r="G23" s="4">
        <v>47.346938776000002</v>
      </c>
      <c r="H23" s="5" t="str">
        <f>IF($B23="N/A","N/A",IF(G23&gt;75,"No",IF(G23&lt;15,"No","Yes")))</f>
        <v>Yes</v>
      </c>
      <c r="I23" s="6">
        <v>19.98</v>
      </c>
      <c r="J23" s="6">
        <v>27.16</v>
      </c>
      <c r="K23" s="105" t="str">
        <f t="shared" si="0"/>
        <v>Yes</v>
      </c>
    </row>
    <row r="24" spans="1:11" x14ac:dyDescent="0.2">
      <c r="A24" s="101" t="s">
        <v>829</v>
      </c>
      <c r="B24" s="22" t="s">
        <v>228</v>
      </c>
      <c r="C24" s="4">
        <v>63.218390804999999</v>
      </c>
      <c r="D24" s="5" t="str">
        <f>IF($B24="N/A","N/A",IF(C24&gt;70,"No",IF(C24&lt;25,"No","Yes")))</f>
        <v>Yes</v>
      </c>
      <c r="E24" s="4">
        <v>60.638297872000003</v>
      </c>
      <c r="F24" s="5" t="str">
        <f>IF($B24="N/A","N/A",IF(E24&gt;70,"No",IF(E24&lt;25,"No","Yes")))</f>
        <v>Yes</v>
      </c>
      <c r="G24" s="4">
        <v>39.591836735000001</v>
      </c>
      <c r="H24" s="5" t="str">
        <f>IF($B24="N/A","N/A",IF(G24&gt;70,"No",IF(G24&lt;25,"No","Yes")))</f>
        <v>Yes</v>
      </c>
      <c r="I24" s="6">
        <v>-4.08</v>
      </c>
      <c r="J24" s="6">
        <v>-34.700000000000003</v>
      </c>
      <c r="K24" s="105" t="str">
        <f t="shared" si="0"/>
        <v>No</v>
      </c>
    </row>
    <row r="25" spans="1:11" x14ac:dyDescent="0.2">
      <c r="A25" s="101" t="s">
        <v>318</v>
      </c>
      <c r="B25" s="22" t="s">
        <v>229</v>
      </c>
      <c r="C25" s="4">
        <v>0</v>
      </c>
      <c r="D25" s="5" t="str">
        <f>IF($B25="N/A","N/A",IF(C25&gt;70,"No",IF(C25&lt;35,"No","Yes")))</f>
        <v>No</v>
      </c>
      <c r="E25" s="4">
        <v>0</v>
      </c>
      <c r="F25" s="5" t="str">
        <f>IF($B25="N/A","N/A",IF(E25&gt;70,"No",IF(E25&lt;35,"No","Yes")))</f>
        <v>No</v>
      </c>
      <c r="G25" s="4">
        <v>2.9705215420000002</v>
      </c>
      <c r="H25" s="5" t="str">
        <f>IF($B25="N/A","N/A",IF(G25&gt;70,"No",IF(G25&lt;35,"No","Yes")))</f>
        <v>No</v>
      </c>
      <c r="I25" s="6" t="s">
        <v>1751</v>
      </c>
      <c r="J25" s="6" t="s">
        <v>1751</v>
      </c>
      <c r="K25" s="105" t="str">
        <f t="shared" si="0"/>
        <v>N/A</v>
      </c>
    </row>
    <row r="26" spans="1:11" x14ac:dyDescent="0.2">
      <c r="A26" s="101" t="s">
        <v>830</v>
      </c>
      <c r="B26" s="22" t="s">
        <v>220</v>
      </c>
      <c r="C26" s="4" t="s">
        <v>1751</v>
      </c>
      <c r="D26" s="5" t="str">
        <f>IF($B26="N/A","N/A",IF(C26&gt;1,"Yes","No"))</f>
        <v>Yes</v>
      </c>
      <c r="E26" s="4" t="s">
        <v>1751</v>
      </c>
      <c r="F26" s="5" t="str">
        <f>IF($B26="N/A","N/A",IF(E26&gt;1,"Yes","No"))</f>
        <v>Yes</v>
      </c>
      <c r="G26" s="4">
        <v>1.8854961831999999</v>
      </c>
      <c r="H26" s="5" t="str">
        <f>IF($B26="N/A","N/A",IF(G26&gt;1,"Yes","No"))</f>
        <v>Yes</v>
      </c>
      <c r="I26" s="6" t="s">
        <v>1751</v>
      </c>
      <c r="J26" s="6" t="s">
        <v>1751</v>
      </c>
      <c r="K26" s="105" t="str">
        <f t="shared" si="0"/>
        <v>N/A</v>
      </c>
    </row>
    <row r="27" spans="1:11" x14ac:dyDescent="0.2">
      <c r="A27" s="101" t="s">
        <v>319</v>
      </c>
      <c r="B27" s="22" t="s">
        <v>213</v>
      </c>
      <c r="C27" s="4" t="s">
        <v>1751</v>
      </c>
      <c r="D27" s="5" t="str">
        <f>IF($B27="N/A","N/A",IF(C27&gt;15,"No",IF(C27&lt;-15,"No","Yes")))</f>
        <v>N/A</v>
      </c>
      <c r="E27" s="4" t="s">
        <v>1751</v>
      </c>
      <c r="F27" s="5" t="str">
        <f>IF($B27="N/A","N/A",IF(E27&gt;15,"No",IF(E27&lt;-15,"No","Yes")))</f>
        <v>N/A</v>
      </c>
      <c r="G27" s="4">
        <v>93.893129771000005</v>
      </c>
      <c r="H27" s="5" t="str">
        <f>IF($B27="N/A","N/A",IF(G27&gt;15,"No",IF(G27&lt;-15,"No","Yes")))</f>
        <v>N/A</v>
      </c>
      <c r="I27" s="6" t="s">
        <v>1751</v>
      </c>
      <c r="J27" s="6" t="s">
        <v>1751</v>
      </c>
      <c r="K27" s="105" t="str">
        <f t="shared" si="0"/>
        <v>N/A</v>
      </c>
    </row>
    <row r="28" spans="1:11" x14ac:dyDescent="0.2">
      <c r="A28" s="101" t="s">
        <v>831</v>
      </c>
      <c r="B28" s="22" t="s">
        <v>213</v>
      </c>
      <c r="C28" s="4" t="s">
        <v>1751</v>
      </c>
      <c r="D28" s="5" t="str">
        <f>IF($B28="N/A","N/A",IF(C28&gt;15,"No",IF(C28&lt;-15,"No","Yes")))</f>
        <v>N/A</v>
      </c>
      <c r="E28" s="4" t="s">
        <v>1751</v>
      </c>
      <c r="F28" s="5" t="str">
        <f>IF($B28="N/A","N/A",IF(E28&gt;15,"No",IF(E28&lt;-15,"No","Yes")))</f>
        <v>N/A</v>
      </c>
      <c r="G28" s="4">
        <v>4.5801526717999996</v>
      </c>
      <c r="H28" s="5" t="str">
        <f>IF($B28="N/A","N/A",IF(G28&gt;15,"No",IF(G28&lt;-15,"No","Yes")))</f>
        <v>N/A</v>
      </c>
      <c r="I28" s="6" t="s">
        <v>1751</v>
      </c>
      <c r="J28" s="6" t="s">
        <v>1751</v>
      </c>
      <c r="K28" s="105" t="str">
        <f t="shared" si="0"/>
        <v>N/A</v>
      </c>
    </row>
    <row r="29" spans="1:11" x14ac:dyDescent="0.2">
      <c r="A29" s="101" t="s">
        <v>320</v>
      </c>
      <c r="B29" s="22" t="s">
        <v>213</v>
      </c>
      <c r="C29" s="4" t="s">
        <v>1751</v>
      </c>
      <c r="D29" s="5" t="str">
        <f>IF($B29="N/A","N/A",IF(C29&gt;15,"No",IF(C29&lt;-15,"No","Yes")))</f>
        <v>N/A</v>
      </c>
      <c r="E29" s="4" t="s">
        <v>1751</v>
      </c>
      <c r="F29" s="5" t="str">
        <f>IF($B29="N/A","N/A",IF(E29&gt;15,"No",IF(E29&lt;-15,"No","Yes")))</f>
        <v>N/A</v>
      </c>
      <c r="G29" s="4">
        <v>2.4390243902000002</v>
      </c>
      <c r="H29" s="5" t="str">
        <f>IF($B29="N/A","N/A",IF(G29&gt;15,"No",IF(G29&lt;-15,"No","Yes")))</f>
        <v>N/A</v>
      </c>
      <c r="I29" s="6" t="s">
        <v>1751</v>
      </c>
      <c r="J29" s="6" t="s">
        <v>1751</v>
      </c>
      <c r="K29" s="105" t="str">
        <f t="shared" si="0"/>
        <v>N/A</v>
      </c>
    </row>
    <row r="30" spans="1:11" x14ac:dyDescent="0.2">
      <c r="A30" s="101" t="s">
        <v>321</v>
      </c>
      <c r="B30" s="22" t="s">
        <v>213</v>
      </c>
      <c r="C30" s="4" t="s">
        <v>1751</v>
      </c>
      <c r="D30" s="5" t="str">
        <f>IF($B30="N/A","N/A",IF(C30&gt;15,"No",IF(C30&lt;-15,"No","Yes")))</f>
        <v>N/A</v>
      </c>
      <c r="E30" s="4" t="s">
        <v>1751</v>
      </c>
      <c r="F30" s="5" t="str">
        <f>IF($B30="N/A","N/A",IF(E30&gt;15,"No",IF(E30&lt;-15,"No","Yes")))</f>
        <v>N/A</v>
      </c>
      <c r="G30" s="4">
        <v>100</v>
      </c>
      <c r="H30" s="5" t="str">
        <f>IF($B30="N/A","N/A",IF(G30&gt;15,"No",IF(G30&lt;-15,"No","Yes")))</f>
        <v>N/A</v>
      </c>
      <c r="I30" s="6" t="s">
        <v>1751</v>
      </c>
      <c r="J30" s="6" t="s">
        <v>1751</v>
      </c>
      <c r="K30" s="105" t="str">
        <f t="shared" si="0"/>
        <v>N/A</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1751</v>
      </c>
      <c r="J31" s="115" t="s">
        <v>1751</v>
      </c>
      <c r="K31" s="116" t="str">
        <f t="shared" si="0"/>
        <v>N/A</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57449</v>
      </c>
      <c r="D6" s="5" t="str">
        <f>IF(OR($B6="N/A",$C6="N/A"),"N/A",IF(C6&lt;0,"No","Yes"))</f>
        <v>N/A</v>
      </c>
      <c r="E6" s="23">
        <v>42658</v>
      </c>
      <c r="F6" s="5" t="str">
        <f>IF($B6="N/A","N/A",IF(E6&lt;0,"No","Yes"))</f>
        <v>N/A</v>
      </c>
      <c r="G6" s="23">
        <v>55416</v>
      </c>
      <c r="H6" s="5" t="str">
        <f>IF($B6="N/A","N/A",IF(G6&lt;0,"No","Yes"))</f>
        <v>N/A</v>
      </c>
      <c r="I6" s="6">
        <v>-25.7</v>
      </c>
      <c r="J6" s="6">
        <v>29.91</v>
      </c>
      <c r="K6" s="105" t="str">
        <f t="shared" ref="K6:K35" si="0">IF(J6="Div by 0", "N/A", IF(J6="N/A","N/A", IF(J6&gt;30, "No", IF(J6&lt;-30, "No", "Yes"))))</f>
        <v>Yes</v>
      </c>
    </row>
    <row r="7" spans="1:11" x14ac:dyDescent="0.2">
      <c r="A7" s="101" t="s">
        <v>435</v>
      </c>
      <c r="B7" s="73" t="s">
        <v>213</v>
      </c>
      <c r="C7" s="5">
        <v>0</v>
      </c>
      <c r="D7" s="5" t="str">
        <f t="shared" ref="D7:D17" si="1">IF(OR($B7="N/A",$C7="N/A"),"N/A",IF(C7&lt;0,"No","Yes"))</f>
        <v>N/A</v>
      </c>
      <c r="E7" s="5">
        <v>0</v>
      </c>
      <c r="F7" s="5" t="str">
        <f t="shared" ref="F7:F17" si="2">IF($B7="N/A","N/A",IF(E7&lt;0,"No","Yes"))</f>
        <v>N/A</v>
      </c>
      <c r="G7" s="5">
        <v>1.8045330000000001E-3</v>
      </c>
      <c r="H7" s="5" t="str">
        <f t="shared" ref="H7:H17" si="3">IF($B7="N/A","N/A",IF(G7&lt;0,"No","Yes"))</f>
        <v>N/A</v>
      </c>
      <c r="I7" s="6" t="s">
        <v>1751</v>
      </c>
      <c r="J7" s="6" t="s">
        <v>1751</v>
      </c>
      <c r="K7" s="105" t="str">
        <f t="shared" si="0"/>
        <v>N/A</v>
      </c>
    </row>
    <row r="8" spans="1:11" x14ac:dyDescent="0.2">
      <c r="A8" s="101" t="s">
        <v>436</v>
      </c>
      <c r="B8" s="73" t="s">
        <v>213</v>
      </c>
      <c r="C8" s="5">
        <v>0.98348100049999998</v>
      </c>
      <c r="D8" s="5" t="str">
        <f t="shared" si="1"/>
        <v>N/A</v>
      </c>
      <c r="E8" s="5">
        <v>0.91190398049999999</v>
      </c>
      <c r="F8" s="5" t="str">
        <f t="shared" si="2"/>
        <v>N/A</v>
      </c>
      <c r="G8" s="5">
        <v>0.4998556374</v>
      </c>
      <c r="H8" s="5" t="str">
        <f t="shared" si="3"/>
        <v>N/A</v>
      </c>
      <c r="I8" s="6">
        <v>-7.28</v>
      </c>
      <c r="J8" s="6">
        <v>-45.2</v>
      </c>
      <c r="K8" s="105" t="str">
        <f t="shared" si="0"/>
        <v>No</v>
      </c>
    </row>
    <row r="9" spans="1:11" x14ac:dyDescent="0.2">
      <c r="A9" s="101" t="s">
        <v>437</v>
      </c>
      <c r="B9" s="73" t="s">
        <v>213</v>
      </c>
      <c r="C9" s="5">
        <v>54.409998432999998</v>
      </c>
      <c r="D9" s="5" t="str">
        <f t="shared" si="1"/>
        <v>N/A</v>
      </c>
      <c r="E9" s="5">
        <v>55.424539359999997</v>
      </c>
      <c r="F9" s="5" t="str">
        <f t="shared" si="2"/>
        <v>N/A</v>
      </c>
      <c r="G9" s="5">
        <v>68.875415043000004</v>
      </c>
      <c r="H9" s="5" t="str">
        <f t="shared" si="3"/>
        <v>N/A</v>
      </c>
      <c r="I9" s="6">
        <v>1.865</v>
      </c>
      <c r="J9" s="6">
        <v>24.27</v>
      </c>
      <c r="K9" s="105" t="str">
        <f t="shared" si="0"/>
        <v>Yes</v>
      </c>
    </row>
    <row r="10" spans="1:11" x14ac:dyDescent="0.2">
      <c r="A10" s="101" t="s">
        <v>438</v>
      </c>
      <c r="B10" s="73" t="s">
        <v>213</v>
      </c>
      <c r="C10" s="5">
        <v>44.536893593000002</v>
      </c>
      <c r="D10" s="5" t="str">
        <f t="shared" si="1"/>
        <v>N/A</v>
      </c>
      <c r="E10" s="5">
        <v>43.567443386999997</v>
      </c>
      <c r="F10" s="5" t="str">
        <f t="shared" si="2"/>
        <v>N/A</v>
      </c>
      <c r="G10" s="5">
        <v>29.361556229000001</v>
      </c>
      <c r="H10" s="5" t="str">
        <f t="shared" si="3"/>
        <v>N/A</v>
      </c>
      <c r="I10" s="6">
        <v>-2.1800000000000002</v>
      </c>
      <c r="J10" s="6">
        <v>-32.6</v>
      </c>
      <c r="K10" s="105" t="str">
        <f t="shared" si="0"/>
        <v>No</v>
      </c>
    </row>
    <row r="11" spans="1:11" x14ac:dyDescent="0.2">
      <c r="A11" s="102" t="s">
        <v>324</v>
      </c>
      <c r="B11" s="73" t="s">
        <v>213</v>
      </c>
      <c r="C11" s="5">
        <v>1.171473829</v>
      </c>
      <c r="D11" s="5" t="str">
        <f t="shared" si="1"/>
        <v>N/A</v>
      </c>
      <c r="E11" s="5">
        <v>1.0666229078</v>
      </c>
      <c r="F11" s="5" t="str">
        <f t="shared" si="2"/>
        <v>N/A</v>
      </c>
      <c r="G11" s="5">
        <v>56.263533997000003</v>
      </c>
      <c r="H11" s="5" t="str">
        <f t="shared" si="3"/>
        <v>N/A</v>
      </c>
      <c r="I11" s="6">
        <v>-8.9499999999999993</v>
      </c>
      <c r="J11" s="6">
        <v>5175</v>
      </c>
      <c r="K11" s="105" t="str">
        <f t="shared" si="0"/>
        <v>No</v>
      </c>
    </row>
    <row r="12" spans="1:11" x14ac:dyDescent="0.2">
      <c r="A12" s="102" t="s">
        <v>310</v>
      </c>
      <c r="B12" s="73" t="s">
        <v>213</v>
      </c>
      <c r="C12" s="5">
        <v>98.482131977999998</v>
      </c>
      <c r="D12" s="5" t="str">
        <f t="shared" si="1"/>
        <v>N/A</v>
      </c>
      <c r="E12" s="5">
        <v>98.539547096000007</v>
      </c>
      <c r="F12" s="5" t="str">
        <f t="shared" si="2"/>
        <v>N/A</v>
      </c>
      <c r="G12" s="5">
        <v>99.279991338000002</v>
      </c>
      <c r="H12" s="5" t="str">
        <f t="shared" si="3"/>
        <v>N/A</v>
      </c>
      <c r="I12" s="6">
        <v>5.8299999999999998E-2</v>
      </c>
      <c r="J12" s="6">
        <v>0.75139999999999996</v>
      </c>
      <c r="K12" s="105" t="str">
        <f t="shared" si="0"/>
        <v>Yes</v>
      </c>
    </row>
    <row r="13" spans="1:11" x14ac:dyDescent="0.2">
      <c r="A13" s="102" t="s">
        <v>822</v>
      </c>
      <c r="B13" s="73" t="s">
        <v>213</v>
      </c>
      <c r="C13" s="5">
        <v>1.1111052194</v>
      </c>
      <c r="D13" s="5" t="str">
        <f t="shared" si="1"/>
        <v>N/A</v>
      </c>
      <c r="E13" s="5">
        <v>1.1294159629</v>
      </c>
      <c r="F13" s="5" t="str">
        <f t="shared" si="2"/>
        <v>N/A</v>
      </c>
      <c r="G13" s="5">
        <v>1.1091299053000001</v>
      </c>
      <c r="H13" s="5" t="str">
        <f t="shared" si="3"/>
        <v>N/A</v>
      </c>
      <c r="I13" s="6">
        <v>1.6479999999999999</v>
      </c>
      <c r="J13" s="6">
        <v>-1.8</v>
      </c>
      <c r="K13" s="105" t="str">
        <f t="shared" si="0"/>
        <v>Yes</v>
      </c>
    </row>
    <row r="14" spans="1:11" x14ac:dyDescent="0.2">
      <c r="A14" s="102" t="s">
        <v>311</v>
      </c>
      <c r="B14" s="73" t="s">
        <v>213</v>
      </c>
      <c r="C14" s="5">
        <v>50.538738707</v>
      </c>
      <c r="D14" s="5" t="str">
        <f t="shared" si="1"/>
        <v>N/A</v>
      </c>
      <c r="E14" s="5">
        <v>47.883163768000003</v>
      </c>
      <c r="F14" s="5" t="str">
        <f t="shared" si="2"/>
        <v>N/A</v>
      </c>
      <c r="G14" s="5">
        <v>58.358596794999997</v>
      </c>
      <c r="H14" s="5" t="str">
        <f t="shared" si="3"/>
        <v>N/A</v>
      </c>
      <c r="I14" s="6">
        <v>-5.25</v>
      </c>
      <c r="J14" s="6">
        <v>21.88</v>
      </c>
      <c r="K14" s="105" t="str">
        <f t="shared" si="0"/>
        <v>Yes</v>
      </c>
    </row>
    <row r="15" spans="1:11" x14ac:dyDescent="0.2">
      <c r="A15" s="102" t="s">
        <v>823</v>
      </c>
      <c r="B15" s="73" t="s">
        <v>213</v>
      </c>
      <c r="C15" s="5">
        <v>8.6589515739999996</v>
      </c>
      <c r="D15" s="5" t="str">
        <f t="shared" si="1"/>
        <v>N/A</v>
      </c>
      <c r="E15" s="5">
        <v>8.7952119846999999</v>
      </c>
      <c r="F15" s="5" t="str">
        <f t="shared" si="2"/>
        <v>N/A</v>
      </c>
      <c r="G15" s="5">
        <v>7.2187693259000003</v>
      </c>
      <c r="H15" s="5" t="str">
        <f t="shared" si="3"/>
        <v>N/A</v>
      </c>
      <c r="I15" s="6">
        <v>1.5740000000000001</v>
      </c>
      <c r="J15" s="6">
        <v>-17.899999999999999</v>
      </c>
      <c r="K15" s="105" t="str">
        <f t="shared" si="0"/>
        <v>Yes</v>
      </c>
    </row>
    <row r="16" spans="1:11" x14ac:dyDescent="0.2">
      <c r="A16" s="102" t="s">
        <v>832</v>
      </c>
      <c r="B16" s="73" t="s">
        <v>213</v>
      </c>
      <c r="C16" s="5">
        <v>2.9951087050999998</v>
      </c>
      <c r="D16" s="5" t="str">
        <f t="shared" si="1"/>
        <v>N/A</v>
      </c>
      <c r="E16" s="5">
        <v>3.5481972901000001</v>
      </c>
      <c r="F16" s="5" t="str">
        <f t="shared" si="2"/>
        <v>N/A</v>
      </c>
      <c r="G16" s="5">
        <v>3.3430056301</v>
      </c>
      <c r="H16" s="5" t="str">
        <f t="shared" si="3"/>
        <v>N/A</v>
      </c>
      <c r="I16" s="6">
        <v>18.47</v>
      </c>
      <c r="J16" s="6">
        <v>-5.78</v>
      </c>
      <c r="K16" s="105" t="str">
        <f t="shared" si="0"/>
        <v>Yes</v>
      </c>
    </row>
    <row r="17" spans="1:11" x14ac:dyDescent="0.2">
      <c r="A17" s="102" t="s">
        <v>825</v>
      </c>
      <c r="B17" s="73" t="s">
        <v>213</v>
      </c>
      <c r="C17" s="5">
        <v>3.7481190421999999</v>
      </c>
      <c r="D17" s="5" t="str">
        <f t="shared" si="1"/>
        <v>N/A</v>
      </c>
      <c r="E17" s="5">
        <v>4.0064139111000001</v>
      </c>
      <c r="F17" s="5" t="str">
        <f t="shared" si="2"/>
        <v>N/A</v>
      </c>
      <c r="G17" s="5">
        <v>3.9372491326999999</v>
      </c>
      <c r="H17" s="5" t="str">
        <f t="shared" si="3"/>
        <v>N/A</v>
      </c>
      <c r="I17" s="6">
        <v>6.891</v>
      </c>
      <c r="J17" s="6">
        <v>-1.73</v>
      </c>
      <c r="K17" s="105" t="str">
        <f t="shared" si="0"/>
        <v>Yes</v>
      </c>
    </row>
    <row r="18" spans="1:11" x14ac:dyDescent="0.2">
      <c r="A18" s="101" t="s">
        <v>312</v>
      </c>
      <c r="B18" s="22" t="s">
        <v>223</v>
      </c>
      <c r="C18" s="5">
        <v>99.152291598000005</v>
      </c>
      <c r="D18" s="5" t="str">
        <f>IF(OR($B18="N/A",$C18="N/A"),"N/A",IF(C18&gt;100,"No",IF(C18&lt;98,"No","Yes")))</f>
        <v>Yes</v>
      </c>
      <c r="E18" s="5">
        <v>99.545220123000007</v>
      </c>
      <c r="F18" s="5" t="str">
        <f>IF(OR($B18="N/A",$E18="N/A"),"N/A",IF(E18&gt;100,"No",IF(E18&lt;98,"No","Yes")))</f>
        <v>Yes</v>
      </c>
      <c r="G18" s="5">
        <v>99.759997112999997</v>
      </c>
      <c r="H18" s="5" t="str">
        <f>IF($B18="N/A","N/A",IF(G18&gt;100,"No",IF(G18&lt;98,"No","Yes")))</f>
        <v>Yes</v>
      </c>
      <c r="I18" s="6">
        <v>0.39629999999999999</v>
      </c>
      <c r="J18" s="6">
        <v>0.21579999999999999</v>
      </c>
      <c r="K18" s="105" t="str">
        <f t="shared" si="0"/>
        <v>Yes</v>
      </c>
    </row>
    <row r="19" spans="1:11" x14ac:dyDescent="0.2">
      <c r="A19" s="101" t="s">
        <v>31</v>
      </c>
      <c r="B19" s="22" t="s">
        <v>214</v>
      </c>
      <c r="C19" s="5">
        <v>98.395098261000001</v>
      </c>
      <c r="D19" s="5" t="str">
        <f>IF(OR($B19="N/A",$C19="N/A"),"N/A",IF(C19&gt;100,"No",IF(C19&lt;95,"No","Yes")))</f>
        <v>Yes</v>
      </c>
      <c r="E19" s="5">
        <v>99.043555721999994</v>
      </c>
      <c r="F19" s="5" t="str">
        <f>IF(OR($B19="N/A",$E19="N/A"),"N/A",IF(E19&gt;100,"No",IF(E19&lt;98,"No","Yes")))</f>
        <v>Yes</v>
      </c>
      <c r="G19" s="5">
        <v>99.550671285999996</v>
      </c>
      <c r="H19" s="5" t="str">
        <f>IF($B19="N/A","N/A",IF(G19&gt;100,"No",IF(G19&lt;95,"No","Yes")))</f>
        <v>Yes</v>
      </c>
      <c r="I19" s="6">
        <v>0.65900000000000003</v>
      </c>
      <c r="J19" s="6">
        <v>0.51200000000000001</v>
      </c>
      <c r="K19" s="105" t="str">
        <f t="shared" si="0"/>
        <v>Yes</v>
      </c>
    </row>
    <row r="20" spans="1:11" x14ac:dyDescent="0.2">
      <c r="A20" s="102" t="s">
        <v>313</v>
      </c>
      <c r="B20" s="73" t="s">
        <v>213</v>
      </c>
      <c r="C20" s="5">
        <v>98.603979182000003</v>
      </c>
      <c r="D20" s="5" t="str">
        <f t="shared" ref="D20:D35" si="4">IF(OR($B20="N/A",$C20="N/A"),"N/A",IF(C20&lt;0,"No","Yes"))</f>
        <v>N/A</v>
      </c>
      <c r="E20" s="5">
        <v>98.705987153999999</v>
      </c>
      <c r="F20" s="5" t="str">
        <f t="shared" ref="F20:F34" si="5">IF($B20="N/A","N/A",IF(E20&lt;0,"No","Yes"))</f>
        <v>N/A</v>
      </c>
      <c r="G20" s="5">
        <v>99.393676916000004</v>
      </c>
      <c r="H20" s="5" t="str">
        <f t="shared" ref="H20:H35" si="6">IF($B20="N/A","N/A",IF(G20&lt;0,"No","Yes"))</f>
        <v>N/A</v>
      </c>
      <c r="I20" s="6">
        <v>0.10349999999999999</v>
      </c>
      <c r="J20" s="6">
        <v>0.69669999999999999</v>
      </c>
      <c r="K20" s="105" t="str">
        <f t="shared" si="0"/>
        <v>Yes</v>
      </c>
    </row>
    <row r="21" spans="1:11" x14ac:dyDescent="0.2">
      <c r="A21" s="102" t="s">
        <v>833</v>
      </c>
      <c r="B21" s="73" t="s">
        <v>213</v>
      </c>
      <c r="C21" s="5">
        <v>0.95737088550000005</v>
      </c>
      <c r="D21" s="5" t="str">
        <f t="shared" si="4"/>
        <v>N/A</v>
      </c>
      <c r="E21" s="5">
        <v>0.83923296920000001</v>
      </c>
      <c r="F21" s="5" t="str">
        <f t="shared" si="5"/>
        <v>N/A</v>
      </c>
      <c r="G21" s="5">
        <v>0.41323805400000002</v>
      </c>
      <c r="H21" s="5" t="str">
        <f t="shared" si="6"/>
        <v>N/A</v>
      </c>
      <c r="I21" s="6">
        <v>-12.3</v>
      </c>
      <c r="J21" s="6">
        <v>-50.8</v>
      </c>
      <c r="K21" s="105" t="str">
        <f t="shared" si="0"/>
        <v>No</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3.7164615572000002</v>
      </c>
      <c r="D23" s="5" t="str">
        <f t="shared" si="4"/>
        <v>N/A</v>
      </c>
      <c r="E23" s="5">
        <v>3.7482066669999998</v>
      </c>
      <c r="F23" s="5" t="str">
        <f t="shared" si="5"/>
        <v>N/A</v>
      </c>
      <c r="G23" s="5">
        <v>3.8545546413</v>
      </c>
      <c r="H23" s="5" t="str">
        <f t="shared" si="6"/>
        <v>N/A</v>
      </c>
      <c r="I23" s="6">
        <v>0.85419999999999996</v>
      </c>
      <c r="J23" s="6">
        <v>2.8370000000000002</v>
      </c>
      <c r="K23" s="105" t="str">
        <f t="shared" si="0"/>
        <v>Yes</v>
      </c>
    </row>
    <row r="24" spans="1:11" x14ac:dyDescent="0.2">
      <c r="A24" s="102" t="s">
        <v>315</v>
      </c>
      <c r="B24" s="73" t="s">
        <v>213</v>
      </c>
      <c r="C24" s="5">
        <v>3.2098034779</v>
      </c>
      <c r="D24" s="5" t="str">
        <f t="shared" si="4"/>
        <v>N/A</v>
      </c>
      <c r="E24" s="5">
        <v>2.9982652725999999</v>
      </c>
      <c r="F24" s="5" t="str">
        <f t="shared" si="5"/>
        <v>N/A</v>
      </c>
      <c r="G24" s="5">
        <v>3.3979356143000001</v>
      </c>
      <c r="H24" s="5" t="str">
        <f t="shared" si="6"/>
        <v>N/A</v>
      </c>
      <c r="I24" s="6">
        <v>-6.59</v>
      </c>
      <c r="J24" s="6">
        <v>13.33</v>
      </c>
      <c r="K24" s="105" t="str">
        <f t="shared" si="0"/>
        <v>Yes</v>
      </c>
    </row>
    <row r="25" spans="1:11" x14ac:dyDescent="0.2">
      <c r="A25" s="102" t="s">
        <v>316</v>
      </c>
      <c r="B25" s="73" t="s">
        <v>213</v>
      </c>
      <c r="C25" s="5">
        <v>9.7234068477999998</v>
      </c>
      <c r="D25" s="5" t="str">
        <f t="shared" si="4"/>
        <v>N/A</v>
      </c>
      <c r="E25" s="5">
        <v>10.019222655</v>
      </c>
      <c r="F25" s="5" t="str">
        <f t="shared" si="5"/>
        <v>N/A</v>
      </c>
      <c r="G25" s="5">
        <v>14.788147827</v>
      </c>
      <c r="H25" s="5" t="str">
        <f t="shared" si="6"/>
        <v>N/A</v>
      </c>
      <c r="I25" s="6">
        <v>3.0419999999999998</v>
      </c>
      <c r="J25" s="6">
        <v>47.6</v>
      </c>
      <c r="K25" s="105" t="str">
        <f t="shared" si="0"/>
        <v>No</v>
      </c>
    </row>
    <row r="26" spans="1:11" x14ac:dyDescent="0.2">
      <c r="A26" s="102" t="s">
        <v>317</v>
      </c>
      <c r="B26" s="73" t="s">
        <v>213</v>
      </c>
      <c r="C26" s="5">
        <v>87.066789674000006</v>
      </c>
      <c r="D26" s="5" t="str">
        <f t="shared" si="4"/>
        <v>N/A</v>
      </c>
      <c r="E26" s="5">
        <v>86.982512072999995</v>
      </c>
      <c r="F26" s="5" t="str">
        <f t="shared" si="5"/>
        <v>N/A</v>
      </c>
      <c r="G26" s="5">
        <v>77.526346181999997</v>
      </c>
      <c r="H26" s="5" t="str">
        <f t="shared" si="6"/>
        <v>N/A</v>
      </c>
      <c r="I26" s="6">
        <v>-9.7000000000000003E-2</v>
      </c>
      <c r="J26" s="6">
        <v>-10.9</v>
      </c>
      <c r="K26" s="105" t="str">
        <f t="shared" si="0"/>
        <v>Yes</v>
      </c>
    </row>
    <row r="27" spans="1:11" x14ac:dyDescent="0.2">
      <c r="A27" s="102" t="s">
        <v>318</v>
      </c>
      <c r="B27" s="73" t="s">
        <v>213</v>
      </c>
      <c r="C27" s="5">
        <v>61.717349300999999</v>
      </c>
      <c r="D27" s="5" t="str">
        <f t="shared" si="4"/>
        <v>N/A</v>
      </c>
      <c r="E27" s="5">
        <v>61.950865018999998</v>
      </c>
      <c r="F27" s="5" t="str">
        <f t="shared" si="5"/>
        <v>N/A</v>
      </c>
      <c r="G27" s="5">
        <v>58.540854627000002</v>
      </c>
      <c r="H27" s="5" t="str">
        <f t="shared" si="6"/>
        <v>N/A</v>
      </c>
      <c r="I27" s="6">
        <v>0.37840000000000001</v>
      </c>
      <c r="J27" s="6">
        <v>-5.5</v>
      </c>
      <c r="K27" s="105" t="str">
        <f t="shared" si="0"/>
        <v>Yes</v>
      </c>
    </row>
    <row r="28" spans="1:11" x14ac:dyDescent="0.2">
      <c r="A28" s="102" t="s">
        <v>830</v>
      </c>
      <c r="B28" s="73" t="s">
        <v>213</v>
      </c>
      <c r="C28" s="5">
        <v>1.8367836191</v>
      </c>
      <c r="D28" s="5" t="str">
        <f t="shared" si="4"/>
        <v>N/A</v>
      </c>
      <c r="E28" s="5">
        <v>1.8751277102999999</v>
      </c>
      <c r="F28" s="5" t="str">
        <f t="shared" si="5"/>
        <v>N/A</v>
      </c>
      <c r="G28" s="5">
        <v>1.929718566</v>
      </c>
      <c r="H28" s="5" t="str">
        <f t="shared" si="6"/>
        <v>N/A</v>
      </c>
      <c r="I28" s="6">
        <v>2.0880000000000001</v>
      </c>
      <c r="J28" s="6">
        <v>2.911</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1751</v>
      </c>
      <c r="J29" s="6" t="s">
        <v>1751</v>
      </c>
      <c r="K29" s="105" t="str">
        <f t="shared" si="0"/>
        <v>N/A</v>
      </c>
    </row>
    <row r="30" spans="1:11" x14ac:dyDescent="0.2">
      <c r="A30" s="102" t="s">
        <v>831</v>
      </c>
      <c r="B30" s="73" t="s">
        <v>213</v>
      </c>
      <c r="C30" s="5">
        <v>98.575699458000003</v>
      </c>
      <c r="D30" s="5" t="str">
        <f t="shared" si="4"/>
        <v>N/A</v>
      </c>
      <c r="E30" s="5">
        <v>97.631210503999995</v>
      </c>
      <c r="F30" s="5" t="str">
        <f t="shared" si="5"/>
        <v>N/A</v>
      </c>
      <c r="G30" s="5">
        <v>75.151814062</v>
      </c>
      <c r="H30" s="5" t="str">
        <f t="shared" si="6"/>
        <v>N/A</v>
      </c>
      <c r="I30" s="6">
        <v>-0.95799999999999996</v>
      </c>
      <c r="J30" s="6">
        <v>-23</v>
      </c>
      <c r="K30" s="105" t="str">
        <f t="shared" si="0"/>
        <v>Yes</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1751</v>
      </c>
      <c r="J33" s="6" t="s">
        <v>1751</v>
      </c>
      <c r="K33" s="105" t="str">
        <f t="shared" si="0"/>
        <v>N/A</v>
      </c>
    </row>
    <row r="34" spans="1:11" x14ac:dyDescent="0.2">
      <c r="A34" s="102" t="s">
        <v>323</v>
      </c>
      <c r="B34" s="73" t="s">
        <v>213</v>
      </c>
      <c r="C34" s="5">
        <v>33.165068146999999</v>
      </c>
      <c r="D34" s="5" t="str">
        <f t="shared" si="4"/>
        <v>N/A</v>
      </c>
      <c r="E34" s="5">
        <v>33.023114069999998</v>
      </c>
      <c r="F34" s="5" t="str">
        <f t="shared" si="5"/>
        <v>N/A</v>
      </c>
      <c r="G34" s="5">
        <v>30.812400750999998</v>
      </c>
      <c r="H34" s="5" t="str">
        <f t="shared" si="6"/>
        <v>N/A</v>
      </c>
      <c r="I34" s="6">
        <v>-0.42799999999999999</v>
      </c>
      <c r="J34" s="6">
        <v>-6.69</v>
      </c>
      <c r="K34" s="105" t="str">
        <f t="shared" si="0"/>
        <v>Yes</v>
      </c>
    </row>
    <row r="35" spans="1:11" x14ac:dyDescent="0.2">
      <c r="A35" s="102" t="s">
        <v>1705</v>
      </c>
      <c r="B35" s="73" t="s">
        <v>213</v>
      </c>
      <c r="C35" s="5">
        <v>32.695086076000003</v>
      </c>
      <c r="D35" s="5" t="str">
        <f t="shared" si="4"/>
        <v>N/A</v>
      </c>
      <c r="E35" s="5">
        <v>32.467532468000002</v>
      </c>
      <c r="F35" s="5" t="str">
        <f>IF($B35="N/A","N/A",IF(E35&lt;0,"No","Yes"))</f>
        <v>N/A</v>
      </c>
      <c r="G35" s="5">
        <v>30.891800201999999</v>
      </c>
      <c r="H35" s="5" t="str">
        <f t="shared" si="6"/>
        <v>N/A</v>
      </c>
      <c r="I35" s="6">
        <v>-0.69599999999999995</v>
      </c>
      <c r="J35" s="6">
        <v>-4.8499999999999996</v>
      </c>
      <c r="K35" s="105" t="str">
        <f t="shared" si="0"/>
        <v>Yes</v>
      </c>
    </row>
    <row r="36" spans="1:11" x14ac:dyDescent="0.2">
      <c r="A36" s="103" t="s">
        <v>372</v>
      </c>
      <c r="B36" s="1" t="s">
        <v>213</v>
      </c>
      <c r="C36" s="4">
        <v>93.547320232000004</v>
      </c>
      <c r="D36" s="5" t="str">
        <f t="shared" ref="D36:D39" si="7">IF($B36="N/A","N/A",IF(C36&lt;0,"No","Yes"))</f>
        <v>N/A</v>
      </c>
      <c r="E36" s="4">
        <v>93.926109991000004</v>
      </c>
      <c r="F36" s="5" t="str">
        <f t="shared" ref="F36:F39" si="8">IF($B36="N/A","N/A",IF(E36&lt;0,"No","Yes"))</f>
        <v>N/A</v>
      </c>
      <c r="G36" s="4">
        <v>94.405947741000006</v>
      </c>
      <c r="H36" s="5" t="str">
        <f t="shared" ref="H36:H39" si="9">IF($B36="N/A","N/A",IF(G36&lt;0,"No","Yes"))</f>
        <v>N/A</v>
      </c>
      <c r="I36" s="6">
        <v>0.40489999999999998</v>
      </c>
      <c r="J36" s="6">
        <v>0.51090000000000002</v>
      </c>
      <c r="K36" s="105" t="str">
        <f>IF(J36="Div by 0", "N/A", IF(J36="N/A","N/A", IF(J36&gt;30, "No", IF(J36&lt;-30, "No", "Yes"))))</f>
        <v>Yes</v>
      </c>
    </row>
    <row r="37" spans="1:11" x14ac:dyDescent="0.2">
      <c r="A37" s="103" t="s">
        <v>373</v>
      </c>
      <c r="B37" s="1" t="s">
        <v>213</v>
      </c>
      <c r="C37" s="4">
        <v>4.4091280961999999</v>
      </c>
      <c r="D37" s="5" t="str">
        <f t="shared" si="7"/>
        <v>N/A</v>
      </c>
      <c r="E37" s="4">
        <v>4.2219513338999999</v>
      </c>
      <c r="F37" s="5" t="str">
        <f t="shared" si="8"/>
        <v>N/A</v>
      </c>
      <c r="G37" s="4">
        <v>3.8617005919</v>
      </c>
      <c r="H37" s="5" t="str">
        <f t="shared" si="9"/>
        <v>N/A</v>
      </c>
      <c r="I37" s="6">
        <v>-4.25</v>
      </c>
      <c r="J37" s="6">
        <v>-8.5299999999999994</v>
      </c>
      <c r="K37" s="105" t="str">
        <f>IF(J37="Div by 0", "N/A", IF(J37="N/A","N/A", IF(J37&gt;30, "No", IF(J37&lt;-30, "No", "Yes"))))</f>
        <v>Yes</v>
      </c>
    </row>
    <row r="38" spans="1:11" x14ac:dyDescent="0.2">
      <c r="A38" s="103" t="s">
        <v>374</v>
      </c>
      <c r="B38" s="1" t="s">
        <v>213</v>
      </c>
      <c r="C38" s="4">
        <v>0.48216679140000002</v>
      </c>
      <c r="D38" s="5" t="str">
        <f t="shared" si="7"/>
        <v>N/A</v>
      </c>
      <c r="E38" s="4">
        <v>0.33756856860000001</v>
      </c>
      <c r="F38" s="5" t="str">
        <f t="shared" si="8"/>
        <v>N/A</v>
      </c>
      <c r="G38" s="4">
        <v>0.51970550019999995</v>
      </c>
      <c r="H38" s="5" t="str">
        <f t="shared" si="9"/>
        <v>N/A</v>
      </c>
      <c r="I38" s="6">
        <v>-30</v>
      </c>
      <c r="J38" s="6">
        <v>53.96</v>
      </c>
      <c r="K38" s="105" t="str">
        <f>IF(J38="Div by 0", "N/A", IF(J38="N/A","N/A", IF(J38&gt;30, "No", IF(J38&lt;-30, "No", "Yes"))))</f>
        <v>No</v>
      </c>
    </row>
    <row r="39" spans="1:11" x14ac:dyDescent="0.2">
      <c r="A39" s="120" t="s">
        <v>375</v>
      </c>
      <c r="B39" s="121" t="s">
        <v>213</v>
      </c>
      <c r="C39" s="118">
        <v>0.2193249665</v>
      </c>
      <c r="D39" s="114" t="str">
        <f t="shared" si="7"/>
        <v>N/A</v>
      </c>
      <c r="E39" s="118">
        <v>0.17347273660000001</v>
      </c>
      <c r="F39" s="114" t="str">
        <f t="shared" si="8"/>
        <v>N/A</v>
      </c>
      <c r="G39" s="118">
        <v>0.21473942539999999</v>
      </c>
      <c r="H39" s="114" t="str">
        <f t="shared" si="9"/>
        <v>N/A</v>
      </c>
      <c r="I39" s="115">
        <v>-20.9</v>
      </c>
      <c r="J39" s="115">
        <v>23.79</v>
      </c>
      <c r="K39" s="116" t="str">
        <f>IF(J39="Div by 0", "N/A", IF(J39="N/A","N/A", IF(J39&gt;30, "No", IF(J39&lt;-30, "No", "Yes"))))</f>
        <v>Yes</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529557</v>
      </c>
      <c r="D7" s="19" t="str">
        <f>IF($B7="N/A","N/A",IF(C7&gt;15,"No",IF(C7&lt;-15,"No","Yes")))</f>
        <v>N/A</v>
      </c>
      <c r="E7" s="18">
        <v>470612</v>
      </c>
      <c r="F7" s="19" t="str">
        <f>IF($B7="N/A","N/A",IF(E7&gt;15,"No",IF(E7&lt;-15,"No","Yes")))</f>
        <v>N/A</v>
      </c>
      <c r="G7" s="18">
        <v>330869</v>
      </c>
      <c r="H7" s="19" t="str">
        <f>IF($B7="N/A","N/A",IF(G7&gt;15,"No",IF(G7&lt;-15,"No","Yes")))</f>
        <v>N/A</v>
      </c>
      <c r="I7" s="20">
        <v>-11.1</v>
      </c>
      <c r="J7" s="20">
        <v>-29.7</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1751</v>
      </c>
      <c r="J9" s="6" t="s">
        <v>1751</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99.999433488999998</v>
      </c>
      <c r="D11" s="5" t="str">
        <f>IF(OR($B11="N/A",$C11="N/A"),"N/A",IF(C11&gt;100,"No",IF(C11&lt;95,"No","Yes")))</f>
        <v>Yes</v>
      </c>
      <c r="E11" s="4">
        <v>100</v>
      </c>
      <c r="F11" s="5" t="str">
        <f>IF(OR($B11="N/A",$E11="N/A"),"N/A",IF(E11&gt;100,"No",IF(E11&lt;95,"No","Yes")))</f>
        <v>Yes</v>
      </c>
      <c r="G11" s="4">
        <v>100</v>
      </c>
      <c r="H11" s="5" t="str">
        <f>IF($B11="N/A","N/A",IF(G11&gt;100,"No",IF(G11&lt;95,"No","Yes")))</f>
        <v>Yes</v>
      </c>
      <c r="I11" s="6">
        <v>5.9999999999999995E-4</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26.779364639000001</v>
      </c>
      <c r="D13" s="5" t="str">
        <f t="shared" si="1"/>
        <v>No</v>
      </c>
      <c r="E13" s="4">
        <v>28.380916763999998</v>
      </c>
      <c r="F13" s="5" t="str">
        <f t="shared" si="2"/>
        <v>No</v>
      </c>
      <c r="G13" s="4">
        <v>31.781158101999999</v>
      </c>
      <c r="H13" s="5" t="str">
        <f t="shared" si="3"/>
        <v>No</v>
      </c>
      <c r="I13" s="6">
        <v>5.9809999999999999</v>
      </c>
      <c r="J13" s="6">
        <v>11.98</v>
      </c>
      <c r="K13" s="105" t="str">
        <f t="shared" si="0"/>
        <v>Yes</v>
      </c>
    </row>
    <row r="14" spans="1:11" x14ac:dyDescent="0.2">
      <c r="A14" s="122" t="s">
        <v>13</v>
      </c>
      <c r="B14" s="22" t="s">
        <v>213</v>
      </c>
      <c r="C14" s="23">
        <v>529557</v>
      </c>
      <c r="D14" s="5" t="str">
        <f>IF($B14="N/A","N/A",IF(C14&gt;15,"No",IF(C14&lt;-15,"No","Yes")))</f>
        <v>N/A</v>
      </c>
      <c r="E14" s="23">
        <v>470612</v>
      </c>
      <c r="F14" s="5" t="str">
        <f>IF($B14="N/A","N/A",IF(E14&gt;15,"No",IF(E14&lt;-15,"No","Yes")))</f>
        <v>N/A</v>
      </c>
      <c r="G14" s="23">
        <v>330869</v>
      </c>
      <c r="H14" s="5" t="str">
        <f>IF($B14="N/A","N/A",IF(G14&gt;15,"No",IF(G14&lt;-15,"No","Yes")))</f>
        <v>N/A</v>
      </c>
      <c r="I14" s="6">
        <v>-11.1</v>
      </c>
      <c r="J14" s="6">
        <v>-29.7</v>
      </c>
      <c r="K14" s="105" t="str">
        <f t="shared" si="0"/>
        <v>Yes</v>
      </c>
    </row>
    <row r="15" spans="1:11" x14ac:dyDescent="0.2">
      <c r="A15" s="122" t="s">
        <v>439</v>
      </c>
      <c r="B15" s="22" t="s">
        <v>215</v>
      </c>
      <c r="C15" s="4">
        <v>8.2210224773</v>
      </c>
      <c r="D15" s="5" t="str">
        <f>IF($B15="N/A","N/A",IF(C15&gt;20,"No",IF(C15&lt;5,"No","Yes")))</f>
        <v>Yes</v>
      </c>
      <c r="E15" s="4">
        <v>4.1673395494000003</v>
      </c>
      <c r="F15" s="5" t="str">
        <f>IF($B15="N/A","N/A",IF(E15&gt;20,"No",IF(E15&lt;5,"No","Yes")))</f>
        <v>No</v>
      </c>
      <c r="G15" s="4">
        <v>4.0967875504000002</v>
      </c>
      <c r="H15" s="5" t="str">
        <f>IF($B15="N/A","N/A",IF(G15&gt;20,"No",IF(G15&lt;5,"No","Yes")))</f>
        <v>No</v>
      </c>
      <c r="I15" s="6">
        <v>-49.3</v>
      </c>
      <c r="J15" s="6">
        <v>-1.69</v>
      </c>
      <c r="K15" s="105" t="str">
        <f t="shared" si="0"/>
        <v>Yes</v>
      </c>
    </row>
    <row r="16" spans="1:11" x14ac:dyDescent="0.2">
      <c r="A16" s="122" t="s">
        <v>440</v>
      </c>
      <c r="B16" s="17" t="s">
        <v>213</v>
      </c>
      <c r="C16" s="4">
        <v>91.778977522999995</v>
      </c>
      <c r="D16" s="5" t="str">
        <f>IF($B16="N/A","N/A",IF(C16&gt;15,"No",IF(C16&lt;-15,"No","Yes")))</f>
        <v>N/A</v>
      </c>
      <c r="E16" s="4">
        <v>95.832660450999995</v>
      </c>
      <c r="F16" s="5" t="str">
        <f>IF($B16="N/A","N/A",IF(E16&gt;15,"No",IF(E16&lt;-15,"No","Yes")))</f>
        <v>N/A</v>
      </c>
      <c r="G16" s="4">
        <v>95.903212449999998</v>
      </c>
      <c r="H16" s="5" t="str">
        <f>IF($B16="N/A","N/A",IF(G16&gt;15,"No",IF(G16&lt;-15,"No","Yes")))</f>
        <v>N/A</v>
      </c>
      <c r="I16" s="6">
        <v>4.4169999999999998</v>
      </c>
      <c r="J16" s="6">
        <v>7.3599999999999999E-2</v>
      </c>
      <c r="K16" s="105" t="str">
        <f t="shared" si="0"/>
        <v>Yes</v>
      </c>
    </row>
    <row r="17" spans="1:11" x14ac:dyDescent="0.2">
      <c r="A17" s="122" t="s">
        <v>441</v>
      </c>
      <c r="B17" s="22" t="s">
        <v>235</v>
      </c>
      <c r="C17" s="4">
        <v>44.507767813000001</v>
      </c>
      <c r="D17" s="5" t="str">
        <f>IF($B17="N/A","N/A",IF(C17&gt;1,"Yes","No"))</f>
        <v>Yes</v>
      </c>
      <c r="E17" s="4">
        <v>44.965279252999999</v>
      </c>
      <c r="F17" s="5" t="str">
        <f>IF($B17="N/A","N/A",IF(E17&gt;1,"Yes","No"))</f>
        <v>Yes</v>
      </c>
      <c r="G17" s="4">
        <v>1.1787142299999999E-2</v>
      </c>
      <c r="H17" s="5" t="str">
        <f>IF($B17="N/A","N/A",IF(G17&gt;1,"Yes","No"))</f>
        <v>No</v>
      </c>
      <c r="I17" s="6">
        <v>1.028</v>
      </c>
      <c r="J17" s="6">
        <v>-100</v>
      </c>
      <c r="K17" s="105" t="str">
        <f t="shared" si="0"/>
        <v>No</v>
      </c>
    </row>
    <row r="18" spans="1:11" x14ac:dyDescent="0.2">
      <c r="A18" s="122" t="s">
        <v>857</v>
      </c>
      <c r="B18" s="22" t="s">
        <v>213</v>
      </c>
      <c r="C18" s="75">
        <v>2060.3681382999998</v>
      </c>
      <c r="D18" s="5" t="str">
        <f>IF($B18="N/A","N/A",IF(C18&gt;15,"No",IF(C18&lt;-15,"No","Yes")))</f>
        <v>N/A</v>
      </c>
      <c r="E18" s="75">
        <v>2066.5790409000001</v>
      </c>
      <c r="F18" s="5" t="str">
        <f>IF($B18="N/A","N/A",IF(E18&gt;15,"No",IF(E18&lt;-15,"No","Yes")))</f>
        <v>N/A</v>
      </c>
      <c r="G18" s="75">
        <v>899.02564102999997</v>
      </c>
      <c r="H18" s="5" t="str">
        <f>IF($B18="N/A","N/A",IF(G18&gt;15,"No",IF(G18&lt;-15,"No","Yes")))</f>
        <v>N/A</v>
      </c>
      <c r="I18" s="6">
        <v>0.3014</v>
      </c>
      <c r="J18" s="6">
        <v>-56.5</v>
      </c>
      <c r="K18" s="105" t="str">
        <f t="shared" si="0"/>
        <v>No</v>
      </c>
    </row>
    <row r="19" spans="1:11" x14ac:dyDescent="0.2">
      <c r="A19" s="104" t="s">
        <v>131</v>
      </c>
      <c r="B19" s="22" t="s">
        <v>213</v>
      </c>
      <c r="C19" s="23">
        <v>53</v>
      </c>
      <c r="D19" s="22" t="s">
        <v>213</v>
      </c>
      <c r="E19" s="23">
        <v>93</v>
      </c>
      <c r="F19" s="22" t="s">
        <v>213</v>
      </c>
      <c r="G19" s="23">
        <v>190</v>
      </c>
      <c r="H19" s="5" t="str">
        <f>IF($B19="N/A","N/A",IF(G19&gt;15,"No",IF(G19&lt;-15,"No","Yes")))</f>
        <v>N/A</v>
      </c>
      <c r="I19" s="6">
        <v>75.47</v>
      </c>
      <c r="J19" s="6">
        <v>104.3</v>
      </c>
      <c r="K19" s="105" t="str">
        <f t="shared" si="0"/>
        <v>No</v>
      </c>
    </row>
    <row r="20" spans="1:11" x14ac:dyDescent="0.2">
      <c r="A20" s="104" t="s">
        <v>346</v>
      </c>
      <c r="B20" s="17" t="s">
        <v>213</v>
      </c>
      <c r="C20" s="4">
        <v>1.00083655E-2</v>
      </c>
      <c r="D20" s="22" t="s">
        <v>213</v>
      </c>
      <c r="E20" s="4">
        <v>1.9761502E-2</v>
      </c>
      <c r="F20" s="22" t="s">
        <v>213</v>
      </c>
      <c r="G20" s="4">
        <v>5.7424539599999998E-2</v>
      </c>
      <c r="H20" s="5" t="str">
        <f>IF($B20="N/A","N/A",IF(G20&gt;15,"No",IF(G20&lt;-15,"No","Yes")))</f>
        <v>N/A</v>
      </c>
      <c r="I20" s="6">
        <v>97.45</v>
      </c>
      <c r="J20" s="6">
        <v>190.6</v>
      </c>
      <c r="K20" s="105" t="str">
        <f t="shared" si="0"/>
        <v>No</v>
      </c>
    </row>
    <row r="21" spans="1:11" ht="25.5" x14ac:dyDescent="0.2">
      <c r="A21" s="104" t="s">
        <v>836</v>
      </c>
      <c r="B21" s="22" t="s">
        <v>213</v>
      </c>
      <c r="C21" s="75">
        <v>1745.8867925</v>
      </c>
      <c r="D21" s="5" t="str">
        <f>IF($B21="N/A","N/A",IF(C21&gt;60,"No",IF(C21&lt;15,"No","Yes")))</f>
        <v>N/A</v>
      </c>
      <c r="E21" s="75">
        <v>1475.4838709999999</v>
      </c>
      <c r="F21" s="5" t="str">
        <f>IF($B21="N/A","N/A",IF(E21&gt;60,"No",IF(E21&lt;15,"No","Yes")))</f>
        <v>N/A</v>
      </c>
      <c r="G21" s="75">
        <v>2060.1</v>
      </c>
      <c r="H21" s="5" t="str">
        <f>IF($B21="N/A","N/A",IF(G21&gt;60,"No",IF(G21&lt;15,"No","Yes")))</f>
        <v>N/A</v>
      </c>
      <c r="I21" s="6">
        <v>-15.5</v>
      </c>
      <c r="J21" s="6">
        <v>39.619999999999997</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486022</v>
      </c>
      <c r="D6" s="5" t="str">
        <f>IF($B6="N/A","N/A",IF(C6&gt;15,"No",IF(C6&lt;-15,"No","Yes")))</f>
        <v>N/A</v>
      </c>
      <c r="E6" s="23">
        <v>451000</v>
      </c>
      <c r="F6" s="5" t="str">
        <f>IF($B6="N/A","N/A",IF(E6&gt;15,"No",IF(E6&lt;-15,"No","Yes")))</f>
        <v>N/A</v>
      </c>
      <c r="G6" s="23">
        <v>317314</v>
      </c>
      <c r="H6" s="5" t="str">
        <f>IF($B6="N/A","N/A",IF(G6&gt;15,"No",IF(G6&lt;-15,"No","Yes")))</f>
        <v>N/A</v>
      </c>
      <c r="I6" s="6">
        <v>-7.21</v>
      </c>
      <c r="J6" s="6">
        <v>-29.6</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119.66631254000001</v>
      </c>
      <c r="D9" s="5" t="str">
        <f>IF($B9="N/A","N/A",IF(C9&gt;100,"No",IF(C9&lt;50,"No","Yes")))</f>
        <v>No</v>
      </c>
      <c r="E9" s="24">
        <v>124.74103742</v>
      </c>
      <c r="F9" s="5" t="str">
        <f>IF($B9="N/A","N/A",IF(E9&gt;100,"No",IF(E9&lt;50,"No","Yes")))</f>
        <v>No</v>
      </c>
      <c r="G9" s="24">
        <v>125.64475883</v>
      </c>
      <c r="H9" s="5" t="str">
        <f>IF($B9="N/A","N/A",IF(G9&gt;100,"No",IF(G9&lt;50,"No","Yes")))</f>
        <v>No</v>
      </c>
      <c r="I9" s="6">
        <v>4.2409999999999997</v>
      </c>
      <c r="J9" s="6">
        <v>0.72450000000000003</v>
      </c>
      <c r="K9" s="105" t="str">
        <f t="shared" si="0"/>
        <v>Yes</v>
      </c>
    </row>
    <row r="10" spans="1:11" ht="25.5" x14ac:dyDescent="0.2">
      <c r="A10" s="124" t="s">
        <v>839</v>
      </c>
      <c r="B10" s="22" t="s">
        <v>213</v>
      </c>
      <c r="C10" s="24">
        <v>502.48561737</v>
      </c>
      <c r="D10" s="5" t="str">
        <f>IF($B10="N/A","N/A",IF(C10&gt;15,"No",IF(C10&lt;-15,"No","Yes")))</f>
        <v>N/A</v>
      </c>
      <c r="E10" s="24">
        <v>489.74333389999998</v>
      </c>
      <c r="F10" s="5" t="str">
        <f>IF($B10="N/A","N/A",IF(E10&gt;15,"No",IF(E10&lt;-15,"No","Yes")))</f>
        <v>N/A</v>
      </c>
      <c r="G10" s="24">
        <v>498.50035322999997</v>
      </c>
      <c r="H10" s="5" t="str">
        <f>IF($B10="N/A","N/A",IF(G10&gt;15,"No",IF(G10&lt;-15,"No","Yes")))</f>
        <v>N/A</v>
      </c>
      <c r="I10" s="6">
        <v>-2.54</v>
      </c>
      <c r="J10" s="6">
        <v>1.788</v>
      </c>
      <c r="K10" s="105" t="str">
        <f t="shared" si="0"/>
        <v>Yes</v>
      </c>
    </row>
    <row r="11" spans="1:11" ht="25.5" x14ac:dyDescent="0.2">
      <c r="A11" s="124" t="s">
        <v>840</v>
      </c>
      <c r="B11" s="22" t="s">
        <v>213</v>
      </c>
      <c r="C11" s="24">
        <v>485.22519509</v>
      </c>
      <c r="D11" s="5" t="str">
        <f>IF($B11="N/A","N/A",IF(C11&gt;15,"No",IF(C11&lt;-15,"No","Yes")))</f>
        <v>N/A</v>
      </c>
      <c r="E11" s="24">
        <v>453.03278689000001</v>
      </c>
      <c r="F11" s="5" t="str">
        <f>IF($B11="N/A","N/A",IF(E11&gt;15,"No",IF(E11&lt;-15,"No","Yes")))</f>
        <v>N/A</v>
      </c>
      <c r="G11" s="24">
        <v>454.03317535999997</v>
      </c>
      <c r="H11" s="5" t="str">
        <f>IF($B11="N/A","N/A",IF(G11&gt;15,"No",IF(G11&lt;-15,"No","Yes")))</f>
        <v>N/A</v>
      </c>
      <c r="I11" s="6">
        <v>-6.63</v>
      </c>
      <c r="J11" s="6">
        <v>0.2208</v>
      </c>
      <c r="K11" s="105" t="str">
        <f t="shared" si="0"/>
        <v>Yes</v>
      </c>
    </row>
    <row r="12" spans="1:11" ht="25.5" x14ac:dyDescent="0.2">
      <c r="A12" s="124" t="s">
        <v>841</v>
      </c>
      <c r="B12" s="22" t="s">
        <v>213</v>
      </c>
      <c r="C12" s="24">
        <v>547.1258765</v>
      </c>
      <c r="D12" s="5" t="str">
        <f>IF($B12="N/A","N/A",IF(C12&gt;15,"No",IF(C12&lt;-15,"No","Yes")))</f>
        <v>N/A</v>
      </c>
      <c r="E12" s="24">
        <v>530.37871972000005</v>
      </c>
      <c r="F12" s="5" t="str">
        <f>IF($B12="N/A","N/A",IF(E12&gt;15,"No",IF(E12&lt;-15,"No","Yes")))</f>
        <v>N/A</v>
      </c>
      <c r="G12" s="24">
        <v>556.36534188999997</v>
      </c>
      <c r="H12" s="5" t="str">
        <f>IF($B12="N/A","N/A",IF(G12&gt;15,"No",IF(G12&lt;-15,"No","Yes")))</f>
        <v>N/A</v>
      </c>
      <c r="I12" s="6">
        <v>-3.06</v>
      </c>
      <c r="J12" s="6">
        <v>4.9000000000000004</v>
      </c>
      <c r="K12" s="105" t="str">
        <f t="shared" si="0"/>
        <v>Yes</v>
      </c>
    </row>
    <row r="13" spans="1:11" x14ac:dyDescent="0.2">
      <c r="A13" s="124" t="s">
        <v>650</v>
      </c>
      <c r="B13" s="22" t="s">
        <v>237</v>
      </c>
      <c r="C13" s="4">
        <v>98.448424145000004</v>
      </c>
      <c r="D13" s="5" t="str">
        <f>IF($B13="N/A","N/A",IF(C13&gt;99,"No",IF(C13&lt;75,"No","Yes")))</f>
        <v>Yes</v>
      </c>
      <c r="E13" s="4">
        <v>98.819068736000006</v>
      </c>
      <c r="F13" s="5" t="str">
        <f>IF($B13="N/A","N/A",IF(E13&gt;99,"No",IF(E13&lt;75,"No","Yes")))</f>
        <v>Yes</v>
      </c>
      <c r="G13" s="4">
        <v>98.824508215999998</v>
      </c>
      <c r="H13" s="5" t="str">
        <f>IF($B13="N/A","N/A",IF(G13&gt;99,"No",IF(G13&lt;75,"No","Yes")))</f>
        <v>Yes</v>
      </c>
      <c r="I13" s="6">
        <v>0.3765</v>
      </c>
      <c r="J13" s="6">
        <v>5.4999999999999997E-3</v>
      </c>
      <c r="K13" s="105" t="str">
        <f t="shared" ref="K13:K24" si="1">IF(J13="Div by 0", "N/A", IF(J13="N/A","N/A", IF(J13&gt;30, "No", IF(J13&lt;-30, "No", "Yes"))))</f>
        <v>Yes</v>
      </c>
    </row>
    <row r="14" spans="1:11" x14ac:dyDescent="0.2">
      <c r="A14" s="124" t="s">
        <v>492</v>
      </c>
      <c r="B14" s="22" t="s">
        <v>213</v>
      </c>
      <c r="C14" s="5">
        <v>98.711965574000004</v>
      </c>
      <c r="D14" s="5" t="str">
        <f>IF($B14="N/A","N/A",IF(C14&gt;15,"No",IF(C14&lt;-15,"No","Yes")))</f>
        <v>N/A</v>
      </c>
      <c r="E14" s="5">
        <v>98.668084743999998</v>
      </c>
      <c r="F14" s="5" t="str">
        <f>IF($B14="N/A","N/A",IF(E14&gt;15,"No",IF(E14&lt;-15,"No","Yes")))</f>
        <v>N/A</v>
      </c>
      <c r="G14" s="5">
        <v>98.769707638</v>
      </c>
      <c r="H14" s="5" t="str">
        <f>IF($B14="N/A","N/A",IF(G14&gt;15,"No",IF(G14&lt;-15,"No","Yes")))</f>
        <v>N/A</v>
      </c>
      <c r="I14" s="6">
        <v>-4.3999999999999997E-2</v>
      </c>
      <c r="J14" s="6">
        <v>0.10299999999999999</v>
      </c>
      <c r="K14" s="105" t="str">
        <f t="shared" si="1"/>
        <v>Yes</v>
      </c>
    </row>
    <row r="15" spans="1:11" x14ac:dyDescent="0.2">
      <c r="A15" s="124" t="s">
        <v>842</v>
      </c>
      <c r="B15" s="22" t="s">
        <v>213</v>
      </c>
      <c r="C15" s="23">
        <v>17.475829843</v>
      </c>
      <c r="D15" s="5" t="str">
        <f>IF($B15="N/A","N/A",IF(C15&gt;15,"No",IF(C15&lt;-15,"No","Yes")))</f>
        <v>N/A</v>
      </c>
      <c r="E15" s="6">
        <v>17.513185124</v>
      </c>
      <c r="F15" s="5" t="str">
        <f>IF($B15="N/A","N/A",IF(E15&gt;15,"No",IF(E15&lt;-15,"No","Yes")))</f>
        <v>N/A</v>
      </c>
      <c r="G15" s="6">
        <v>17.084994478999999</v>
      </c>
      <c r="H15" s="5" t="str">
        <f>IF($B15="N/A","N/A",IF(G15&gt;15,"No",IF(G15&lt;-15,"No","Yes")))</f>
        <v>N/A</v>
      </c>
      <c r="I15" s="6">
        <v>0.21379999999999999</v>
      </c>
      <c r="J15" s="6">
        <v>-2.44</v>
      </c>
      <c r="K15" s="105" t="str">
        <f t="shared" si="1"/>
        <v>Yes</v>
      </c>
    </row>
    <row r="16" spans="1:11" x14ac:dyDescent="0.2">
      <c r="A16" s="125" t="s">
        <v>651</v>
      </c>
      <c r="B16" s="38" t="s">
        <v>238</v>
      </c>
      <c r="C16" s="5">
        <v>1.4626909893</v>
      </c>
      <c r="D16" s="5" t="str">
        <f>IF($B16="N/A","N/A",IF(C16&gt;20,"No",IF(C16&lt;=0,"No","Yes")))</f>
        <v>Yes</v>
      </c>
      <c r="E16" s="5">
        <v>1.1161862527999999</v>
      </c>
      <c r="F16" s="5" t="str">
        <f>IF($B16="N/A","N/A",IF(E16&gt;20,"No",IF(E16&lt;=0,"No","Yes")))</f>
        <v>Yes</v>
      </c>
      <c r="G16" s="5">
        <v>1.1181353486000001</v>
      </c>
      <c r="H16" s="5" t="str">
        <f>IF($B16="N/A","N/A",IF(G16&gt;20,"No",IF(G16&lt;=0,"No","Yes")))</f>
        <v>Yes</v>
      </c>
      <c r="I16" s="6">
        <v>-23.7</v>
      </c>
      <c r="J16" s="6">
        <v>0.17460000000000001</v>
      </c>
      <c r="K16" s="105" t="str">
        <f t="shared" si="1"/>
        <v>Yes</v>
      </c>
    </row>
    <row r="17" spans="1:11" x14ac:dyDescent="0.2">
      <c r="A17" s="125" t="s">
        <v>369</v>
      </c>
      <c r="B17" s="22" t="s">
        <v>213</v>
      </c>
      <c r="C17" s="5">
        <v>93.247995498999998</v>
      </c>
      <c r="D17" s="5" t="str">
        <f>IF($B17="N/A","N/A",IF(C17&gt;15,"No",IF(C17&lt;-15,"No","Yes")))</f>
        <v>N/A</v>
      </c>
      <c r="E17" s="5">
        <v>93.424711959000007</v>
      </c>
      <c r="F17" s="5" t="str">
        <f>IF($B17="N/A","N/A",IF(E17&gt;15,"No",IF(E17&lt;-15,"No","Yes")))</f>
        <v>N/A</v>
      </c>
      <c r="G17" s="5">
        <v>92.869222097000005</v>
      </c>
      <c r="H17" s="5" t="str">
        <f>IF($B17="N/A","N/A",IF(G17&gt;15,"No",IF(G17&lt;-15,"No","Yes")))</f>
        <v>N/A</v>
      </c>
      <c r="I17" s="6">
        <v>0.1895</v>
      </c>
      <c r="J17" s="6">
        <v>-0.59499999999999997</v>
      </c>
      <c r="K17" s="105" t="str">
        <f t="shared" si="1"/>
        <v>Yes</v>
      </c>
    </row>
    <row r="18" spans="1:11" x14ac:dyDescent="0.2">
      <c r="A18" s="125" t="s">
        <v>843</v>
      </c>
      <c r="B18" s="22" t="s">
        <v>213</v>
      </c>
      <c r="C18" s="6">
        <v>25.927590889000001</v>
      </c>
      <c r="D18" s="5" t="str">
        <f>IF($B18="N/A","N/A",IF(C18&gt;15,"No",IF(C18&lt;-15,"No","Yes")))</f>
        <v>N/A</v>
      </c>
      <c r="E18" s="6">
        <v>26.083988943000001</v>
      </c>
      <c r="F18" s="5" t="str">
        <f>IF($B18="N/A","N/A",IF(E18&gt;15,"No",IF(E18&lt;-15,"No","Yes")))</f>
        <v>N/A</v>
      </c>
      <c r="G18" s="6">
        <v>26.205462822000001</v>
      </c>
      <c r="H18" s="5" t="str">
        <f>IF($B18="N/A","N/A",IF(G18&gt;15,"No",IF(G18&lt;-15,"No","Yes")))</f>
        <v>N/A</v>
      </c>
      <c r="I18" s="6">
        <v>0.60319999999999996</v>
      </c>
      <c r="J18" s="6">
        <v>0.4657</v>
      </c>
      <c r="K18" s="105" t="str">
        <f t="shared" si="1"/>
        <v>Yes</v>
      </c>
    </row>
    <row r="19" spans="1:11" x14ac:dyDescent="0.2">
      <c r="A19" s="124" t="s">
        <v>652</v>
      </c>
      <c r="B19" s="38" t="s">
        <v>239</v>
      </c>
      <c r="C19" s="5">
        <v>6.5840641000000002E-3</v>
      </c>
      <c r="D19" s="5" t="str">
        <f>IF($B19="N/A","N/A",IF(C19&gt;10,"No",IF(C19&lt;=0,"No","Yes")))</f>
        <v>Yes</v>
      </c>
      <c r="E19" s="5">
        <v>5.3215077999999999E-3</v>
      </c>
      <c r="F19" s="5" t="str">
        <f>IF($B19="N/A","N/A",IF(E19&gt;10,"No",IF(E19&lt;=0,"No","Yes")))</f>
        <v>Yes</v>
      </c>
      <c r="G19" s="5">
        <v>2.2060168000000002E-3</v>
      </c>
      <c r="H19" s="5" t="str">
        <f>IF($B19="N/A","N/A",IF(G19&gt;10,"No",IF(G19&lt;=0,"No","Yes")))</f>
        <v>Yes</v>
      </c>
      <c r="I19" s="6">
        <v>-19.2</v>
      </c>
      <c r="J19" s="6">
        <v>-58.5</v>
      </c>
      <c r="K19" s="105" t="str">
        <f t="shared" si="1"/>
        <v>No</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28.03125</v>
      </c>
      <c r="D21" s="5" t="str">
        <f>IF($B21="N/A","N/A",IF(C21&gt;15,"No",IF(C21&lt;-15,"No","Yes")))</f>
        <v>N/A</v>
      </c>
      <c r="E21" s="6">
        <v>27.958333332999999</v>
      </c>
      <c r="F21" s="5" t="str">
        <f>IF($B21="N/A","N/A",IF(E21&gt;15,"No",IF(E21&lt;-15,"No","Yes")))</f>
        <v>N/A</v>
      </c>
      <c r="G21" s="6">
        <v>30.142857143000001</v>
      </c>
      <c r="H21" s="5" t="str">
        <f>IF($B21="N/A","N/A",IF(G21&gt;15,"No",IF(G21&lt;-15,"No","Yes")))</f>
        <v>N/A</v>
      </c>
      <c r="I21" s="6">
        <v>-0.26</v>
      </c>
      <c r="J21" s="6">
        <v>7.8129999999999997</v>
      </c>
      <c r="K21" s="105" t="str">
        <f t="shared" si="1"/>
        <v>Yes</v>
      </c>
    </row>
    <row r="22" spans="1:11" x14ac:dyDescent="0.2">
      <c r="A22" s="124" t="s">
        <v>1682</v>
      </c>
      <c r="B22" s="38" t="s">
        <v>224</v>
      </c>
      <c r="C22" s="5">
        <v>8.2300801199999996E-2</v>
      </c>
      <c r="D22" s="5" t="str">
        <f>IF($B22="N/A","N/A",IF(C22&gt;5,"No",IF(C22&lt;=0,"No","Yes")))</f>
        <v>Yes</v>
      </c>
      <c r="E22" s="5">
        <v>5.94235033E-2</v>
      </c>
      <c r="F22" s="5" t="str">
        <f>IF($B22="N/A","N/A",IF(E22&gt;5,"No",IF(E22&lt;=0,"No","Yes")))</f>
        <v>Yes</v>
      </c>
      <c r="G22" s="5">
        <v>5.5150418800000003E-2</v>
      </c>
      <c r="H22" s="5" t="str">
        <f>IF($B22="N/A","N/A",IF(G22&gt;5,"No",IF(G22&lt;=0,"No","Yes")))</f>
        <v>Yes</v>
      </c>
      <c r="I22" s="6">
        <v>-27.8</v>
      </c>
      <c r="J22" s="6">
        <v>-7.19</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22.105</v>
      </c>
      <c r="D24" s="5" t="str">
        <f>IF($B24="N/A","N/A",IF(C24&gt;15,"No",IF(C24&lt;-15,"No","Yes")))</f>
        <v>N/A</v>
      </c>
      <c r="E24" s="6">
        <v>21.567164178999999</v>
      </c>
      <c r="F24" s="5" t="str">
        <f>IF($B24="N/A","N/A",IF(E24&gt;15,"No",IF(E24&lt;-15,"No","Yes")))</f>
        <v>N/A</v>
      </c>
      <c r="G24" s="6">
        <v>23.148571429</v>
      </c>
      <c r="H24" s="5" t="str">
        <f>IF($B24="N/A","N/A",IF(G24&gt;15,"No",IF(G24&lt;-15,"No","Yes")))</f>
        <v>N/A</v>
      </c>
      <c r="I24" s="6">
        <v>-2.4300000000000002</v>
      </c>
      <c r="J24" s="6">
        <v>7.3319999999999999</v>
      </c>
      <c r="K24" s="105" t="str">
        <f t="shared" si="1"/>
        <v>Yes</v>
      </c>
    </row>
    <row r="25" spans="1:11" x14ac:dyDescent="0.2">
      <c r="A25" s="124" t="s">
        <v>15</v>
      </c>
      <c r="B25" s="22" t="s">
        <v>240</v>
      </c>
      <c r="C25" s="5">
        <v>1.3668105558999999</v>
      </c>
      <c r="D25" s="5" t="str">
        <f>IF($B25="N/A","N/A",IF(C25&gt;20,"No",IF(C25&lt;1,"No","Yes")))</f>
        <v>Yes</v>
      </c>
      <c r="E25" s="5">
        <v>1.389578714</v>
      </c>
      <c r="F25" s="5" t="str">
        <f>IF($B25="N/A","N/A",IF(E25&gt;20,"No",IF(E25&lt;1,"No","Yes")))</f>
        <v>Yes</v>
      </c>
      <c r="G25" s="5">
        <v>1.2955621246</v>
      </c>
      <c r="H25" s="5" t="str">
        <f>IF($B25="N/A","N/A",IF(G25&gt;20,"No",IF(G25&lt;1,"No","Yes")))</f>
        <v>Yes</v>
      </c>
      <c r="I25" s="6">
        <v>1.6659999999999999</v>
      </c>
      <c r="J25" s="6">
        <v>-6.77</v>
      </c>
      <c r="K25" s="105" t="str">
        <f t="shared" ref="K25:K34" si="2">IF(J25="Div by 0", "N/A", IF(J25="N/A","N/A", IF(J25&gt;30, "No", IF(J25&lt;-30, "No", "Yes"))))</f>
        <v>Yes</v>
      </c>
    </row>
    <row r="26" spans="1:11" x14ac:dyDescent="0.2">
      <c r="A26" s="124" t="s">
        <v>159</v>
      </c>
      <c r="B26" s="22" t="s">
        <v>214</v>
      </c>
      <c r="C26" s="5">
        <v>0</v>
      </c>
      <c r="D26" s="5" t="str">
        <f>IF($B26="N/A","N/A",IF(C26&gt;100,"No",IF(C26&lt;95,"No","Yes")))</f>
        <v>No</v>
      </c>
      <c r="E26" s="5">
        <v>0</v>
      </c>
      <c r="F26" s="5" t="str">
        <f>IF($B26="N/A","N/A",IF(E26&gt;100,"No",IF(E26&lt;95,"No","Yes")))</f>
        <v>No</v>
      </c>
      <c r="G26" s="5">
        <v>0</v>
      </c>
      <c r="H26" s="5" t="str">
        <f>IF($B26="N/A","N/A",IF(G26&gt;100,"No",IF(G26&lt;95,"No","Yes")))</f>
        <v>No</v>
      </c>
      <c r="I26" s="6" t="s">
        <v>1751</v>
      </c>
      <c r="J26" s="6" t="s">
        <v>1751</v>
      </c>
      <c r="K26" s="105" t="str">
        <f t="shared" si="2"/>
        <v>N/A</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11.396603446</v>
      </c>
      <c r="D28" s="5" t="str">
        <f>IF($B28="N/A","N/A",IF(C28&gt;30,"No",IF(C28&lt;5,"No","Yes")))</f>
        <v>Yes</v>
      </c>
      <c r="E28" s="5">
        <v>10.796230598999999</v>
      </c>
      <c r="F28" s="5" t="str">
        <f>IF($B28="N/A","N/A",IF(E28&gt;30,"No",IF(E28&lt;5,"No","Yes")))</f>
        <v>Yes</v>
      </c>
      <c r="G28" s="5">
        <v>10.596759046000001</v>
      </c>
      <c r="H28" s="5" t="str">
        <f>IF($B28="N/A","N/A",IF(G28&gt;30,"No",IF(G28&lt;5,"No","Yes")))</f>
        <v>Yes</v>
      </c>
      <c r="I28" s="6">
        <v>-5.27</v>
      </c>
      <c r="J28" s="6">
        <v>-1.85</v>
      </c>
      <c r="K28" s="105" t="str">
        <f t="shared" si="2"/>
        <v>Yes</v>
      </c>
    </row>
    <row r="29" spans="1:11" x14ac:dyDescent="0.2">
      <c r="A29" s="124" t="s">
        <v>847</v>
      </c>
      <c r="B29" s="22" t="s">
        <v>227</v>
      </c>
      <c r="C29" s="5">
        <v>48.227240741999999</v>
      </c>
      <c r="D29" s="5" t="str">
        <f>IF($B29="N/A","N/A",IF(C29&gt;75,"No",IF(C29&lt;15,"No","Yes")))</f>
        <v>Yes</v>
      </c>
      <c r="E29" s="5">
        <v>46.793348115000001</v>
      </c>
      <c r="F29" s="5" t="str">
        <f>IF($B29="N/A","N/A",IF(E29&gt;75,"No",IF(E29&lt;15,"No","Yes")))</f>
        <v>Yes</v>
      </c>
      <c r="G29" s="5">
        <v>45.018814171000002</v>
      </c>
      <c r="H29" s="5" t="str">
        <f>IF($B29="N/A","N/A",IF(G29&gt;75,"No",IF(G29&lt;15,"No","Yes")))</f>
        <v>Yes</v>
      </c>
      <c r="I29" s="6">
        <v>-2.97</v>
      </c>
      <c r="J29" s="6">
        <v>-3.79</v>
      </c>
      <c r="K29" s="105" t="str">
        <f t="shared" si="2"/>
        <v>Yes</v>
      </c>
    </row>
    <row r="30" spans="1:11" x14ac:dyDescent="0.2">
      <c r="A30" s="124" t="s">
        <v>848</v>
      </c>
      <c r="B30" s="22" t="s">
        <v>228</v>
      </c>
      <c r="C30" s="5">
        <v>40.376155812</v>
      </c>
      <c r="D30" s="5" t="str">
        <f>IF($B30="N/A","N/A",IF(C30&gt;70,"No",IF(C30&lt;25,"No","Yes")))</f>
        <v>Yes</v>
      </c>
      <c r="E30" s="5">
        <v>42.410421286000002</v>
      </c>
      <c r="F30" s="5" t="str">
        <f>IF($B30="N/A","N/A",IF(E30&gt;70,"No",IF(E30&lt;25,"No","Yes")))</f>
        <v>Yes</v>
      </c>
      <c r="G30" s="5">
        <v>44.384426781999998</v>
      </c>
      <c r="H30" s="5" t="str">
        <f>IF($B30="N/A","N/A",IF(G30&gt;70,"No",IF(G30&lt;25,"No","Yes")))</f>
        <v>Yes</v>
      </c>
      <c r="I30" s="6">
        <v>5.0380000000000003</v>
      </c>
      <c r="J30" s="6">
        <v>4.6550000000000002</v>
      </c>
      <c r="K30" s="105" t="str">
        <f t="shared" si="2"/>
        <v>Yes</v>
      </c>
    </row>
    <row r="31" spans="1:11" x14ac:dyDescent="0.2">
      <c r="A31" s="124" t="s">
        <v>160</v>
      </c>
      <c r="B31" s="22" t="s">
        <v>214</v>
      </c>
      <c r="C31" s="5">
        <v>99.994856200000001</v>
      </c>
      <c r="D31" s="5" t="str">
        <f>IF($B31="N/A","N/A",IF(C31&gt;100,"No",IF(C31&lt;95,"No","Yes")))</f>
        <v>Yes</v>
      </c>
      <c r="E31" s="5">
        <v>99.996895787</v>
      </c>
      <c r="F31" s="5" t="str">
        <f>IF($B31="N/A","N/A",IF(E31&gt;100,"No",IF(E31&lt;95,"No","Yes")))</f>
        <v>Yes</v>
      </c>
      <c r="G31" s="5">
        <v>99.995587966000002</v>
      </c>
      <c r="H31" s="5" t="str">
        <f>IF($B31="N/A","N/A",IF(G31&gt;100,"No",IF(G31&lt;95,"No","Yes")))</f>
        <v>Yes</v>
      </c>
      <c r="I31" s="6">
        <v>2E-3</v>
      </c>
      <c r="J31" s="6">
        <v>-1E-3</v>
      </c>
      <c r="K31" s="105" t="str">
        <f t="shared" si="2"/>
        <v>Yes</v>
      </c>
    </row>
    <row r="32" spans="1:11" x14ac:dyDescent="0.2">
      <c r="A32" s="103" t="s">
        <v>372</v>
      </c>
      <c r="B32" s="22" t="s">
        <v>241</v>
      </c>
      <c r="C32" s="5">
        <v>0.24093559549999999</v>
      </c>
      <c r="D32" s="5" t="str">
        <f>IF($B32="N/A","N/A",IF(C32&gt;5,"No",IF(C32&lt;1,"No","Yes")))</f>
        <v>No</v>
      </c>
      <c r="E32" s="5">
        <v>0.23902439019999999</v>
      </c>
      <c r="F32" s="5" t="str">
        <f>IF($B32="N/A","N/A",IF(E32&gt;5,"No",IF(E32&lt;1,"No","Yes")))</f>
        <v>No</v>
      </c>
      <c r="G32" s="5">
        <v>0.22406827309999999</v>
      </c>
      <c r="H32" s="5" t="str">
        <f>IF($B32="N/A","N/A",IF(G32&gt;5,"No",IF(G32&lt;1,"No","Yes")))</f>
        <v>No</v>
      </c>
      <c r="I32" s="6">
        <v>-0.79300000000000004</v>
      </c>
      <c r="J32" s="6">
        <v>-6.26</v>
      </c>
      <c r="K32" s="105" t="str">
        <f t="shared" si="2"/>
        <v>Yes</v>
      </c>
    </row>
    <row r="33" spans="1:11" x14ac:dyDescent="0.2">
      <c r="A33" s="103" t="s">
        <v>374</v>
      </c>
      <c r="B33" s="22" t="s">
        <v>242</v>
      </c>
      <c r="C33" s="5">
        <v>98.923299768000007</v>
      </c>
      <c r="D33" s="5" t="str">
        <f>IF($B33="N/A","N/A",IF(C33&gt;98,"No",IF(C33&lt;8,"No","Yes")))</f>
        <v>No</v>
      </c>
      <c r="E33" s="5">
        <v>99.084035477</v>
      </c>
      <c r="F33" s="5" t="str">
        <f>IF($B33="N/A","N/A",IF(E33&gt;98,"No",IF(E33&lt;8,"No","Yes")))</f>
        <v>No</v>
      </c>
      <c r="G33" s="5">
        <v>99.132089980000003</v>
      </c>
      <c r="H33" s="5" t="str">
        <f>IF($B33="N/A","N/A",IF(G33&gt;98,"No",IF(G33&lt;8,"No","Yes")))</f>
        <v>No</v>
      </c>
      <c r="I33" s="6">
        <v>0.16250000000000001</v>
      </c>
      <c r="J33" s="6">
        <v>4.8500000000000001E-2</v>
      </c>
      <c r="K33" s="105" t="str">
        <f t="shared" si="2"/>
        <v>Yes</v>
      </c>
    </row>
    <row r="34" spans="1:11" x14ac:dyDescent="0.2">
      <c r="A34" s="120" t="s">
        <v>375</v>
      </c>
      <c r="B34" s="126" t="s">
        <v>224</v>
      </c>
      <c r="C34" s="114">
        <v>0.1074025456</v>
      </c>
      <c r="D34" s="114" t="str">
        <f>IF($B34="N/A","N/A",IF(C34&gt;5,"No",IF(C34&lt;=0,"No","Yes")))</f>
        <v>Yes</v>
      </c>
      <c r="E34" s="114">
        <v>0.1141906874</v>
      </c>
      <c r="F34" s="114" t="str">
        <f>IF($B34="N/A","N/A",IF(E34&gt;5,"No",IF(E34&lt;=0,"No","Yes")))</f>
        <v>Yes</v>
      </c>
      <c r="G34" s="114">
        <v>0.1084099662</v>
      </c>
      <c r="H34" s="114" t="str">
        <f>IF($B34="N/A","N/A",IF(G34&gt;5,"No",IF(G34&lt;=0,"No","Yes")))</f>
        <v>Yes</v>
      </c>
      <c r="I34" s="115">
        <v>6.32</v>
      </c>
      <c r="J34" s="115">
        <v>-5.0599999999999996</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43535</v>
      </c>
      <c r="D6" s="5" t="str">
        <f>IF($B6="N/A","N/A",IF(C6&gt;15,"No",IF(C6&lt;-15,"No","Yes")))</f>
        <v>N/A</v>
      </c>
      <c r="E6" s="23">
        <v>19612</v>
      </c>
      <c r="F6" s="5" t="str">
        <f>IF($B6="N/A","N/A",IF(E6&gt;15,"No",IF(E6&lt;-15,"No","Yes")))</f>
        <v>N/A</v>
      </c>
      <c r="G6" s="23">
        <v>13555</v>
      </c>
      <c r="H6" s="5" t="str">
        <f>IF($B6="N/A","N/A",IF(G6&gt;15,"No",IF(G6&lt;-15,"No","Yes")))</f>
        <v>N/A</v>
      </c>
      <c r="I6" s="6">
        <v>-55</v>
      </c>
      <c r="J6" s="6">
        <v>-30.9</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38.246284598999999</v>
      </c>
      <c r="D9" s="5" t="str">
        <f>IF($B9="N/A","N/A",IF(C9&gt;15,"No",IF(C9&lt;-15,"No","Yes")))</f>
        <v>N/A</v>
      </c>
      <c r="E9" s="24">
        <v>59.214103610000002</v>
      </c>
      <c r="F9" s="5" t="str">
        <f>IF($B9="N/A","N/A",IF(E9&gt;15,"No",IF(E9&lt;-15,"No","Yes")))</f>
        <v>N/A</v>
      </c>
      <c r="G9" s="24">
        <v>40.760236075000002</v>
      </c>
      <c r="H9" s="5" t="str">
        <f>IF($B9="N/A","N/A",IF(G9&gt;15,"No",IF(G9&lt;-15,"No","Yes")))</f>
        <v>N/A</v>
      </c>
      <c r="I9" s="6">
        <v>54.82</v>
      </c>
      <c r="J9" s="6">
        <v>-31.2</v>
      </c>
      <c r="K9" s="105" t="str">
        <f t="shared" si="0"/>
        <v>No</v>
      </c>
    </row>
    <row r="10" spans="1:11" x14ac:dyDescent="0.2">
      <c r="A10" s="124" t="s">
        <v>650</v>
      </c>
      <c r="B10" s="22"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1751</v>
      </c>
      <c r="J12" s="6" t="s">
        <v>1751</v>
      </c>
      <c r="K12" s="105" t="str">
        <f t="shared" si="0"/>
        <v>N/A</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1751</v>
      </c>
      <c r="J13" s="6" t="s">
        <v>1751</v>
      </c>
      <c r="K13" s="105" t="str">
        <f t="shared" si="0"/>
        <v>N/A</v>
      </c>
    </row>
    <row r="14" spans="1:11" x14ac:dyDescent="0.2">
      <c r="A14" s="124" t="s">
        <v>159</v>
      </c>
      <c r="B14" s="22" t="s">
        <v>214</v>
      </c>
      <c r="C14" s="5">
        <v>0</v>
      </c>
      <c r="D14" s="5" t="str">
        <f>IF($B14="N/A","N/A",IF(C14&gt;100,"No",IF(C14&lt;95,"No","Yes")))</f>
        <v>No</v>
      </c>
      <c r="E14" s="5">
        <v>0</v>
      </c>
      <c r="F14" s="5" t="str">
        <f>IF($B14="N/A","N/A",IF(E14&gt;100,"No",IF(E14&lt;95,"No","Yes")))</f>
        <v>No</v>
      </c>
      <c r="G14" s="5">
        <v>0</v>
      </c>
      <c r="H14" s="5" t="str">
        <f>IF($B14="N/A","N/A",IF(G14&gt;100,"No",IF(G14&lt;95,"No","Yes")))</f>
        <v>No</v>
      </c>
      <c r="I14" s="6" t="s">
        <v>1751</v>
      </c>
      <c r="J14" s="6" t="s">
        <v>1751</v>
      </c>
      <c r="K14" s="105" t="str">
        <f t="shared" si="0"/>
        <v>N/A</v>
      </c>
    </row>
    <row r="15" spans="1:11" x14ac:dyDescent="0.2">
      <c r="A15" s="124" t="s">
        <v>32</v>
      </c>
      <c r="B15" s="22" t="s">
        <v>214</v>
      </c>
      <c r="C15" s="5">
        <v>0</v>
      </c>
      <c r="D15" s="5" t="str">
        <f>IF($B15="N/A","N/A",IF(C15&gt;100,"No",IF(C15&lt;95,"No","Yes")))</f>
        <v>No</v>
      </c>
      <c r="E15" s="5">
        <v>0</v>
      </c>
      <c r="F15" s="5" t="str">
        <f>IF($B15="N/A","N/A",IF(E15&gt;100,"No",IF(E15&lt;95,"No","Yes")))</f>
        <v>No</v>
      </c>
      <c r="G15" s="5">
        <v>0</v>
      </c>
      <c r="H15" s="5" t="str">
        <f>IF($B15="N/A","N/A",IF(G15&gt;100,"No",IF(G15&lt;95,"No","Yes")))</f>
        <v>No</v>
      </c>
      <c r="I15" s="6" t="s">
        <v>1751</v>
      </c>
      <c r="J15" s="6" t="s">
        <v>1751</v>
      </c>
      <c r="K15" s="105" t="str">
        <f t="shared" si="0"/>
        <v>N/A</v>
      </c>
    </row>
    <row r="16" spans="1:11" x14ac:dyDescent="0.2">
      <c r="A16" s="124" t="s">
        <v>846</v>
      </c>
      <c r="B16" s="22" t="s">
        <v>226</v>
      </c>
      <c r="C16" s="5" t="s">
        <v>1751</v>
      </c>
      <c r="D16" s="5" t="str">
        <f>IF($B16="N/A","N/A",IF(C16&gt;30,"No",IF(C16&lt;5,"No","Yes")))</f>
        <v>No</v>
      </c>
      <c r="E16" s="5" t="s">
        <v>1751</v>
      </c>
      <c r="F16" s="5" t="str">
        <f>IF($B16="N/A","N/A",IF(E16&gt;30,"No",IF(E16&lt;5,"No","Yes")))</f>
        <v>No</v>
      </c>
      <c r="G16" s="5" t="s">
        <v>1751</v>
      </c>
      <c r="H16" s="5" t="str">
        <f>IF($B16="N/A","N/A",IF(G16&gt;30,"No",IF(G16&lt;5,"No","Yes")))</f>
        <v>No</v>
      </c>
      <c r="I16" s="6" t="s">
        <v>1751</v>
      </c>
      <c r="J16" s="6" t="s">
        <v>1751</v>
      </c>
      <c r="K16" s="105" t="str">
        <f t="shared" si="0"/>
        <v>N/A</v>
      </c>
    </row>
    <row r="17" spans="1:11" x14ac:dyDescent="0.2">
      <c r="A17" s="124" t="s">
        <v>847</v>
      </c>
      <c r="B17" s="22" t="s">
        <v>227</v>
      </c>
      <c r="C17" s="5" t="s">
        <v>1751</v>
      </c>
      <c r="D17" s="5" t="str">
        <f>IF($B17="N/A","N/A",IF(C17&gt;75,"No",IF(C17&lt;15,"No","Yes")))</f>
        <v>No</v>
      </c>
      <c r="E17" s="5" t="s">
        <v>1751</v>
      </c>
      <c r="F17" s="5" t="str">
        <f>IF($B17="N/A","N/A",IF(E17&gt;75,"No",IF(E17&lt;15,"No","Yes")))</f>
        <v>No</v>
      </c>
      <c r="G17" s="5" t="s">
        <v>1751</v>
      </c>
      <c r="H17" s="5" t="str">
        <f>IF($B17="N/A","N/A",IF(G17&gt;75,"No",IF(G17&lt;15,"No","Yes")))</f>
        <v>No</v>
      </c>
      <c r="I17" s="6" t="s">
        <v>1751</v>
      </c>
      <c r="J17" s="6" t="s">
        <v>1751</v>
      </c>
      <c r="K17" s="105" t="str">
        <f t="shared" si="0"/>
        <v>N/A</v>
      </c>
    </row>
    <row r="18" spans="1:11" x14ac:dyDescent="0.2">
      <c r="A18" s="124" t="s">
        <v>848</v>
      </c>
      <c r="B18" s="22" t="s">
        <v>228</v>
      </c>
      <c r="C18" s="5" t="s">
        <v>1751</v>
      </c>
      <c r="D18" s="5" t="str">
        <f>IF($B18="N/A","N/A",IF(C18&gt;70,"No",IF(C18&lt;25,"No","Yes")))</f>
        <v>No</v>
      </c>
      <c r="E18" s="5" t="s">
        <v>1751</v>
      </c>
      <c r="F18" s="5" t="str">
        <f>IF($B18="N/A","N/A",IF(E18&gt;70,"No",IF(E18&lt;25,"No","Yes")))</f>
        <v>No</v>
      </c>
      <c r="G18" s="5" t="s">
        <v>1751</v>
      </c>
      <c r="H18" s="5" t="str">
        <f>IF($B18="N/A","N/A",IF(G18&gt;70,"No",IF(G18&lt;25,"No","Yes")))</f>
        <v>No</v>
      </c>
      <c r="I18" s="6" t="s">
        <v>1751</v>
      </c>
      <c r="J18" s="6" t="s">
        <v>1751</v>
      </c>
      <c r="K18" s="105" t="str">
        <f t="shared" si="0"/>
        <v>N/A</v>
      </c>
    </row>
    <row r="19" spans="1:11" x14ac:dyDescent="0.2">
      <c r="A19" s="124" t="s">
        <v>160</v>
      </c>
      <c r="B19" s="22" t="s">
        <v>214</v>
      </c>
      <c r="C19" s="5">
        <v>0</v>
      </c>
      <c r="D19" s="5" t="str">
        <f>IF($B19="N/A","N/A",IF(C19&gt;100,"No",IF(C19&lt;95,"No","Yes")))</f>
        <v>No</v>
      </c>
      <c r="E19" s="5">
        <v>0</v>
      </c>
      <c r="F19" s="5" t="str">
        <f>IF($B19="N/A","N/A",IF(E19&gt;100,"No",IF(E19&lt;95,"No","Yes")))</f>
        <v>No</v>
      </c>
      <c r="G19" s="5">
        <v>0</v>
      </c>
      <c r="H19" s="5" t="str">
        <f>IF($B19="N/A","N/A",IF(G19&gt;100,"No",IF(G19&lt;95,"No","Yes")))</f>
        <v>No</v>
      </c>
      <c r="I19" s="6" t="s">
        <v>1751</v>
      </c>
      <c r="J19" s="6" t="s">
        <v>1751</v>
      </c>
      <c r="K19" s="105" t="str">
        <f t="shared" si="0"/>
        <v>N/A</v>
      </c>
    </row>
    <row r="20" spans="1:11" x14ac:dyDescent="0.2">
      <c r="A20" s="103" t="s">
        <v>372</v>
      </c>
      <c r="B20" s="22" t="s">
        <v>241</v>
      </c>
      <c r="C20" s="5">
        <v>0</v>
      </c>
      <c r="D20" s="5" t="str">
        <f>IF($B20="N/A","N/A",IF(C20&gt;5,"No",IF(C20&lt;1,"No","Yes")))</f>
        <v>No</v>
      </c>
      <c r="E20" s="5">
        <v>0</v>
      </c>
      <c r="F20" s="5" t="str">
        <f>IF($B20="N/A","N/A",IF(E20&gt;5,"No",IF(E20&lt;1,"No","Yes")))</f>
        <v>No</v>
      </c>
      <c r="G20" s="5">
        <v>0</v>
      </c>
      <c r="H20" s="5" t="str">
        <f>IF($B20="N/A","N/A",IF(G20&gt;5,"No",IF(G20&lt;1,"No","Yes")))</f>
        <v>No</v>
      </c>
      <c r="I20" s="6" t="s">
        <v>1751</v>
      </c>
      <c r="J20" s="6" t="s">
        <v>1751</v>
      </c>
      <c r="K20" s="105" t="str">
        <f t="shared" si="0"/>
        <v>N/A</v>
      </c>
    </row>
    <row r="21" spans="1:11" x14ac:dyDescent="0.2">
      <c r="A21" s="103" t="s">
        <v>374</v>
      </c>
      <c r="B21" s="22" t="s">
        <v>242</v>
      </c>
      <c r="C21" s="5">
        <v>0</v>
      </c>
      <c r="D21" s="5" t="str">
        <f>IF($B21="N/A","N/A",IF(C21&gt;98,"No",IF(C21&lt;8,"No","Yes")))</f>
        <v>No</v>
      </c>
      <c r="E21" s="5">
        <v>0</v>
      </c>
      <c r="F21" s="5" t="str">
        <f>IF($B21="N/A","N/A",IF(E21&gt;98,"No",IF(E21&lt;8,"No","Yes")))</f>
        <v>No</v>
      </c>
      <c r="G21" s="5">
        <v>0</v>
      </c>
      <c r="H21" s="5" t="str">
        <f>IF($B21="N/A","N/A",IF(G21&gt;98,"No",IF(G21&lt;8,"No","Yes")))</f>
        <v>No</v>
      </c>
      <c r="I21" s="6" t="s">
        <v>1751</v>
      </c>
      <c r="J21" s="6" t="s">
        <v>1751</v>
      </c>
      <c r="K21" s="105" t="str">
        <f t="shared" si="0"/>
        <v>N/A</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2019-10-01T22:32:55Z</dcterms:modified>
  <dc:language>English</dc:language>
</cp:coreProperties>
</file>