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0"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<sst xmlns="http://schemas.openxmlformats.org/spreadsheetml/2006/main" count="7412" uniqueCount="1749">
  <si>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</si>
  <si>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</si>
  <si>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</si>
  <si>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</si>
  <si>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</si>
  <si>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</si>
  <si>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</si>
  <si>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</si>
  <si>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</si>
  <si>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</si>
  <si>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</si>
  <si>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</si>
  <si>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</si>
  <si>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</si>
  <si>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</si>
  <si>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</si>
  <si>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</si>
  <si>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</si>
  <si>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</si>
  <si>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</si>
  <si>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</si>
  <si>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</si>
  <si>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</si>
  <si>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</si>
  <si>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</si>
  <si>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</si>
  <si>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</si>
  <si>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</si>
  <si>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</si>
  <si>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</si>
  <si>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</si>
  <si>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</si>
  <si>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</si>
  <si>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</si>
  <si>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</si>
  <si>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</si>
  <si>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</si>
  <si>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</si>
  <si>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</si>
  <si>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</si>
  <si>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</si>
  <si>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</si>
  <si>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</si>
  <si>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</si>
  <si>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</si>
  <si>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</si>
  <si>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</si>
  <si>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</si>
  <si>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</si>
  <si>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</si>
  <si>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</si>
  <si>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</si>
  <si>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</si>
  <si>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</si>
  <si>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</si>
  <si>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</si>
  <si>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</si>
  <si>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</si>
  <si>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</si>
  <si>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</si>
  <si>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</si>
  <si>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</si>
  <si>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</si>
  <si>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</si>
  <si>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</si>
  <si>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</si>
  <si>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</si>
  <si>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</si>
  <si>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</si>
  <si>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</si>
  <si>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</si>
  <si>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</si>
  <si>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</si>
  <si>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</si>
  <si>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</si>
  <si>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</si>
  <si>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</si>
  <si>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</si>
  <si>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</si>
  <si>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</si>
  <si>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</si>
  <si>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</si>
  <si>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</si>
  <si>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</si>
  <si>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</si>
  <si>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</si>
  <si>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</si>
  <si>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</si>
  <si>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</si>
  <si>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</si>
  <si>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</si>
  <si>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</si>
  <si>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</si>
  <si>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</si>
  <si>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</si>
  <si>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</si>
  <si>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</si>
  <si>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</si>
  <si>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</si>
  <si>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</si>
  <si>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</si>
  <si>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</si>
  <si>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</si>
  <si>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</si>
  <si>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</si>
  <si>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</si>
  <si>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</si>
  <si>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</si>
  <si>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</si>
  <si>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</si>
  <si>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</si>
  <si>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</si>
  <si>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</si>
  <si>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</si>
  <si>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</si>
  <si>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</si>
  <si>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</si>
  <si>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</si>
  <si>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</si>
  <si>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</si>
  <si>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</si>
  <si>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</si>
  <si>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</si>
  <si>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</si>
  <si>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</si>
  <si>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</si>
  <si>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</si>
  <si>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</si>
  <si>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</si>
  <si>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</si>
  <si>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</si>
  <si>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</si>
  <si>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</si>
  <si>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</si>
  <si>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</si>
  <si>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</si>
  <si>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</si>
  <si>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</si>
  <si>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</si>
  <si>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</si>
  <si>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</si>
  <si>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</si>
  <si>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</si>
  <si>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</si>
  <si>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</si>
  <si>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</si>
  <si>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</si>
  <si>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</si>
  <si>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</si>
  <si>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</si>
  <si>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</si>
  <si>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</si>
  <si>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</si>
  <si>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</si>
  <si>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</si>
  <si>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</si>
  <si>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</si>
  <si>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</si>
  <si>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</si>
  <si>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</si>
  <si>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</si>
  <si>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</si>
  <si>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</si>
  <si>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</si>
  <si>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</si>
  <si>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</si>
  <si>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</si>
  <si>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</si>
  <si>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</si>
  <si>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</si>
  <si>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</si>
  <si>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</si>
  <si>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</si>
  <si>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</si>
  <si>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</si>
  <si>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</si>
  <si>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</si>
  <si>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</si>
  <si>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</si>
  <si>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</si>
  <si>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</si>
  <si>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</si>
  <si>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</si>
  <si>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</si>
  <si>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</si>
  <si>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</si>
  <si>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</si>
  <si>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</si>
  <si>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</si>
  <si>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</si>
  <si>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</si>
  <si>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</si>
  <si>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</si>
  <si>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</si>
  <si>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</si>
  <si>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</si>
  <si>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</si>
  <si>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</si>
  <si>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</si>
  <si>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</si>
  <si>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</si>
  <si>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</si>
  <si>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</si>
  <si>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</si>
  <si>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</si>
  <si>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</si>
  <si>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</si>
  <si>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</si>
  <si>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</si>
  <si>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</si>
  <si>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</si>
  <si>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</si>
  <si>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</si>
  <si>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</si>
  <si>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</si>
  <si>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</si>
  <si>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</si>
  <si>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</si>
  <si>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</si>
  <si>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</si>
  <si>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</si>
  <si>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</si>
  <si>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</si>
  <si>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</si>
  <si>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</si>
  <si>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</si>
  <si>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</si>
  <si>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</si>
  <si>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</si>
  <si>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</si>
  <si>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</si>
  <si>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</si>
  <si>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</si>
  <si>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</si>
  <si>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</si>
  <si>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</si>
  <si>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</si>
  <si>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</si>
  <si>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</si>
  <si>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</si>
  <si>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</si>
  <si>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</si>
  <si>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</si>
  <si>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</si>
  <si>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</si>
  <si>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</si>
  <si>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</si>
  <si>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</si>
  <si>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</si>
  <si>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</si>
  <si>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</si>
  <si>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</si>
  <si>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</si>
  <si>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</si>
  <si>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</si>
  <si>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</si>
  <si>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</si>
  <si>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</si>
  <si>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</si>
  <si>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</si>
  <si>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</si>
  <si>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</si>
  <si>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</si>
  <si>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</si>
  <si>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</si>
  <si>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</si>
  <si>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</si>
  <si>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</si>
  <si>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</si>
  <si>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</si>
  <si>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</si>
  <si>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</si>
  <si>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</si>
  <si>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</si>
  <si>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</si>
  <si>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</si>
  <si>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</si>
  <si>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</si>
  <si>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</si>
  <si>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</si>
  <si>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</si>
  <si>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</si>
  <si>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</si>
  <si>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</si>
  <si>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</si>
  <si>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</si>
  <si>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</si>
  <si>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</si>
  <si>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</si>
  <si>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</si>
  <si>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</si>
  <si>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</si>
  <si>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</si>
  <si>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</si>
  <si>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</si>
  <si>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</si>
  <si>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</si>
  <si>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</si>
  <si>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</si>
  <si>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</si>
  <si>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</si>
  <si>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</si>
  <si>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</si>
  <si>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</si>
  <si>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</si>
  <si>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</si>
  <si>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</si>
  <si>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</si>
  <si>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</si>
  <si>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</si>
  <si>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</si>
  <si>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</si>
  <si>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</si>
  <si>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</si>
  <si>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</si>
  <si>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</si>
  <si>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</si>
  <si>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</si>
  <si>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</si>
  <si>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</si>
  <si>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</si>
  <si>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</si>
  <si>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</si>
  <si>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</si>
  <si>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</si>
  <si>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</si>
  <si>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</si>
  <si>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</si>
  <si>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</si>
  <si>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</si>
  <si>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</si>
  <si>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</si>
  <si>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</si>
  <si>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</si>
  <si>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</si>
  <si>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</si>
  <si>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</si>
  <si>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</si>
  <si>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</si>
  <si>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</si>
  <si>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</si>
  <si>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</si>
  <si>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</si>
  <si>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</si>
  <si>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</si>
  <si>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</si>
  <si>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</si>
  <si>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</si>
  <si>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</si>
  <si>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</si>
  <si>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</si>
  <si>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</si>
  <si>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</si>
  <si>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</si>
  <si>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</si>
  <si>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</si>
  <si>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</si>
  <si>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</si>
  <si>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</si>
  <si>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</si>
  <si>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</si>
  <si>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</si>
  <si>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</si>
  <si>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</si>
  <si>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</si>
  <si>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</si>
  <si>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</si>
  <si>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</si>
  <si>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</si>
  <si>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</si>
  <si>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</si>
  <si>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</si>
  <si>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</si>
  <si>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</si>
  <si>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</si>
  <si>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</si>
  <si>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</si>
  <si>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</si>
  <si>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</si>
  <si>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</si>
  <si>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</si>
  <si>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</si>
  <si>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</si>
  <si>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</si>
  <si>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</si>
  <si>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</si>
  <si>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</si>
  <si>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</si>
  <si>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</si>
  <si>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</si>
  <si>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</si>
  <si>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</si>
  <si>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</si>
  <si>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</si>
  <si>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</si>
  <si>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</si>
  <si>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</si>
  <si>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</si>
  <si>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</si>
  <si>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</si>
  <si>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</si>
  <si>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</si>
  <si>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</si>
  <si>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</si>
  <si>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</si>
  <si>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</si>
  <si>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</si>
  <si>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</si>
  <si>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</si>
  <si>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</si>
  <si>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</si>
  <si>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</si>
  <si>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</si>
  <si>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</si>
  <si>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</si>
  <si>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</si>
  <si>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</si>
  <si>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</si>
  <si>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</si>
  <si>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</si>
  <si>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</si>
  <si>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</si>
  <si>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</si>
  <si>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</si>
  <si>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</si>
  <si>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</si>
  <si>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</si>
  <si>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</si>
  <si>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</si>
  <si>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</si>
  <si>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</si>
  <si>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</si>
  <si>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</si>
  <si>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</si>
  <si>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</si>
  <si>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</si>
  <si>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</si>
  <si>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</si>
  <si>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</si>
  <si>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</si>
  <si>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</si>
  <si>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</si>
  <si>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</si>
  <si>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</si>
  <si>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</si>
  <si>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</si>
  <si>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</si>
  <si>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</si>
  <si>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</si>
  <si>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</si>
  <si>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</si>
  <si>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</si>
  <si>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</si>
  <si>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</si>
  <si>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</si>
  <si>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</si>
  <si>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</si>
  <si>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</si>
  <si>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</si>
  <si>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</si>
  <si>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</si>
  <si>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</si>
  <si>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</si>
  <si>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</si>
  <si>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</si>
  <si>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</si>
  <si>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</si>
  <si>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</si>
  <si>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</si>
  <si>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</si>
  <si>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</si>
  <si>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</si>
  <si>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</si>
  <si>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</si>
  <si>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</si>
  <si>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</si>
  <si>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</si>
  <si>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</si>
  <si>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</si>
  <si>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</si>
  <si>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</si>
  <si>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</si>
  <si>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</si>
  <si>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</si>
  <si>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</si>
  <si>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</si>
  <si>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</si>
  <si>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</si>
  <si>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</si>
  <si>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</si>
  <si>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</si>
  <si>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</si>
  <si>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</si>
  <si>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</si>
  <si>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</si>
  <si>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</si>
  <si>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</si>
  <si>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</si>
  <si>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</si>
  <si>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</si>
  <si>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</si>
  <si>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</si>
  <si>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</si>
  <si>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</si>
  <si>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</si>
  <si>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</si>
  <si>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</si>
  <si>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</si>
  <si>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</si>
  <si>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</si>
  <si>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</si>
  <si>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</si>
  <si>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</si>
  <si>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</si>
  <si>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</si>
  <si>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</si>
  <si>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</si>
  <si>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</si>
  <si>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</si>
  <si>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</si>
  <si>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</si>
  <si>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</si>
  <si>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</si>
  <si>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</si>
  <si>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</si>
  <si>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</si>
  <si>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</si>
  <si>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</si>
  <si>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</si>
  <si>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</si>
  <si>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</si>
  <si>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</si>
  <si>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</si>
  <si>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</si>
  <si>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</si>
  <si>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</si>
  <si>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</si>
  <si>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</si>
  <si>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</si>
  <si>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</si>
  <si>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</si>
  <si>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</si>
  <si>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</si>
  <si>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</si>
  <si>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</si>
  <si>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</si>
  <si>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</si>
  <si>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</si>
  <si>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</si>
  <si>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</si>
  <si>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</si>
  <si>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</si>
  <si>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</si>
  <si>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</si>
  <si>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</si>
  <si>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</si>
  <si>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</si>
  <si>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</si>
  <si>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</si>
  <si>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</si>
  <si>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</si>
  <si>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</si>
  <si>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</si>
  <si>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</si>
  <si>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</si>
  <si>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</si>
  <si>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</si>
  <si>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</si>
  <si>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</si>
  <si>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</si>
  <si>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</si>
  <si>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</si>
  <si>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</si>
  <si>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</si>
  <si>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</si>
  <si>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</si>
  <si>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</si>
  <si>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</si>
  <si>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</si>
  <si>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</si>
  <si>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</si>
  <si>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</si>
  <si>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</si>
  <si>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</si>
  <si>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</si>
  <si>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</si>
  <si>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</si>
  <si>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</si>
  <si>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</si>
  <si>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</si>
  <si>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</si>
  <si>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</si>
  <si>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</si>
  <si>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</si>
  <si>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</si>
  <si>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</si>
  <si>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</si>
  <si>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</si>
  <si>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</si>
  <si>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</si>
  <si>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</si>
  <si>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</si>
  <si>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</si>
  <si>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</si>
  <si>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</si>
  <si>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</si>
  <si>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</si>
  <si>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</si>
  <si>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</si>
  <si>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</si>
  <si>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</si>
  <si>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</si>
  <si>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</si>
  <si>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</si>
  <si>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</si>
  <si>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</si>
  <si>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</si>
  <si>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</si>
  <si>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</si>
  <si>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</si>
  <si>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</si>
  <si>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</si>
  <si>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</si>
  <si>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</si>
  <si>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</si>
  <si>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</si>
  <si>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</si>
  <si>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</si>
  <si>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</si>
  <si>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</si>
  <si>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</si>
  <si>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</si>
  <si>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</si>
  <si>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</si>
  <si>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</si>
  <si>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</si>
  <si>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</si>
  <si>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</si>
  <si>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</si>
  <si>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</si>
  <si>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</si>
  <si>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</si>
  <si>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</si>
  <si>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</si>
  <si>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</si>
  <si>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</si>
  <si>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</si>
  <si>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</si>
  <si>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</si>
  <si>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</si>
  <si>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</si>
  <si>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</si>
  <si>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</si>
  <si>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</si>
  <si>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</si>
  <si>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</si>
  <si>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</si>
  <si>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</si>
  <si>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</si>
  <si>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</si>
  <si>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</si>
  <si>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</si>
  <si>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</si>
  <si>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</si>
  <si>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</si>
  <si>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</si>
  <si>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</si>
  <si>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</si>
  <si>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</si>
  <si>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</si>
  <si>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</si>
  <si>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</si>
  <si>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</si>
  <si>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</si>
  <si>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</si>
  <si>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</si>
  <si>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</si>
  <si>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</si>
  <si>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</si>
  <si>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</si>
  <si>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</si>
  <si>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</si>
  <si>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</si>
  <si>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</si>
  <si>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</si>
  <si>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</si>
  <si>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</si>
  <si>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</si>
  <si>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</si>
  <si>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</si>
  <si>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</si>
  <si>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</si>
  <si>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</si>
  <si>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</si>
  <si>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</si>
  <si>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</si>
  <si>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</si>
  <si>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</si>
  <si>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</si>
  <si>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</si>
  <si>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</si>
  <si>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</si>
  <si>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</si>
  <si>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</si>
  <si>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</si>
  <si>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</si>
  <si>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</si>
  <si>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</si>
  <si>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</si>
  <si>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</si>
  <si>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</si>
  <si>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</si>
  <si>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</si>
  <si>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</si>
  <si>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</si>
  <si>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</si>
  <si>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</si>
  <si>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</si>
  <si>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</si>
  <si>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</si>
  <si>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</si>
  <si>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</si>
  <si>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</si>
  <si>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</si>
  <si>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</si>
  <si>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</si>
  <si>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</si>
  <si>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</si>
  <si>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</si>
  <si>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</si>
  <si>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</si>
  <si>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</si>
  <si>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</si>
  <si>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</si>
  <si>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</si>
  <si>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</si>
  <si>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</si>
  <si>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</si>
  <si>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</si>
  <si>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</si>
  <si>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</si>
  <si>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</si>
  <si>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</si>
  <si>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</si>
  <si>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</si>
  <si>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</si>
  <si>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</si>
  <si>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</si>
  <si>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</si>
  <si>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</si>
  <si>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</si>
  <si>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</si>
  <si>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</si>
  <si>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</si>
  <si>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</si>
  <si>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</si>
  <si>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</si>
  <si>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</si>
  <si>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</si>
  <si>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</si>
  <si>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</si>
  <si>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</si>
  <si>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</si>
  <si>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</si>
  <si>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</si>
  <si>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</si>
  <si>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</si>
  <si>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</si>
  <si>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</si>
  <si>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</si>
  <si>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</si>
  <si>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</si>
  <si>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</si>
  <si>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</si>
  <si>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</si>
  <si>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</si>
  <si>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</si>
  <si>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</si>
  <si>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</si>
  <si>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</si>
  <si>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</si>
  <si>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</si>
  <si>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</si>
  <si>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</si>
  <si>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</si>
  <si>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</si>
  <si>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</si>
  <si>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</si>
  <si>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</si>
  <si>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</si>
  <si>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</si>
  <si>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</si>
  <si>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</si>
  <si>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</si>
  <si>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</si>
  <si>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</si>
  <si>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</si>
  <si>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</si>
  <si>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</si>
  <si>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</si>
  <si>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</si>
  <si>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</si>
  <si>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</si>
  <si>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</si>
  <si>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</si>
  <si>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</si>
  <si>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</si>
  <si>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</si>
  <si>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</si>
  <si>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</si>
  <si>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</si>
  <si>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</si>
  <si>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</si>
  <si>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</si>
  <si>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</si>
  <si>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</si>
  <si>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</si>
  <si>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</si>
  <si>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</si>
  <si>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</si>
  <si>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</si>
  <si>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</si>
  <si>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</si>
  <si>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</si>
  <si>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</si>
  <si>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</si>
  <si>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</si>
  <si>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</si>
  <si>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</si>
  <si>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</si>
  <si>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</si>
  <si>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</si>
  <si>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</si>
  <si>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</si>
  <si>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</si>
  <si>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</si>
  <si>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</si>
  <si>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</si>
  <si>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</si>
  <si>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</si>
  <si>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</si>
  <si>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</si>
  <si>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</si>
  <si>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</si>
  <si>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</si>
  <si>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</si>
  <si>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</si>
  <si>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</si>
  <si>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</si>
  <si>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</si>
  <si>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</si>
  <si>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</si>
  <si>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</si>
  <si>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</si>
  <si>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</si>
  <si>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</si>
  <si>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</si>
  <si>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</si>
  <si>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</si>
  <si>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</si>
  <si>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</si>
  <si>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</si>
  <si>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</si>
  <si>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</si>
  <si>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</si>
  <si>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</si>
  <si>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</si>
  <si>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</si>
  <si>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</si>
  <si>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</si>
  <si>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</si>
  <si>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</si>
  <si>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</si>
  <si>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</si>
  <si>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</si>
  <si>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</si>
  <si>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</si>
  <si>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</si>
  <si>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</si>
  <si>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</si>
  <si>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</si>
  <si>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</si>
  <si>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</si>
  <si>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</si>
  <si>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</si>
  <si>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</si>
  <si>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</si>
  <si>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</si>
  <si>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</si>
  <si>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</si>
  <si>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</si>
  <si>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</si>
  <si>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</si>
  <si>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</si>
  <si>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</si>
  <si>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</si>
  <si>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</si>
  <si>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</si>
  <si>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</si>
  <si>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</si>
  <si>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</si>
  <si>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</si>
  <si>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</si>
  <si>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</si>
  <si>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</si>
  <si>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</si>
  <si>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</si>
  <si>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</si>
  <si>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</si>
  <si>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</si>
  <si>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</si>
  <si>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</si>
  <si>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</si>
  <si>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</si>
  <si>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</si>
  <si>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</si>
  <si>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</si>
  <si>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</si>
  <si>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</si>
  <si>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</si>
  <si>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</si>
  <si>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</si>
  <si>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</si>
  <si>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</si>
  <si>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</si>
  <si>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</si>
  <si>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</si>
  <si>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</si>
  <si>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</si>
  <si>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</si>
  <si>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</si>
  <si>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</si>
  <si>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</si>
  <si>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</si>
  <si>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</si>
  <si>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</si>
  <si>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</si>
  <si>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</si>
  <si>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</si>
  <si>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</si>
  <si>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</si>
  <si>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</si>
  <si>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</si>
  <si>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</si>
  <si>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</si>
  <si>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</si>
  <si>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</si>
  <si>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</si>
  <si>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</si>
  <si>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</si>
  <si>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</si>
  <si>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</si>
  <si>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</si>
  <si>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</si>
  <si>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</si>
  <si>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</si>
  <si>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</si>
  <si>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</si>
  <si>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</si>
  <si>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</si>
  <si>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</si>
  <si>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</si>
  <si>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</si>
  <si>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</si>
  <si>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</si>
  <si>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</si>
  <si>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</si>
  <si>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</si>
  <si>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</si>
  <si>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</si>
  <si>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</si>
  <si>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</si>
  <si>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</si>
  <si>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</si>
  <si>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</si>
  <si>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</si>
  <si>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</si>
  <si>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</si>
  <si>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</si>
  <si>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</si>
  <si>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</si>
  <si>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</si>
  <si>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</si>
  <si>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</si>
  <si>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</si>
  <si>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</si>
  <si>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</si>
  <si>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</si>
  <si>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</si>
  <si>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</si>
  <si>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</si>
  <si>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</si>
  <si>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</si>
  <si>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</si>
  <si>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</si>
  <si>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</si>
  <si>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</si>
  <si>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</si>
  <si>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</si>
  <si>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</si>
  <si>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</si>
  <si>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</si>
  <si>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</si>
  <si>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</si>
  <si>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</si>
  <si>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</si>
  <si>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</si>
  <si>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</si>
  <si>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</si>
  <si>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</si>
  <si>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</si>
  <si>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</si>
  <si>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</si>
  <si>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</si>
  <si>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</si>
  <si>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</si>
  <si>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</si>
  <si>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</si>
  <si>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</si>
  <si>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</si>
  <si>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</si>
  <si>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</si>
  <si>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</si>
  <si>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</si>
  <si>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</si>
  <si>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</si>
  <si>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</si>
  <si>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</si>
  <si>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</si>
  <si>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</si>
  <si>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</si>
  <si>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</si>
  <si>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</si>
  <si>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</si>
  <si>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</si>
  <si>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</si>
  <si>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</si>
  <si>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</si>
  <si>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</si>
  <si>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</si>
  <si>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</si>
  <si>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</si>
  <si>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</si>
  <si>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</si>
  <si>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</si>
  <si>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</si>
  <si>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</si>
  <si>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</si>
  <si>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</si>
  <si>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</si>
  <si>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</si>
  <si>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</si>
  <si>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</si>
  <si>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</si>
  <si>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</si>
  <si>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</si>
  <si>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</si>
  <si>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</si>
  <si>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</si>
  <si>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</si>
  <si>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</si>
  <si>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</si>
  <si>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</si>
  <si>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</si>
  <si>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</si>
  <si>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</si>
  <si>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</si>
  <si>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</si>
  <si>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</si>
  <si>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</si>
  <si>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</si>
  <si>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</si>
  <si>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</si>
  <si>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</si>
  <si>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</si>
  <si>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</si>
  <si>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</si>
  <si>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</si>
  <si>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</si>
  <si>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</si>
  <si>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</si>
  <si>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</si>
  <si>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</si>
  <si>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</si>
  <si>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</si>
  <si>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</si>
  <si>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</si>
  <si>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</si>
  <si>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</si>
  <si>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</si>
  <si>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</si>
  <si>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</si>
  <si>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</si>
  <si>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</si>
  <si>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</si>
  <si>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</si>
  <si>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</si>
  <si>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</si>
  <si>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</si>
  <si>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</si>
  <si>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</si>
  <si>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</si>
  <si>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</si>
  <si>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</si>
  <si>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</si>
  <si>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</si>
  <si>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</si>
  <si>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</si>
  <si>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</si>
  <si>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</si>
  <si>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</si>
  <si>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</si>
  <si>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</si>
  <si>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</si>
  <si>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</si>
  <si>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</si>
  <si>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</si>
  <si>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</si>
  <si>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</si>
  <si>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</si>
  <si>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</si>
  <si>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</si>
  <si>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</si>
  <si>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</si>
  <si>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</si>
  <si>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</si>
  <si>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</si>
  <si>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</si>
  <si>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</si>
  <si>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</si>
  <si>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</si>
  <si>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</si>
  <si>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</si>
  <si>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</si>
  <si>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</si>
  <si>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</si>
  <si>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</si>
  <si>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</si>
  <si>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</si>
  <si>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</si>
  <si>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</si>
  <si>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</si>
  <si>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</si>
  <si>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</si>
  <si>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</si>
  <si>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</si>
  <si>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</si>
  <si>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</si>
  <si>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</si>
  <si>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</si>
  <si>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</si>
  <si>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</si>
  <si>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</si>
  <si>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</si>
  <si>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</si>
  <si>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</si>
  <si>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</si>
  <si>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</si>
  <si>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</si>
  <si>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</si>
  <si>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</si>
  <si>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</si>
  <si>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</si>
  <si>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</si>
  <si>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</si>
  <si>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</si>
  <si>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</si>
  <si>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</si>
  <si>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</si>
  <si>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</si>
  <si>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</si>
  <si>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</si>
  <si>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</si>
  <si>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</si>
  <si>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</si>
  <si>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</si>
  <si>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</si>
  <si>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</si>
  <si>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</si>
  <si>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</si>
  <si>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</si>
  <si>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</si>
  <si>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</si>
  <si>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</si>
  <si>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</si>
  <si>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</si>
  <si>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</si>
  <si>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</si>
  <si>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</si>
  <si>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</si>
  <si>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</si>
  <si>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</si>
  <si>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</si>
  <si>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</si>
  <si>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</si>
  <si>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</si>
  <si>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</si>
  <si>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</si>
  <si>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</si>
  <si>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</si>
  <si>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</si>
  <si>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</si>
  <si>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</si>
  <si>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</si>
  <si>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</si>
  <si>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</si>
  <si>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</si>
  <si>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</si>
  <si>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</si>
  <si>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</si>
  <si>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</si>
  <si>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</si>
  <si>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</si>
  <si>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</si>
  <si>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</si>
  <si>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</si>
  <si>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</si>
  <si>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</si>
  <si>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</si>
  <si>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</si>
  <si>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</si>
  <si>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</si>
  <si>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</si>
  <si>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</si>
  <si>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</si>
  <si>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</si>
  <si>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</si>
  <si>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</si>
  <si>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</si>
  <si>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</si>
  <si>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</si>
  <si>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</si>
  <si>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</si>
  <si>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</si>
  <si>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</si>
  <si>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</si>
  <si>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</si>
  <si>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</si>
  <si>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</si>
  <si>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</si>
  <si>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</si>
  <si>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</si>
  <si>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</si>
  <si>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</si>
  <si>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</si>
  <si>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</si>
  <si>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</si>
  <si>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</si>
  <si>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</si>
  <si>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</si>
  <si>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</si>
  <si>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</si>
  <si>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</si>
  <si>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</si>
  <si>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</si>
  <si>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</si>
  <si>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</si>
  <si>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</si>
  <si>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</si>
  <si>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</si>
  <si>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</si>
  <si>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</si>
  <si>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</si>
  <si>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</si>
  <si>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</si>
  <si>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</si>
  <si>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</si>
  <si>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</si>
  <si>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</si>
  <si>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</si>
  <si>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</si>
  <si>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</si>
  <si>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</si>
  <si>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</si>
  <si>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</si>
  <si>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</si>
  <si>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</si>
  <si>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</si>
  <si>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</si>
  <si>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</si>
  <si>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</si>
  <si>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</si>
  <si>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</si>
  <si>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</si>
  <si>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</si>
  <si>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</si>
  <si>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</si>
  <si>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</si>
  <si>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</si>
  <si>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</si>
  <si>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</si>
  <si>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</si>
  <si>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</si>
  <si>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</si>
  <si>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</si>
  <si>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</si>
  <si>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</si>
  <si>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</si>
  <si>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</si>
  <si>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</si>
  <si>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</si>
  <si>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</si>
  <si>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</si>
  <si>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</si>
  <si>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</si>
  <si>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</si>
  <si>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</si>
  <si>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</si>
  <si>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</si>
  <si>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</si>
  <si>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</si>
  <si>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</si>
  <si>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</si>
  <si>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</si>
  <si>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</si>
  <si>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</si>
  <si>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</si>
  <si>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</si>
  <si>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</si>
  <si>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</si>
  <si>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</si>
  <si>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</si>
  <si>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</si>
  <si>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</si>
  <si>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</si>
  <si>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</si>
  <si>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</si>
  <si>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</si>
  <si>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</si>
  <si>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</si>
  <si>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</si>
  <si>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</si>
  <si>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</si>
  <si>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</si>
  <si>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</si>
  <si>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</si>
  <si>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</si>
  <si>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</si>
  <si>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</si>
  <si>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</si>
  <si>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</si>
  <si>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</si>
  <si>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</si>
  <si>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</si>
  <si>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</si>
  <si>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</si>
  <si>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</si>
  <si>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</si>
  <si>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</si>
  <si>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</si>
  <si>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</si>
  <si>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</si>
  <si>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</si>
  <si>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</si>
  <si>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</si>
  <si>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</si>
  <si>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</si>
  <si>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</si>
  <si>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</si>
  <si>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</si>
  <si>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</si>
  <si>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</si>
  <si>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</si>
  <si>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</si>
  <si>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</si>
  <si>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</si>
  <si>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</si>
  <si>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</si>
  <si>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</si>
  <si>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</si>
  <si>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</si>
  <si>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</si>
  <si>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</si>
  <si>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</si>
  <si>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</si>
  <si>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</si>
  <si>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</si>
  <si>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</si>
  <si>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</si>
  <si>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</si>
  <si>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</si>
  <si>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</si>
  <si>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</si>
  <si>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</si>
  <si>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</si>
  <si>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</si>
  <si>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</si>
  <si>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</si>
  <si>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</si>
  <si>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</si>
  <si>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</si>
  <si>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</si>
  <si>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</si>
  <si>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</si>
  <si>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</si>
  <si>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</si>
  <si>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</si>
  <si>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</si>
  <si>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</si>
  <si>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</si>
  <si>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</si>
  <si>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</si>
  <si>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</si>
  <si>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</si>
  <si>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</si>
  <si>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</si>
  <si>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</si>
  <si>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</si>
  <si>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</si>
  <si>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</si>
  <si>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</si>
  <si>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</si>
  <si>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</si>
  <si>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</si>
  <si>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</si>
  <si>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</si>
  <si>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</si>
  <si>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</si>
  <si>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</si>
  <si>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</si>
  <si>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</si>
  <si>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</si>
  <si>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</si>
  <si>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</si>
  <si>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</si>
  <si>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</si>
  <si>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</si>
  <si>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</si>
  <si>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</si>
  <si>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</si>
  <si>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</si>
  <si>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</si>
  <si>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</si>
  <si>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</si>
  <si>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</si>
  <si>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</si>
  <si>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</si>
  <si>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</si>
  <si>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</si>
  <si>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</si>
  <si>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</si>
  <si>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</si>
  <si>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</si>
  <si>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</si>
  <si>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</si>
  <si>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</si>
  <si>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</si>
  <si>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</si>
  <si>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</si>
  <si>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</si>
  <si>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</si>
  <si>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</si>
  <si>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</si>
  <si>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</si>
  <si>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</si>
  <si>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</si>
  <si>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</si>
  <si>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</si>
  <si>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</si>
  <si>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</si>
  <si>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</si>
  <si>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</si>
  <si>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</si>
  <si>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</si>
  <si>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</si>
  <si>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</si>
  <si>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</si>
  <si>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</si>
  <si>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</si>
  <si>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</si>
  <si>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</si>
  <si>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</si>
  <si>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</si>
  <si>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</si>
  <si>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</si>
  <si>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</si>
  <si>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</si>
  <si>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</si>
  <si>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</si>
  <si>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</si>
  <si>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</si>
  <si>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</si>
  <si>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</si>
  <si>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</si>
  <si>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</si>
  <si>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</si>
  <si>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</si>
  <si>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</si>
  <si>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</si>
  <si>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</si>
  <si>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</si>
  <si>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</si>
  <si>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</si>
  <si>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</si>
  <si>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</si>
  <si>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</si>
  <si>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</si>
  <si>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</si>
  <si>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</si>
  <si>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</si>
  <si>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</si>
  <si>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</si>
  <si>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</si>
  <si>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</si>
  <si>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</si>
  <si>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</si>
  <si>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</si>
  <si>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</si>
  <si>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</si>
  <si>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</si>
  <si>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</si>
  <si>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</si>
  <si>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</si>
  <si>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</si>
  <si>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</si>
  <si>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</si>
  <si>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</si>
  <si>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</si>
  <si>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</si>
  <si>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</si>
  <si>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</si>
  <si>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</si>
  <si>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</si>
  <si>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</si>
  <si>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</si>
  <si>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</si>
  <si>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</si>
  <si>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</si>
  <si>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</si>
  <si>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</si>
  <si>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</si>
  <si>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</si>
  <si>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</si>
  <si>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</si>
  <si>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</si>
  <si>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</si>
  <si>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</si>
  <si>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</si>
  <si>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</si>
  <si>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</si>
  <si>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</si>
  <si>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</si>
  <si>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</si>
  <si>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</si>
  <si>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</si>
  <si>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</si>
  <si>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</si>
  <si>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</si>
  <si>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</si>
  <si>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</si>
  <si>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</si>
  <si>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</si>
  <si>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</si>
  <si>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</si>
  <si>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</si>
  <si>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</si>
  <si>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</si>
  <si>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</si>
  <si>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</si>
  <si>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</si>
  <si>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</si>
  <si>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</si>
  <si>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</si>
  <si>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</si>
  <si>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</si>
  <si>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</si>
  <si>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</si>
  <si>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</si>
  <si>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</si>
  <si>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</si>
  <si>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</si>
  <si>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</si>
  <si>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</si>
  <si>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</si>
  <si>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</si>
  <si>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</si>
  <si>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</si>
  <si>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</si>
  <si>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</si>
  <si>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</si>
  <si>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</si>
  <si>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</si>
  <si>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</si>
  <si>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</si>
  <si>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</si>
  <si>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</si>
  <si>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</si>
  <si>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</si>
  <si>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</si>
  <si>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</si>
  <si>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</si>
  <si>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</si>
  <si>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</si>
  <si>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</si>
  <si>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</si>
  <si>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</si>
  <si>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</si>
  <si>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</si>
  <si>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</si>
  <si>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</si>
  <si>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</si>
  <si>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</si>
  <si>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</si>
  <si>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</si>
  <si>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</si>
  <si>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</si>
  <si>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</si>
  <si>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</si>
  <si>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</si>
  <si>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</si>
  <si>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</si>
  <si>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</si>
  <si>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</si>
  <si>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</si>
  <si>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</si>
  <si>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</si>
  <si>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</si>
  <si>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</si>
  <si>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</si>
  <si>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</si>
  <si>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</si>
  <si>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</si>
  <si>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</si>
  <si>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</si>
  <si>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</si>
  <si>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</si>
  <si>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</si>
  <si>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</si>
  <si>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</si>
  <si>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</si>
  <si>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</si>
  <si>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</si>
  <si>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</si>
  <si>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</si>
  <si>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</si>
  <si>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</si>
  <si>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</si>
  <si>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</si>
  <si>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</si>
  <si>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</si>
  <si>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</si>
  <si>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</si>
  <si>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</si>
  <si>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</si>
  <si>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</si>
  <si>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</si>
  <si>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</si>
  <si>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</si>
  <si>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</si>
  <si>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</si>
  <si>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</si>
  <si>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</si>
  <si>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</si>
  <si>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</si>
  <si>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</si>
  <si>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</si>
  <si>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</si>
  <si>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</si>
  <si>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</si>
  <si>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</si>
  <si>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</si>
  <si>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</si>
  <si>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</si>
  <si>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</si>
  <si>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</si>
  <si>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</si>
  <si>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</si>
  <si>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</si>
  <si>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</si>
  <si>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</si>
  <si>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</si>
  <si>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</si>
  <si>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</si>
  <si>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</si>
  <si>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</si>
  <si>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</si>
  <si>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</si>
  <si>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</si>
  <si>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</si>
  <si>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</si>
  <si>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</si>
  <si>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</si>
  <si>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</si>
  <si>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</si>
  <si>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</si>
  <si>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</si>
  <si>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</si>
  <si>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</si>
  <si>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</si>
  <si>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</si>
  <si>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</si>
  <si>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</si>
  <si>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</si>
  <si>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</si>
  <si>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</si>
  <si>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</si>
  <si>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</si>
  <si>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</si>
  <si>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</si>
  <si>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</si>
  <si>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</si>
  <si>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</si>
  <si>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</si>
  <si>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</si>
  <si>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</si>
  <si>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</si>
  <si>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</si>
  <si>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</si>
  <si>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</si>
  <si>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</si>
  <si>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</si>
  <si>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</si>
  <si>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</si>
  <si>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</si>
  <si>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</si>
  <si>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</si>
  <si>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</si>
  <si>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</si>
  <si>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</si>
  <si>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</si>
  <si>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</si>
  <si>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</si>
  <si>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</si>
  <si>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</si>
  <si>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</si>
  <si>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</si>
  <si>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</si>
  <si>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</si>
  <si>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</si>
  <si>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</si>
  <si>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</si>
  <si>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</si>
  <si>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</si>
  <si>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</si>
  <si>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</si>
  <si>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</si>
  <si>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</si>
  <si>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</si>
  <si>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</si>
  <si>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</si>
  <si>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</si>
  <si>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</si>
  <si>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</si>
  <si>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</si>
  <si>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State: MO</t>
  </si>
  <si>
    <t>Div by 0</t>
  </si>
  <si>
    <t>Mathematica Policy Research
1100 1st Street, NE
12th Floor
Washington, DC 20002-4221
Project Director: Susan Williams
Reference Number: 50160.210
Contract Number: HHSM-500-2014-00034I
Task Order: HHSM-500-T0007</t>
  </si>
  <si>
    <t>June 30, 2016</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</si>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</sst>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13" sqref="A13"/>
    </sheetView>
  </sheetViews>
  <sheetFormatPr defaultRowHeight="12.75" x14ac:dyDescent="0.2"/>
  <cols>
    <col min="1" max="1" width="106.5703125" customWidth="1"/>
    <col min="2" max="9" width="9.140625" customWidth="1"/>
  </cols>
  <sheetData>
    <row r="1" spans="1:1" ht="77.25" customHeight="1" x14ac:dyDescent="0.25">
      <c r="A1" s="124" t="s">
        <v>1634</v>
      </c>
    </row>
    <row r="2" spans="1:1" ht="15" x14ac:dyDescent="0.25">
      <c r="A2" s="124" t="s">
        <v>648</v>
      </c>
    </row>
    <row r="3" spans="1:1" ht="30" x14ac:dyDescent="0.6">
      <c r="A3" s="125" t="s">
        <v>1635</v>
      </c>
    </row>
    <row r="4" spans="1:1" ht="30" x14ac:dyDescent="0.6">
      <c r="A4" s="125" t="s">
        <v>1720</v>
      </c>
    </row>
    <row r="5" spans="1:1" ht="18" x14ac:dyDescent="0.25">
      <c r="A5" s="126" t="s">
        <v>1747</v>
      </c>
    </row>
    <row r="6" spans="1:1" ht="16.5" customHeight="1" x14ac:dyDescent="0.2">
      <c r="A6" s="127" t="s">
        <v>648</v>
      </c>
    </row>
    <row r="7" spans="1:1" ht="13.5" x14ac:dyDescent="0.25">
      <c r="A7" s="128" t="s">
        <v>1636</v>
      </c>
    </row>
    <row r="8" spans="1:1" ht="62.1" customHeight="1" x14ac:dyDescent="0.2">
      <c r="A8" s="129" t="s">
        <v>1637</v>
      </c>
    </row>
    <row r="9" spans="1:1" x14ac:dyDescent="0.2">
      <c r="A9" s="130" t="s">
        <v>648</v>
      </c>
    </row>
    <row r="10" spans="1:1" ht="13.5" x14ac:dyDescent="0.25">
      <c r="A10" s="128" t="s">
        <v>1638</v>
      </c>
    </row>
    <row r="11" spans="1:1" ht="95.1" customHeight="1" x14ac:dyDescent="0.2">
      <c r="A11" s="131" t="s">
        <v>1746</v>
      </c>
    </row>
    <row r="12" spans="1:1" x14ac:dyDescent="0.2">
      <c r="A12" s="14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1582</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105" t="s">
        <v>213</v>
      </c>
      <c r="C6" s="36">
        <v>0</v>
      </c>
      <c r="D6" s="9" t="str">
        <f>IF($B6="N/A","N/A",IF(C6&lt;0,"No","Yes"))</f>
        <v>N/A</v>
      </c>
      <c r="E6" s="36">
        <v>0</v>
      </c>
      <c r="F6" s="9" t="str">
        <f>IF($B6="N/A","N/A",IF(E6&lt;0,"No","Yes"))</f>
        <v>N/A</v>
      </c>
      <c r="G6" s="36">
        <v>0</v>
      </c>
      <c r="H6" s="9" t="str">
        <f>IF($B6="N/A","N/A",IF(G6&lt;0,"No","Yes"))</f>
        <v>N/A</v>
      </c>
      <c r="I6" s="10" t="s">
        <v>1745</v>
      </c>
      <c r="J6" s="10" t="s">
        <v>1745</v>
      </c>
      <c r="K6" s="9" t="str">
        <f t="shared" ref="K6:K11" si="0">IF(J6="Div by 0", "N/A", IF(J6="N/A","N/A", IF(J6&gt;30, "No", IF(J6&lt;-30, "No", "Yes"))))</f>
        <v>N/A</v>
      </c>
    </row>
    <row r="7" spans="1:11" x14ac:dyDescent="0.2">
      <c r="A7" s="86" t="s">
        <v>443</v>
      </c>
      <c r="B7" s="105" t="s">
        <v>213</v>
      </c>
      <c r="C7" s="9" t="s">
        <v>1745</v>
      </c>
      <c r="D7" s="9" t="str">
        <f t="shared" ref="D7:D11" si="1">IF($B7="N/A","N/A",IF(C7&lt;0,"No","Yes"))</f>
        <v>N/A</v>
      </c>
      <c r="E7" s="9" t="s">
        <v>1745</v>
      </c>
      <c r="F7" s="9" t="str">
        <f t="shared" ref="F7:F11" si="2">IF($B7="N/A","N/A",IF(E7&lt;0,"No","Yes"))</f>
        <v>N/A</v>
      </c>
      <c r="G7" s="9" t="s">
        <v>1745</v>
      </c>
      <c r="H7" s="9" t="str">
        <f t="shared" ref="H7:H11" si="3">IF($B7="N/A","N/A",IF(G7&lt;0,"No","Yes"))</f>
        <v>N/A</v>
      </c>
      <c r="I7" s="10" t="s">
        <v>1745</v>
      </c>
      <c r="J7" s="10" t="s">
        <v>1745</v>
      </c>
      <c r="K7" s="9" t="str">
        <f t="shared" si="0"/>
        <v>N/A</v>
      </c>
    </row>
    <row r="8" spans="1:11" x14ac:dyDescent="0.2">
      <c r="A8" s="86" t="s">
        <v>444</v>
      </c>
      <c r="B8" s="105" t="s">
        <v>213</v>
      </c>
      <c r="C8" s="9" t="s">
        <v>1745</v>
      </c>
      <c r="D8" s="9" t="str">
        <f t="shared" si="1"/>
        <v>N/A</v>
      </c>
      <c r="E8" s="9" t="s">
        <v>1745</v>
      </c>
      <c r="F8" s="9" t="str">
        <f t="shared" si="2"/>
        <v>N/A</v>
      </c>
      <c r="G8" s="9" t="s">
        <v>1745</v>
      </c>
      <c r="H8" s="9" t="str">
        <f t="shared" si="3"/>
        <v>N/A</v>
      </c>
      <c r="I8" s="10" t="s">
        <v>1745</v>
      </c>
      <c r="J8" s="10" t="s">
        <v>1745</v>
      </c>
      <c r="K8" s="9" t="str">
        <f t="shared" si="0"/>
        <v>N/A</v>
      </c>
    </row>
    <row r="9" spans="1:11" x14ac:dyDescent="0.2">
      <c r="A9" s="86" t="s">
        <v>445</v>
      </c>
      <c r="B9" s="105" t="s">
        <v>213</v>
      </c>
      <c r="C9" s="9" t="s">
        <v>1745</v>
      </c>
      <c r="D9" s="9" t="str">
        <f t="shared" si="1"/>
        <v>N/A</v>
      </c>
      <c r="E9" s="9" t="s">
        <v>1745</v>
      </c>
      <c r="F9" s="9" t="str">
        <f t="shared" si="2"/>
        <v>N/A</v>
      </c>
      <c r="G9" s="9" t="s">
        <v>1745</v>
      </c>
      <c r="H9" s="9" t="str">
        <f t="shared" si="3"/>
        <v>N/A</v>
      </c>
      <c r="I9" s="10" t="s">
        <v>1745</v>
      </c>
      <c r="J9" s="10" t="s">
        <v>1745</v>
      </c>
      <c r="K9" s="9" t="str">
        <f t="shared" si="0"/>
        <v>N/A</v>
      </c>
    </row>
    <row r="10" spans="1:11" x14ac:dyDescent="0.2">
      <c r="A10" s="86" t="s">
        <v>446</v>
      </c>
      <c r="B10" s="105" t="s">
        <v>213</v>
      </c>
      <c r="C10" s="9" t="s">
        <v>1745</v>
      </c>
      <c r="D10" s="9" t="str">
        <f t="shared" si="1"/>
        <v>N/A</v>
      </c>
      <c r="E10" s="9" t="s">
        <v>1745</v>
      </c>
      <c r="F10" s="9" t="str">
        <f t="shared" si="2"/>
        <v>N/A</v>
      </c>
      <c r="G10" s="9" t="s">
        <v>1745</v>
      </c>
      <c r="H10" s="9" t="str">
        <f t="shared" si="3"/>
        <v>N/A</v>
      </c>
      <c r="I10" s="10" t="s">
        <v>1745</v>
      </c>
      <c r="J10" s="10" t="s">
        <v>1745</v>
      </c>
      <c r="K10" s="9" t="str">
        <f t="shared" si="0"/>
        <v>N/A</v>
      </c>
    </row>
    <row r="11" spans="1:11" x14ac:dyDescent="0.2">
      <c r="A11" s="86" t="s">
        <v>204</v>
      </c>
      <c r="B11" s="105" t="s">
        <v>213</v>
      </c>
      <c r="C11" s="9" t="s">
        <v>1745</v>
      </c>
      <c r="D11" s="9" t="str">
        <f t="shared" si="1"/>
        <v>N/A</v>
      </c>
      <c r="E11" s="9" t="s">
        <v>1745</v>
      </c>
      <c r="F11" s="9" t="str">
        <f t="shared" si="2"/>
        <v>N/A</v>
      </c>
      <c r="G11" s="9" t="s">
        <v>1745</v>
      </c>
      <c r="H11" s="9" t="str">
        <f t="shared" si="3"/>
        <v>N/A</v>
      </c>
      <c r="I11" s="10" t="s">
        <v>1745</v>
      </c>
      <c r="J11" s="10" t="s">
        <v>1745</v>
      </c>
      <c r="K11" s="9" t="str">
        <f t="shared" si="0"/>
        <v>N/A</v>
      </c>
    </row>
    <row r="12" spans="1:11" x14ac:dyDescent="0.2">
      <c r="A12" s="86" t="s">
        <v>652</v>
      </c>
      <c r="B12" s="105" t="s">
        <v>213</v>
      </c>
      <c r="C12" s="9" t="s">
        <v>1745</v>
      </c>
      <c r="D12" s="9" t="str">
        <f t="shared" ref="D12:D23" si="4">IF($B12="N/A","N/A",IF(C12&lt;0,"No","Yes"))</f>
        <v>N/A</v>
      </c>
      <c r="E12" s="9" t="s">
        <v>1745</v>
      </c>
      <c r="F12" s="9" t="str">
        <f t="shared" ref="F12:F23" si="5">IF($B12="N/A","N/A",IF(E12&lt;0,"No","Yes"))</f>
        <v>N/A</v>
      </c>
      <c r="G12" s="9" t="s">
        <v>1745</v>
      </c>
      <c r="H12" s="9" t="str">
        <f t="shared" ref="H12:H23" si="6">IF($B12="N/A","N/A",IF(G12&lt;0,"No","Yes"))</f>
        <v>N/A</v>
      </c>
      <c r="I12" s="10" t="s">
        <v>1745</v>
      </c>
      <c r="J12" s="10" t="s">
        <v>1745</v>
      </c>
      <c r="K12" s="9" t="str">
        <f t="shared" ref="K12:K23" si="7">IF(J12="Div by 0", "N/A", IF(J12="N/A","N/A", IF(J12&gt;30, "No", IF(J12&lt;-30, "No", "Yes"))))</f>
        <v>N/A</v>
      </c>
    </row>
    <row r="13" spans="1:11" x14ac:dyDescent="0.2">
      <c r="A13" s="86" t="s">
        <v>651</v>
      </c>
      <c r="B13" s="105" t="s">
        <v>213</v>
      </c>
      <c r="C13" s="9" t="s">
        <v>1745</v>
      </c>
      <c r="D13" s="9" t="str">
        <f t="shared" si="4"/>
        <v>N/A</v>
      </c>
      <c r="E13" s="9" t="s">
        <v>1745</v>
      </c>
      <c r="F13" s="9" t="str">
        <f t="shared" si="5"/>
        <v>N/A</v>
      </c>
      <c r="G13" s="9" t="s">
        <v>1745</v>
      </c>
      <c r="H13" s="9" t="str">
        <f t="shared" si="6"/>
        <v>N/A</v>
      </c>
      <c r="I13" s="10" t="s">
        <v>1745</v>
      </c>
      <c r="J13" s="10" t="s">
        <v>1745</v>
      </c>
      <c r="K13" s="9" t="str">
        <f t="shared" si="7"/>
        <v>N/A</v>
      </c>
    </row>
    <row r="14" spans="1:11" x14ac:dyDescent="0.2">
      <c r="A14" s="86" t="s">
        <v>852</v>
      </c>
      <c r="B14" s="105" t="s">
        <v>213</v>
      </c>
      <c r="C14" s="10" t="s">
        <v>1745</v>
      </c>
      <c r="D14" s="9" t="str">
        <f t="shared" si="4"/>
        <v>N/A</v>
      </c>
      <c r="E14" s="10" t="s">
        <v>1745</v>
      </c>
      <c r="F14" s="9" t="str">
        <f t="shared" si="5"/>
        <v>N/A</v>
      </c>
      <c r="G14" s="10" t="s">
        <v>1745</v>
      </c>
      <c r="H14" s="9" t="str">
        <f t="shared" si="6"/>
        <v>N/A</v>
      </c>
      <c r="I14" s="10" t="s">
        <v>1745</v>
      </c>
      <c r="J14" s="10" t="s">
        <v>1745</v>
      </c>
      <c r="K14" s="9" t="str">
        <f t="shared" si="7"/>
        <v>N/A</v>
      </c>
    </row>
    <row r="15" spans="1:11" x14ac:dyDescent="0.2">
      <c r="A15" s="86" t="s">
        <v>653</v>
      </c>
      <c r="B15" s="105" t="s">
        <v>213</v>
      </c>
      <c r="C15" s="9" t="s">
        <v>1745</v>
      </c>
      <c r="D15" s="9" t="str">
        <f t="shared" si="4"/>
        <v>N/A</v>
      </c>
      <c r="E15" s="9" t="s">
        <v>1745</v>
      </c>
      <c r="F15" s="9" t="str">
        <f t="shared" si="5"/>
        <v>N/A</v>
      </c>
      <c r="G15" s="9" t="s">
        <v>1745</v>
      </c>
      <c r="H15" s="9" t="str">
        <f t="shared" si="6"/>
        <v>N/A</v>
      </c>
      <c r="I15" s="10" t="s">
        <v>1745</v>
      </c>
      <c r="J15" s="10" t="s">
        <v>1745</v>
      </c>
      <c r="K15" s="9" t="str">
        <f t="shared" si="7"/>
        <v>N/A</v>
      </c>
    </row>
    <row r="16" spans="1:11" x14ac:dyDescent="0.2">
      <c r="A16" s="86" t="s">
        <v>370</v>
      </c>
      <c r="B16" s="105" t="s">
        <v>213</v>
      </c>
      <c r="C16" s="9" t="s">
        <v>1745</v>
      </c>
      <c r="D16" s="9" t="str">
        <f t="shared" si="4"/>
        <v>N/A</v>
      </c>
      <c r="E16" s="9" t="s">
        <v>1745</v>
      </c>
      <c r="F16" s="9" t="str">
        <f t="shared" si="5"/>
        <v>N/A</v>
      </c>
      <c r="G16" s="9" t="s">
        <v>1745</v>
      </c>
      <c r="H16" s="9" t="str">
        <f t="shared" si="6"/>
        <v>N/A</v>
      </c>
      <c r="I16" s="10" t="s">
        <v>1745</v>
      </c>
      <c r="J16" s="10" t="s">
        <v>1745</v>
      </c>
      <c r="K16" s="9" t="str">
        <f t="shared" si="7"/>
        <v>N/A</v>
      </c>
    </row>
    <row r="17" spans="1:11" x14ac:dyDescent="0.2">
      <c r="A17" s="86" t="s">
        <v>853</v>
      </c>
      <c r="B17" s="105" t="s">
        <v>213</v>
      </c>
      <c r="C17" s="10" t="s">
        <v>1745</v>
      </c>
      <c r="D17" s="9" t="str">
        <f t="shared" si="4"/>
        <v>N/A</v>
      </c>
      <c r="E17" s="10" t="s">
        <v>1745</v>
      </c>
      <c r="F17" s="9" t="str">
        <f t="shared" si="5"/>
        <v>N/A</v>
      </c>
      <c r="G17" s="10" t="s">
        <v>1745</v>
      </c>
      <c r="H17" s="9" t="str">
        <f t="shared" si="6"/>
        <v>N/A</v>
      </c>
      <c r="I17" s="10" t="s">
        <v>1745</v>
      </c>
      <c r="J17" s="10" t="s">
        <v>1745</v>
      </c>
      <c r="K17" s="9" t="str">
        <f t="shared" si="7"/>
        <v>N/A</v>
      </c>
    </row>
    <row r="18" spans="1:11" x14ac:dyDescent="0.2">
      <c r="A18" s="86" t="s">
        <v>654</v>
      </c>
      <c r="B18" s="105" t="s">
        <v>213</v>
      </c>
      <c r="C18" s="9" t="s">
        <v>1745</v>
      </c>
      <c r="D18" s="9" t="str">
        <f t="shared" si="4"/>
        <v>N/A</v>
      </c>
      <c r="E18" s="9" t="s">
        <v>1745</v>
      </c>
      <c r="F18" s="9" t="str">
        <f t="shared" si="5"/>
        <v>N/A</v>
      </c>
      <c r="G18" s="9" t="s">
        <v>1745</v>
      </c>
      <c r="H18" s="9" t="str">
        <f t="shared" si="6"/>
        <v>N/A</v>
      </c>
      <c r="I18" s="10" t="s">
        <v>1745</v>
      </c>
      <c r="J18" s="10" t="s">
        <v>1745</v>
      </c>
      <c r="K18" s="9" t="str">
        <f t="shared" si="7"/>
        <v>N/A</v>
      </c>
    </row>
    <row r="19" spans="1:11" x14ac:dyDescent="0.2">
      <c r="A19" s="86" t="s">
        <v>205</v>
      </c>
      <c r="B19" s="105" t="s">
        <v>213</v>
      </c>
      <c r="C19" s="9" t="s">
        <v>1745</v>
      </c>
      <c r="D19" s="9" t="str">
        <f t="shared" si="4"/>
        <v>N/A</v>
      </c>
      <c r="E19" s="9" t="s">
        <v>1745</v>
      </c>
      <c r="F19" s="9" t="str">
        <f t="shared" si="5"/>
        <v>N/A</v>
      </c>
      <c r="G19" s="9" t="s">
        <v>1745</v>
      </c>
      <c r="H19" s="9" t="str">
        <f t="shared" si="6"/>
        <v>N/A</v>
      </c>
      <c r="I19" s="10" t="s">
        <v>1745</v>
      </c>
      <c r="J19" s="10" t="s">
        <v>1745</v>
      </c>
      <c r="K19" s="9" t="str">
        <f t="shared" si="7"/>
        <v>N/A</v>
      </c>
    </row>
    <row r="20" spans="1:11" x14ac:dyDescent="0.2">
      <c r="A20" s="86" t="s">
        <v>854</v>
      </c>
      <c r="B20" s="105" t="s">
        <v>213</v>
      </c>
      <c r="C20" s="10" t="s">
        <v>1745</v>
      </c>
      <c r="D20" s="9" t="str">
        <f t="shared" si="4"/>
        <v>N/A</v>
      </c>
      <c r="E20" s="10" t="s">
        <v>1745</v>
      </c>
      <c r="F20" s="9" t="str">
        <f t="shared" si="5"/>
        <v>N/A</v>
      </c>
      <c r="G20" s="10" t="s">
        <v>1745</v>
      </c>
      <c r="H20" s="9" t="str">
        <f t="shared" si="6"/>
        <v>N/A</v>
      </c>
      <c r="I20" s="10" t="s">
        <v>1745</v>
      </c>
      <c r="J20" s="10" t="s">
        <v>1745</v>
      </c>
      <c r="K20" s="9" t="str">
        <f t="shared" si="7"/>
        <v>N/A</v>
      </c>
    </row>
    <row r="21" spans="1:11" x14ac:dyDescent="0.2">
      <c r="A21" s="86" t="s">
        <v>655</v>
      </c>
      <c r="B21" s="105" t="s">
        <v>213</v>
      </c>
      <c r="C21" s="9" t="s">
        <v>1745</v>
      </c>
      <c r="D21" s="9" t="str">
        <f t="shared" si="4"/>
        <v>N/A</v>
      </c>
      <c r="E21" s="9" t="s">
        <v>1745</v>
      </c>
      <c r="F21" s="9" t="str">
        <f t="shared" si="5"/>
        <v>N/A</v>
      </c>
      <c r="G21" s="9" t="s">
        <v>1745</v>
      </c>
      <c r="H21" s="9" t="str">
        <f t="shared" si="6"/>
        <v>N/A</v>
      </c>
      <c r="I21" s="10" t="s">
        <v>1745</v>
      </c>
      <c r="J21" s="10" t="s">
        <v>1745</v>
      </c>
      <c r="K21" s="9" t="str">
        <f t="shared" si="7"/>
        <v>N/A</v>
      </c>
    </row>
    <row r="22" spans="1:11" x14ac:dyDescent="0.2">
      <c r="A22" s="86" t="s">
        <v>1698</v>
      </c>
      <c r="B22" s="105" t="s">
        <v>213</v>
      </c>
      <c r="C22" s="9" t="s">
        <v>1745</v>
      </c>
      <c r="D22" s="9" t="str">
        <f t="shared" si="4"/>
        <v>N/A</v>
      </c>
      <c r="E22" s="9" t="s">
        <v>1745</v>
      </c>
      <c r="F22" s="9" t="str">
        <f t="shared" si="5"/>
        <v>N/A</v>
      </c>
      <c r="G22" s="9" t="s">
        <v>1745</v>
      </c>
      <c r="H22" s="9" t="str">
        <f t="shared" si="6"/>
        <v>N/A</v>
      </c>
      <c r="I22" s="10" t="s">
        <v>1745</v>
      </c>
      <c r="J22" s="10" t="s">
        <v>1745</v>
      </c>
      <c r="K22" s="9" t="str">
        <f t="shared" si="7"/>
        <v>N/A</v>
      </c>
    </row>
    <row r="23" spans="1:11" x14ac:dyDescent="0.2">
      <c r="A23" s="86" t="s">
        <v>855</v>
      </c>
      <c r="B23" s="105" t="s">
        <v>213</v>
      </c>
      <c r="C23" s="10" t="s">
        <v>1745</v>
      </c>
      <c r="D23" s="9" t="str">
        <f t="shared" si="4"/>
        <v>N/A</v>
      </c>
      <c r="E23" s="10" t="s">
        <v>1745</v>
      </c>
      <c r="F23" s="9" t="str">
        <f t="shared" si="5"/>
        <v>N/A</v>
      </c>
      <c r="G23" s="10" t="s">
        <v>1745</v>
      </c>
      <c r="H23" s="9" t="str">
        <f t="shared" si="6"/>
        <v>N/A</v>
      </c>
      <c r="I23" s="10" t="s">
        <v>1745</v>
      </c>
      <c r="J23" s="10" t="s">
        <v>1745</v>
      </c>
      <c r="K23" s="9" t="str">
        <f t="shared" si="7"/>
        <v>N/A</v>
      </c>
    </row>
    <row r="24" spans="1:11" x14ac:dyDescent="0.2">
      <c r="A24" s="86" t="s">
        <v>15</v>
      </c>
      <c r="B24" s="105" t="s">
        <v>213</v>
      </c>
      <c r="C24" s="9" t="s">
        <v>1745</v>
      </c>
      <c r="D24" s="9" t="str">
        <f>IF($B24="N/A","N/A",IF(C24&lt;0,"No","Yes"))</f>
        <v>N/A</v>
      </c>
      <c r="E24" s="9" t="s">
        <v>1745</v>
      </c>
      <c r="F24" s="9" t="str">
        <f>IF($B24="N/A","N/A",IF(E24&lt;0,"No","Yes"))</f>
        <v>N/A</v>
      </c>
      <c r="G24" s="9" t="s">
        <v>1745</v>
      </c>
      <c r="H24" s="9" t="str">
        <f>IF($B24="N/A","N/A",IF(G24&lt;0,"No","Yes"))</f>
        <v>N/A</v>
      </c>
      <c r="I24" s="10" t="s">
        <v>1745</v>
      </c>
      <c r="J24" s="10" t="s">
        <v>1745</v>
      </c>
      <c r="K24" s="9" t="str">
        <f t="shared" ref="K24:K30" si="8">IF(J24="Div by 0", "N/A", IF(J24="N/A","N/A", IF(J24&gt;30, "No", IF(J24&lt;-30, "No", "Yes"))))</f>
        <v>N/A</v>
      </c>
    </row>
    <row r="25" spans="1:11" x14ac:dyDescent="0.2">
      <c r="A25" s="86" t="s">
        <v>159</v>
      </c>
      <c r="B25" s="105" t="s">
        <v>213</v>
      </c>
      <c r="C25" s="9" t="s">
        <v>1745</v>
      </c>
      <c r="D25" s="9" t="str">
        <f>IF($B25="N/A","N/A",IF(C25&lt;0,"No","Yes"))</f>
        <v>N/A</v>
      </c>
      <c r="E25" s="9" t="s">
        <v>1745</v>
      </c>
      <c r="F25" s="9" t="str">
        <f>IF($B25="N/A","N/A",IF(E25&lt;0,"No","Yes"))</f>
        <v>N/A</v>
      </c>
      <c r="G25" s="9" t="s">
        <v>1745</v>
      </c>
      <c r="H25" s="9" t="str">
        <f>IF($B25="N/A","N/A",IF(G25&lt;0,"No","Yes"))</f>
        <v>N/A</v>
      </c>
      <c r="I25" s="10" t="s">
        <v>1745</v>
      </c>
      <c r="J25" s="10" t="s">
        <v>1745</v>
      </c>
      <c r="K25" s="9" t="str">
        <f t="shared" si="8"/>
        <v>N/A</v>
      </c>
    </row>
    <row r="26" spans="1:11" x14ac:dyDescent="0.2">
      <c r="A26" s="86" t="s">
        <v>32</v>
      </c>
      <c r="B26" s="105" t="s">
        <v>213</v>
      </c>
      <c r="C26" s="9" t="s">
        <v>1745</v>
      </c>
      <c r="D26" s="9" t="str">
        <f>IF($B26="N/A","N/A",IF(C26&lt;0,"No","Yes"))</f>
        <v>N/A</v>
      </c>
      <c r="E26" s="9" t="s">
        <v>1745</v>
      </c>
      <c r="F26" s="9" t="str">
        <f>IF($B26="N/A","N/A",IF(E26&lt;0,"No","Yes"))</f>
        <v>N/A</v>
      </c>
      <c r="G26" s="9" t="s">
        <v>1745</v>
      </c>
      <c r="H26" s="9" t="str">
        <f>IF($B26="N/A","N/A",IF(G26&lt;0,"No","Yes"))</f>
        <v>N/A</v>
      </c>
      <c r="I26" s="10" t="s">
        <v>1745</v>
      </c>
      <c r="J26" s="10" t="s">
        <v>1745</v>
      </c>
      <c r="K26" s="9" t="str">
        <f t="shared" si="8"/>
        <v>N/A</v>
      </c>
    </row>
    <row r="27" spans="1:11" x14ac:dyDescent="0.2">
      <c r="A27" s="86" t="s">
        <v>160</v>
      </c>
      <c r="B27" s="105" t="s">
        <v>213</v>
      </c>
      <c r="C27" s="9" t="s">
        <v>1745</v>
      </c>
      <c r="D27" s="9" t="str">
        <f t="shared" ref="D27:D30" si="9">IF($B27="N/A","N/A",IF(C27&lt;0,"No","Yes"))</f>
        <v>N/A</v>
      </c>
      <c r="E27" s="9" t="s">
        <v>1745</v>
      </c>
      <c r="F27" s="9" t="str">
        <f t="shared" ref="F27:F30" si="10">IF($B27="N/A","N/A",IF(E27&lt;0,"No","Yes"))</f>
        <v>N/A</v>
      </c>
      <c r="G27" s="9" t="s">
        <v>1745</v>
      </c>
      <c r="H27" s="9" t="str">
        <f t="shared" ref="H27:H30" si="11">IF($B27="N/A","N/A",IF(G27&lt;0,"No","Yes"))</f>
        <v>N/A</v>
      </c>
      <c r="I27" s="10" t="s">
        <v>1745</v>
      </c>
      <c r="J27" s="10" t="s">
        <v>1745</v>
      </c>
      <c r="K27" s="9" t="str">
        <f t="shared" si="8"/>
        <v>N/A</v>
      </c>
    </row>
    <row r="28" spans="1:11" x14ac:dyDescent="0.2">
      <c r="A28" s="29" t="s">
        <v>372</v>
      </c>
      <c r="B28" s="105" t="s">
        <v>213</v>
      </c>
      <c r="C28" s="9" t="s">
        <v>1745</v>
      </c>
      <c r="D28" s="9" t="str">
        <f t="shared" si="9"/>
        <v>N/A</v>
      </c>
      <c r="E28" s="9" t="s">
        <v>1745</v>
      </c>
      <c r="F28" s="9" t="str">
        <f t="shared" si="10"/>
        <v>N/A</v>
      </c>
      <c r="G28" s="9" t="s">
        <v>1745</v>
      </c>
      <c r="H28" s="9" t="str">
        <f t="shared" si="11"/>
        <v>N/A</v>
      </c>
      <c r="I28" s="10" t="s">
        <v>1745</v>
      </c>
      <c r="J28" s="10" t="s">
        <v>1745</v>
      </c>
      <c r="K28" s="9" t="str">
        <f t="shared" si="8"/>
        <v>N/A</v>
      </c>
    </row>
    <row r="29" spans="1:11" x14ac:dyDescent="0.2">
      <c r="A29" s="29" t="s">
        <v>374</v>
      </c>
      <c r="B29" s="105" t="s">
        <v>213</v>
      </c>
      <c r="C29" s="9" t="s">
        <v>1745</v>
      </c>
      <c r="D29" s="9" t="str">
        <f t="shared" si="9"/>
        <v>N/A</v>
      </c>
      <c r="E29" s="9" t="s">
        <v>1745</v>
      </c>
      <c r="F29" s="9" t="str">
        <f t="shared" si="10"/>
        <v>N/A</v>
      </c>
      <c r="G29" s="9" t="s">
        <v>1745</v>
      </c>
      <c r="H29" s="9" t="str">
        <f t="shared" si="11"/>
        <v>N/A</v>
      </c>
      <c r="I29" s="10" t="s">
        <v>1745</v>
      </c>
      <c r="J29" s="10" t="s">
        <v>1745</v>
      </c>
      <c r="K29" s="9" t="str">
        <f t="shared" si="8"/>
        <v>N/A</v>
      </c>
    </row>
    <row r="30" spans="1:11" x14ac:dyDescent="0.2">
      <c r="A30" s="29" t="s">
        <v>375</v>
      </c>
      <c r="B30" s="105" t="s">
        <v>213</v>
      </c>
      <c r="C30" s="9" t="s">
        <v>1745</v>
      </c>
      <c r="D30" s="9" t="str">
        <f t="shared" si="9"/>
        <v>N/A</v>
      </c>
      <c r="E30" s="9" t="s">
        <v>1745</v>
      </c>
      <c r="F30" s="9" t="str">
        <f t="shared" si="10"/>
        <v>N/A</v>
      </c>
      <c r="G30" s="9" t="s">
        <v>1745</v>
      </c>
      <c r="H30" s="9" t="str">
        <f t="shared" si="11"/>
        <v>N/A</v>
      </c>
      <c r="I30" s="10" t="s">
        <v>1745</v>
      </c>
      <c r="J30" s="10" t="s">
        <v>1745</v>
      </c>
      <c r="K30" s="9" t="str">
        <f t="shared" si="8"/>
        <v>N/A</v>
      </c>
    </row>
    <row r="31" spans="1:11" ht="12" customHeight="1" x14ac:dyDescent="0.2">
      <c r="A31" s="161" t="s">
        <v>1633</v>
      </c>
      <c r="B31" s="162"/>
      <c r="C31" s="162"/>
      <c r="D31" s="162"/>
      <c r="E31" s="162"/>
      <c r="F31" s="162"/>
      <c r="G31" s="162"/>
      <c r="H31" s="162"/>
      <c r="I31" s="162"/>
      <c r="J31" s="162"/>
      <c r="K31" s="163"/>
    </row>
    <row r="32" spans="1:11" x14ac:dyDescent="0.2">
      <c r="A32" s="156" t="s">
        <v>1631</v>
      </c>
      <c r="B32" s="157"/>
      <c r="C32" s="157"/>
      <c r="D32" s="157"/>
      <c r="E32" s="157"/>
      <c r="F32" s="157"/>
      <c r="G32" s="157"/>
      <c r="H32" s="157"/>
      <c r="I32" s="157"/>
      <c r="J32" s="157"/>
      <c r="K32" s="158"/>
    </row>
    <row r="33" spans="1:11" x14ac:dyDescent="0.2">
      <c r="A33" s="159" t="s">
        <v>1732</v>
      </c>
      <c r="B33" s="159"/>
      <c r="C33" s="159"/>
      <c r="D33" s="159"/>
      <c r="E33" s="159"/>
      <c r="F33" s="159"/>
      <c r="G33" s="159"/>
      <c r="H33" s="159"/>
      <c r="I33" s="159"/>
      <c r="J33" s="159"/>
      <c r="K33" s="160"/>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9"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x14ac:dyDescent="0.2">
      <c r="A2" s="153" t="s">
        <v>1583</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86" t="s">
        <v>343</v>
      </c>
      <c r="B6" s="9" t="s">
        <v>213</v>
      </c>
      <c r="C6" s="27">
        <v>7</v>
      </c>
      <c r="D6" s="9" t="s">
        <v>213</v>
      </c>
      <c r="E6" s="27">
        <v>7</v>
      </c>
      <c r="F6" s="9" t="s">
        <v>213</v>
      </c>
      <c r="G6" s="27">
        <v>7</v>
      </c>
      <c r="H6" s="9" t="s">
        <v>213</v>
      </c>
      <c r="I6" s="135" t="s">
        <v>213</v>
      </c>
      <c r="J6" s="135" t="s">
        <v>213</v>
      </c>
      <c r="K6" s="9" t="s">
        <v>213</v>
      </c>
    </row>
    <row r="7" spans="1:11" x14ac:dyDescent="0.2">
      <c r="A7" s="89" t="s">
        <v>12</v>
      </c>
      <c r="B7" s="30" t="s">
        <v>213</v>
      </c>
      <c r="C7" s="99">
        <v>52760175</v>
      </c>
      <c r="D7" s="32" t="str">
        <f>IF($B7="N/A","N/A",IF(C7&gt;15,"No",IF(C7&lt;-15,"No","Yes")))</f>
        <v>N/A</v>
      </c>
      <c r="E7" s="31">
        <v>54318395</v>
      </c>
      <c r="F7" s="32" t="str">
        <f>IF($B7="N/A","N/A",IF(E7&gt;15,"No",IF(E7&lt;-15,"No","Yes")))</f>
        <v>N/A</v>
      </c>
      <c r="G7" s="31">
        <v>56706545</v>
      </c>
      <c r="H7" s="32" t="str">
        <f>IF($B7="N/A","N/A",IF(G7&gt;15,"No",IF(G7&lt;-15,"No","Yes")))</f>
        <v>N/A</v>
      </c>
      <c r="I7" s="33">
        <v>2.9529999999999998</v>
      </c>
      <c r="J7" s="33">
        <v>4.3970000000000002</v>
      </c>
      <c r="K7" s="32" t="str">
        <f t="shared" ref="K7:K54" si="0">IF(J7="Div by 0", "N/A", IF(J7="N/A","N/A", IF(J7&gt;30, "No", IF(J7&lt;-30, "No", "Yes"))))</f>
        <v>Yes</v>
      </c>
    </row>
    <row r="8" spans="1:11" x14ac:dyDescent="0.2">
      <c r="A8" s="89" t="s">
        <v>362</v>
      </c>
      <c r="B8" s="30" t="s">
        <v>213</v>
      </c>
      <c r="C8" s="145">
        <v>67.957414849000003</v>
      </c>
      <c r="D8" s="32" t="str">
        <f>IF($B8="N/A","N/A",IF(C8&gt;15,"No",IF(C8&lt;-15,"No","Yes")))</f>
        <v>N/A</v>
      </c>
      <c r="E8" s="34">
        <v>68.371385052999997</v>
      </c>
      <c r="F8" s="32" t="str">
        <f>IF($B8="N/A","N/A",IF(E8&gt;15,"No",IF(E8&lt;-15,"No","Yes")))</f>
        <v>N/A</v>
      </c>
      <c r="G8" s="34">
        <v>65.678660196999999</v>
      </c>
      <c r="H8" s="32" t="str">
        <f>IF($B8="N/A","N/A",IF(G8&gt;15,"No",IF(G8&lt;-15,"No","Yes")))</f>
        <v>N/A</v>
      </c>
      <c r="I8" s="33">
        <v>0.60919999999999996</v>
      </c>
      <c r="J8" s="33">
        <v>-3.94</v>
      </c>
      <c r="K8" s="32" t="str">
        <f t="shared" si="0"/>
        <v>Yes</v>
      </c>
    </row>
    <row r="9" spans="1:11" x14ac:dyDescent="0.2">
      <c r="A9" s="89" t="s">
        <v>119</v>
      </c>
      <c r="B9" s="35" t="s">
        <v>213</v>
      </c>
      <c r="C9" s="98">
        <v>15.575844848999999</v>
      </c>
      <c r="D9" s="9" t="str">
        <f>IF($B9="N/A","N/A",IF(C9&gt;15,"No",IF(C9&lt;-15,"No","Yes")))</f>
        <v>N/A</v>
      </c>
      <c r="E9" s="9">
        <v>15.283192738</v>
      </c>
      <c r="F9" s="9" t="str">
        <f>IF($B9="N/A","N/A",IF(E9&gt;15,"No",IF(E9&lt;-15,"No","Yes")))</f>
        <v>N/A</v>
      </c>
      <c r="G9" s="9">
        <v>15.324804218000001</v>
      </c>
      <c r="H9" s="9" t="str">
        <f>IF($B9="N/A","N/A",IF(G9&gt;15,"No",IF(G9&lt;-15,"No","Yes")))</f>
        <v>N/A</v>
      </c>
      <c r="I9" s="10">
        <v>-1.88</v>
      </c>
      <c r="J9" s="10">
        <v>0.27229999999999999</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
      <c r="A11" s="89" t="s">
        <v>856</v>
      </c>
      <c r="B11" s="35" t="s">
        <v>213</v>
      </c>
      <c r="C11" s="98">
        <v>16.466740302000002</v>
      </c>
      <c r="D11" s="9" t="str">
        <f>IF($B11="N/A","N/A",IF(C11&gt;15,"No",IF(C11&lt;-15,"No","Yes")))</f>
        <v>N/A</v>
      </c>
      <c r="E11" s="9">
        <v>16.345422208999999</v>
      </c>
      <c r="F11" s="9" t="str">
        <f>IF($B11="N/A","N/A",IF(E11&gt;15,"No",IF(E11&lt;-15,"No","Yes")))</f>
        <v>N/A</v>
      </c>
      <c r="G11" s="9">
        <v>18.996535585</v>
      </c>
      <c r="H11" s="9" t="str">
        <f>IF($B11="N/A","N/A",IF(G11&gt;15,"No",IF(G11&lt;-15,"No","Yes")))</f>
        <v>N/A</v>
      </c>
      <c r="I11" s="10">
        <v>-0.73699999999999999</v>
      </c>
      <c r="J11" s="10">
        <v>16.22</v>
      </c>
      <c r="K11" s="9" t="str">
        <f t="shared" si="0"/>
        <v>Yes</v>
      </c>
    </row>
    <row r="12" spans="1:11" x14ac:dyDescent="0.2">
      <c r="A12" s="89" t="s">
        <v>857</v>
      </c>
      <c r="B12" s="100" t="s">
        <v>214</v>
      </c>
      <c r="C12" s="98">
        <v>99.386215293999996</v>
      </c>
      <c r="D12" s="9" t="str">
        <f>IF(OR($B12="N/A",$C12="N/A"),"N/A",IF(C12&gt;100,"No",IF(C12&lt;95,"No","Yes")))</f>
        <v>Yes</v>
      </c>
      <c r="E12" s="98">
        <v>99.406500781999995</v>
      </c>
      <c r="F12" s="9" t="str">
        <f>IF(OR($B12="N/A",$E12="N/A"),"N/A",IF(E12&gt;100,"No",IF(E12&lt;95,"No","Yes")))</f>
        <v>Yes</v>
      </c>
      <c r="G12" s="98">
        <v>99.640416590000001</v>
      </c>
      <c r="H12" s="9" t="str">
        <f>IF($B12="N/A","N/A",IF(G12&gt;100,"No",IF(G12&lt;95,"No","Yes")))</f>
        <v>Yes</v>
      </c>
      <c r="I12" s="101">
        <v>2.0400000000000001E-2</v>
      </c>
      <c r="J12" s="101">
        <v>0.23530000000000001</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1745</v>
      </c>
      <c r="J13" s="101" t="s">
        <v>1745</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1745</v>
      </c>
      <c r="J14" s="101" t="s">
        <v>1745</v>
      </c>
      <c r="K14" s="9" t="str">
        <f t="shared" si="0"/>
        <v>N/A</v>
      </c>
    </row>
    <row r="15" spans="1:11" x14ac:dyDescent="0.2">
      <c r="A15" s="89" t="s">
        <v>858</v>
      </c>
      <c r="B15" s="100" t="s">
        <v>214</v>
      </c>
      <c r="C15" s="98">
        <v>49.886010018</v>
      </c>
      <c r="D15" s="9" t="str">
        <f>IF(OR($B15="N/A",$C15="N/A"),"N/A",IF(C15&gt;100,"No",IF(C15&lt;95,"No","Yes")))</f>
        <v>No</v>
      </c>
      <c r="E15" s="98">
        <v>42.081426196000002</v>
      </c>
      <c r="F15" s="9" t="str">
        <f>IF(OR($B15="N/A",$E15="N/A"),"N/A",IF(E15&gt;100,"No",IF(E15&lt;95,"No","Yes")))</f>
        <v>No</v>
      </c>
      <c r="G15" s="98">
        <v>45.074559370999999</v>
      </c>
      <c r="H15" s="9" t="str">
        <f>IF($B15="N/A","N/A",IF(G15&gt;100,"No",IF(G15&lt;95,"No","Yes")))</f>
        <v>No</v>
      </c>
      <c r="I15" s="101">
        <v>-15.6</v>
      </c>
      <c r="J15" s="101">
        <v>7.1130000000000004</v>
      </c>
      <c r="K15" s="9" t="str">
        <f t="shared" si="0"/>
        <v>Yes</v>
      </c>
    </row>
    <row r="16" spans="1:11" x14ac:dyDescent="0.2">
      <c r="A16" s="89" t="s">
        <v>331</v>
      </c>
      <c r="B16" s="35" t="s">
        <v>213</v>
      </c>
      <c r="C16" s="87">
        <v>35854451</v>
      </c>
      <c r="D16" s="9" t="str">
        <f>IF($B16="N/A","N/A",IF(C16&gt;15,"No",IF(C16&lt;-15,"No","Yes")))</f>
        <v>N/A</v>
      </c>
      <c r="E16" s="36">
        <v>37138239</v>
      </c>
      <c r="F16" s="9" t="str">
        <f>IF($B16="N/A","N/A",IF(E16&gt;15,"No",IF(E16&lt;-15,"No","Yes")))</f>
        <v>N/A</v>
      </c>
      <c r="G16" s="36">
        <v>37244099</v>
      </c>
      <c r="H16" s="9" t="str">
        <f>IF($B16="N/A","N/A",IF(G16&gt;15,"No",IF(G16&lt;-15,"No","Yes")))</f>
        <v>N/A</v>
      </c>
      <c r="I16" s="10">
        <v>3.581</v>
      </c>
      <c r="J16" s="10">
        <v>0.28499999999999998</v>
      </c>
      <c r="K16" s="9" t="str">
        <f t="shared" si="0"/>
        <v>Yes</v>
      </c>
    </row>
    <row r="17" spans="1:11" x14ac:dyDescent="0.2">
      <c r="A17" s="89" t="s">
        <v>440</v>
      </c>
      <c r="B17" s="35" t="s">
        <v>215</v>
      </c>
      <c r="C17" s="98">
        <v>15.509731274</v>
      </c>
      <c r="D17" s="9" t="str">
        <f>IF($B17="N/A","N/A",IF(C17&gt;20,"No",IF(C17&lt;5,"No","Yes")))</f>
        <v>Yes</v>
      </c>
      <c r="E17" s="9">
        <v>14.430818865999999</v>
      </c>
      <c r="F17" s="9" t="str">
        <f>IF($B17="N/A","N/A",IF(E17&gt;20,"No",IF(E17&lt;5,"No","Yes")))</f>
        <v>Yes</v>
      </c>
      <c r="G17" s="9">
        <v>14.08273026</v>
      </c>
      <c r="H17" s="9" t="str">
        <f>IF($B17="N/A","N/A",IF(G17&gt;20,"No",IF(G17&lt;5,"No","Yes")))</f>
        <v>Yes</v>
      </c>
      <c r="I17" s="10">
        <v>-6.96</v>
      </c>
      <c r="J17" s="10">
        <v>-2.41</v>
      </c>
      <c r="K17" s="9" t="str">
        <f t="shared" si="0"/>
        <v>Yes</v>
      </c>
    </row>
    <row r="18" spans="1:11" x14ac:dyDescent="0.2">
      <c r="A18" s="89" t="s">
        <v>441</v>
      </c>
      <c r="B18" s="30" t="s">
        <v>213</v>
      </c>
      <c r="C18" s="98">
        <v>84.490268725999996</v>
      </c>
      <c r="D18" s="9" t="str">
        <f>IF($B18="N/A","N/A",IF(C18&gt;15,"No",IF(C18&lt;-15,"No","Yes")))</f>
        <v>N/A</v>
      </c>
      <c r="E18" s="9">
        <v>85.569181134000004</v>
      </c>
      <c r="F18" s="9" t="str">
        <f>IF($B18="N/A","N/A",IF(E18&gt;15,"No",IF(E18&lt;-15,"No","Yes")))</f>
        <v>N/A</v>
      </c>
      <c r="G18" s="9">
        <v>85.917269739999995</v>
      </c>
      <c r="H18" s="9" t="str">
        <f>IF($B18="N/A","N/A",IF(G18&gt;15,"No",IF(G18&lt;-15,"No","Yes")))</f>
        <v>N/A</v>
      </c>
      <c r="I18" s="10">
        <v>1.2769999999999999</v>
      </c>
      <c r="J18" s="10">
        <v>0.40679999999999999</v>
      </c>
      <c r="K18" s="9" t="str">
        <f t="shared" si="0"/>
        <v>Yes</v>
      </c>
    </row>
    <row r="19" spans="1:11" x14ac:dyDescent="0.2">
      <c r="A19" s="89" t="s">
        <v>442</v>
      </c>
      <c r="B19" s="35" t="s">
        <v>216</v>
      </c>
      <c r="C19" s="98">
        <v>2.2596497155000002</v>
      </c>
      <c r="D19" s="9" t="str">
        <f>IF($B19="N/A","N/A",IF(C19&gt;1,"Yes","No"))</f>
        <v>Yes</v>
      </c>
      <c r="E19" s="9">
        <v>3.9854797638999999</v>
      </c>
      <c r="F19" s="9" t="str">
        <f>IF($B19="N/A","N/A",IF(E19&gt;1,"Yes","No"))</f>
        <v>Yes</v>
      </c>
      <c r="G19" s="9">
        <v>4.1899147567000004</v>
      </c>
      <c r="H19" s="9" t="str">
        <f>IF($B19="N/A","N/A",IF(G19&gt;1,"Yes","No"))</f>
        <v>Yes</v>
      </c>
      <c r="I19" s="10">
        <v>76.38</v>
      </c>
      <c r="J19" s="10">
        <v>5.1289999999999996</v>
      </c>
      <c r="K19" s="9" t="str">
        <f t="shared" si="0"/>
        <v>Yes</v>
      </c>
    </row>
    <row r="20" spans="1:11" x14ac:dyDescent="0.2">
      <c r="A20" s="89" t="s">
        <v>859</v>
      </c>
      <c r="B20" s="35" t="s">
        <v>213</v>
      </c>
      <c r="C20" s="91">
        <v>141.69988089</v>
      </c>
      <c r="D20" s="9" t="str">
        <f>IF($B20="N/A","N/A",IF(C20&gt;15,"No",IF(C20&lt;-15,"No","Yes")))</f>
        <v>N/A</v>
      </c>
      <c r="E20" s="37">
        <v>151.54731824999999</v>
      </c>
      <c r="F20" s="9" t="str">
        <f>IF($B20="N/A","N/A",IF(E20&gt;15,"No",IF(E20&lt;-15,"No","Yes")))</f>
        <v>N/A</v>
      </c>
      <c r="G20" s="37">
        <v>136.30662559000001</v>
      </c>
      <c r="H20" s="9" t="str">
        <f>IF($B20="N/A","N/A",IF(G20&gt;15,"No",IF(G20&lt;-15,"No","Yes")))</f>
        <v>N/A</v>
      </c>
      <c r="I20" s="10">
        <v>6.95</v>
      </c>
      <c r="J20" s="10">
        <v>-10.1</v>
      </c>
      <c r="K20" s="9" t="str">
        <f t="shared" si="0"/>
        <v>Yes</v>
      </c>
    </row>
    <row r="21" spans="1:11" x14ac:dyDescent="0.2">
      <c r="A21" s="89" t="s">
        <v>34</v>
      </c>
      <c r="B21" s="35" t="s">
        <v>213</v>
      </c>
      <c r="C21" s="102">
        <v>12.847066472</v>
      </c>
      <c r="D21" s="9" t="str">
        <f>IF($B21="N/A","N/A",IF(C21&gt;15,"No",IF(C21&lt;-15,"No","Yes")))</f>
        <v>N/A</v>
      </c>
      <c r="E21" s="103">
        <v>12.242360998000001</v>
      </c>
      <c r="F21" s="9" t="str">
        <f>IF($B21="N/A","N/A",IF(E21&gt;15,"No",IF(E21&lt;-15,"No","Yes")))</f>
        <v>N/A</v>
      </c>
      <c r="G21" s="103">
        <v>15.954443711</v>
      </c>
      <c r="H21" s="9" t="str">
        <f>IF($B21="N/A","N/A",IF(G21&gt;15,"No",IF(G21&lt;-15,"No","Yes")))</f>
        <v>N/A</v>
      </c>
      <c r="I21" s="10">
        <v>-4.71</v>
      </c>
      <c r="J21" s="10">
        <v>30.32</v>
      </c>
      <c r="K21" s="9" t="str">
        <f t="shared" si="0"/>
        <v>No</v>
      </c>
    </row>
    <row r="22" spans="1:11" x14ac:dyDescent="0.2">
      <c r="A22" s="89" t="s">
        <v>1699</v>
      </c>
      <c r="B22" s="35" t="s">
        <v>213</v>
      </c>
      <c r="C22" s="102">
        <v>6.6577070997999996</v>
      </c>
      <c r="D22" s="9" t="str">
        <f>IF($B22="N/A","N/A",IF(C22&gt;15,"No",IF(C22&lt;-15,"No","Yes")))</f>
        <v>N/A</v>
      </c>
      <c r="E22" s="103">
        <v>7.0518295378999998</v>
      </c>
      <c r="F22" s="9" t="str">
        <f>IF($B22="N/A","N/A",IF(E22&gt;15,"No",IF(E22&lt;-15,"No","Yes")))</f>
        <v>N/A</v>
      </c>
      <c r="G22" s="103">
        <v>6.4801493357000002</v>
      </c>
      <c r="H22" s="9" t="str">
        <f>IF($B22="N/A","N/A",IF(G22&gt;15,"No",IF(G22&lt;-15,"No","Yes")))</f>
        <v>N/A</v>
      </c>
      <c r="I22" s="10">
        <v>5.92</v>
      </c>
      <c r="J22" s="10">
        <v>-8.11</v>
      </c>
      <c r="K22" s="9" t="str">
        <f t="shared" si="0"/>
        <v>Yes</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1745</v>
      </c>
      <c r="J23" s="10" t="s">
        <v>1745</v>
      </c>
      <c r="K23" s="9" t="str">
        <f t="shared" si="0"/>
        <v>N/A</v>
      </c>
    </row>
    <row r="24" spans="1:11" x14ac:dyDescent="0.2">
      <c r="A24" s="89" t="s">
        <v>860</v>
      </c>
      <c r="B24" s="35" t="s">
        <v>243</v>
      </c>
      <c r="C24" s="91">
        <v>173.22825123999999</v>
      </c>
      <c r="D24" s="9" t="str">
        <f>IF($B24="N/A","N/A",IF(C24&gt;300,"No",IF(C24&lt;75,"No","Yes")))</f>
        <v>Yes</v>
      </c>
      <c r="E24" s="37">
        <v>179.07529434</v>
      </c>
      <c r="F24" s="9" t="str">
        <f>IF($B24="N/A","N/A",IF(E24&gt;300,"No",IF(E24&lt;75,"No","Yes")))</f>
        <v>Yes</v>
      </c>
      <c r="G24" s="37">
        <v>184.72379334999999</v>
      </c>
      <c r="H24" s="9" t="str">
        <f>IF($B24="N/A","N/A",IF(G24&gt;300,"No",IF(G24&lt;75,"No","Yes")))</f>
        <v>Yes</v>
      </c>
      <c r="I24" s="10">
        <v>3.375</v>
      </c>
      <c r="J24" s="10">
        <v>3.1539999999999999</v>
      </c>
      <c r="K24" s="9" t="str">
        <f t="shared" si="0"/>
        <v>Yes</v>
      </c>
    </row>
    <row r="25" spans="1:11" x14ac:dyDescent="0.2">
      <c r="A25" s="89" t="s">
        <v>861</v>
      </c>
      <c r="B25" s="35" t="s">
        <v>244</v>
      </c>
      <c r="C25" s="91">
        <v>8.1881339997999998</v>
      </c>
      <c r="D25" s="9" t="str">
        <f>IF($B25="N/A","N/A",IF(C25&gt;250,"No",IF(C25&lt;20,"No","Yes")))</f>
        <v>No</v>
      </c>
      <c r="E25" s="37">
        <v>10.761538194</v>
      </c>
      <c r="F25" s="9" t="str">
        <f>IF($B25="N/A","N/A",IF(E25&gt;250,"No",IF(E25&lt;20,"No","Yes")))</f>
        <v>No</v>
      </c>
      <c r="G25" s="37">
        <v>12.760246798000001</v>
      </c>
      <c r="H25" s="9" t="str">
        <f>IF($B25="N/A","N/A",IF(G25&gt;250,"No",IF(G25&lt;20,"No","Yes")))</f>
        <v>No</v>
      </c>
      <c r="I25" s="10">
        <v>31.43</v>
      </c>
      <c r="J25" s="10">
        <v>18.57</v>
      </c>
      <c r="K25" s="9" t="str">
        <f t="shared" si="0"/>
        <v>Yes</v>
      </c>
    </row>
    <row r="26" spans="1:11" x14ac:dyDescent="0.2">
      <c r="A26" s="89" t="s">
        <v>862</v>
      </c>
      <c r="B26" s="35" t="s">
        <v>245</v>
      </c>
      <c r="C26" s="91" t="s">
        <v>1745</v>
      </c>
      <c r="D26" s="9" t="str">
        <f>IF($B26="N/A","N/A",IF(C26&gt;5,"No",IF(C26&lt;3,"No","Yes")))</f>
        <v>No</v>
      </c>
      <c r="E26" s="37" t="s">
        <v>1745</v>
      </c>
      <c r="F26" s="9" t="str">
        <f>IF($B26="N/A","N/A",IF(E26&gt;5,"No",IF(E26&lt;3,"No","Yes")))</f>
        <v>No</v>
      </c>
      <c r="G26" s="37" t="s">
        <v>1745</v>
      </c>
      <c r="H26" s="9" t="str">
        <f>IF($B26="N/A","N/A",IF(G26&gt;5,"No",IF(G26&lt;3,"No","Yes")))</f>
        <v>No</v>
      </c>
      <c r="I26" s="10" t="s">
        <v>1745</v>
      </c>
      <c r="J26" s="10" t="s">
        <v>1745</v>
      </c>
      <c r="K26" s="9" t="str">
        <f t="shared" si="0"/>
        <v>N/A</v>
      </c>
    </row>
    <row r="27" spans="1:11" x14ac:dyDescent="0.2">
      <c r="A27" s="89" t="s">
        <v>131</v>
      </c>
      <c r="B27" s="35" t="s">
        <v>213</v>
      </c>
      <c r="C27" s="87">
        <v>26604</v>
      </c>
      <c r="D27" s="35" t="s">
        <v>213</v>
      </c>
      <c r="E27" s="36">
        <v>293578</v>
      </c>
      <c r="F27" s="35" t="s">
        <v>213</v>
      </c>
      <c r="G27" s="36">
        <v>547465</v>
      </c>
      <c r="H27" s="9" t="str">
        <f>IF($B27="N/A","N/A",IF(G27&gt;15,"No",IF(G27&lt;-15,"No","Yes")))</f>
        <v>N/A</v>
      </c>
      <c r="I27" s="10">
        <v>1004</v>
      </c>
      <c r="J27" s="10">
        <v>86.48</v>
      </c>
      <c r="K27" s="9" t="str">
        <f t="shared" si="0"/>
        <v>No</v>
      </c>
    </row>
    <row r="28" spans="1:11" x14ac:dyDescent="0.2">
      <c r="A28" s="89" t="s">
        <v>346</v>
      </c>
      <c r="B28" s="35" t="s">
        <v>213</v>
      </c>
      <c r="C28" s="88">
        <v>5.04243968E-2</v>
      </c>
      <c r="D28" s="35" t="s">
        <v>213</v>
      </c>
      <c r="E28" s="8">
        <v>0.54047620519999995</v>
      </c>
      <c r="F28" s="35" t="s">
        <v>213</v>
      </c>
      <c r="G28" s="8">
        <v>0.96543529500000003</v>
      </c>
      <c r="H28" s="9" t="str">
        <f>IF($B28="N/A","N/A",IF(G28&gt;15,"No",IF(G28&lt;-15,"No","Yes")))</f>
        <v>N/A</v>
      </c>
      <c r="I28" s="10">
        <v>971.9</v>
      </c>
      <c r="J28" s="10">
        <v>78.63</v>
      </c>
      <c r="K28" s="9" t="str">
        <f t="shared" si="0"/>
        <v>No</v>
      </c>
    </row>
    <row r="29" spans="1:11" ht="25.5" x14ac:dyDescent="0.2">
      <c r="A29" s="89" t="s">
        <v>838</v>
      </c>
      <c r="B29" s="35" t="s">
        <v>213</v>
      </c>
      <c r="C29" s="37">
        <v>65.006690723000006</v>
      </c>
      <c r="D29" s="35" t="s">
        <v>213</v>
      </c>
      <c r="E29" s="37">
        <v>39.036208434999999</v>
      </c>
      <c r="F29" s="35" t="s">
        <v>213</v>
      </c>
      <c r="G29" s="37">
        <v>38.918999388000003</v>
      </c>
      <c r="H29" s="35" t="s">
        <v>213</v>
      </c>
      <c r="I29" s="10">
        <v>-40</v>
      </c>
      <c r="J29" s="10">
        <v>-0.3</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1745</v>
      </c>
      <c r="J30" s="10" t="s">
        <v>1745</v>
      </c>
      <c r="K30" s="9" t="str">
        <f t="shared" si="0"/>
        <v>N/A</v>
      </c>
    </row>
    <row r="31" spans="1:11" x14ac:dyDescent="0.2">
      <c r="A31" s="89" t="s">
        <v>206</v>
      </c>
      <c r="B31" s="104" t="s">
        <v>213</v>
      </c>
      <c r="C31" s="87">
        <v>5722383</v>
      </c>
      <c r="D31" s="9" t="str">
        <f t="shared" ref="D31:F50" si="4">IF($B31="N/A","N/A",IF(C31&lt;0,"No","Yes"))</f>
        <v>N/A</v>
      </c>
      <c r="E31" s="87">
        <v>5633544</v>
      </c>
      <c r="F31" s="9" t="str">
        <f t="shared" si="4"/>
        <v>N/A</v>
      </c>
      <c r="G31" s="87">
        <v>7660746</v>
      </c>
      <c r="H31" s="9" t="str">
        <f t="shared" ref="H31:H50" si="5">IF($B31="N/A","N/A",IF(G31&lt;0,"No","Yes"))</f>
        <v>N/A</v>
      </c>
      <c r="I31" s="10">
        <v>-1.55</v>
      </c>
      <c r="J31" s="10">
        <v>35.979999999999997</v>
      </c>
      <c r="K31" s="9" t="str">
        <f t="shared" si="0"/>
        <v>No</v>
      </c>
    </row>
    <row r="32" spans="1:11" ht="25.5" x14ac:dyDescent="0.2">
      <c r="A32" s="2" t="s">
        <v>656</v>
      </c>
      <c r="B32" s="104" t="s">
        <v>213</v>
      </c>
      <c r="C32" s="88">
        <v>99.852561424000001</v>
      </c>
      <c r="D32" s="9" t="str">
        <f t="shared" si="4"/>
        <v>N/A</v>
      </c>
      <c r="E32" s="88">
        <v>99.665184119000003</v>
      </c>
      <c r="F32" s="9" t="str">
        <f t="shared" si="4"/>
        <v>N/A</v>
      </c>
      <c r="G32" s="88">
        <v>99.876004242999997</v>
      </c>
      <c r="H32" s="9" t="str">
        <f t="shared" si="5"/>
        <v>N/A</v>
      </c>
      <c r="I32" s="10">
        <v>-0.188</v>
      </c>
      <c r="J32" s="10">
        <v>0.21149999999999999</v>
      </c>
      <c r="K32" s="9" t="str">
        <f t="shared" si="0"/>
        <v>Yes</v>
      </c>
    </row>
    <row r="33" spans="1:11" x14ac:dyDescent="0.2">
      <c r="A33" s="2" t="s">
        <v>657</v>
      </c>
      <c r="B33" s="104" t="s">
        <v>213</v>
      </c>
      <c r="C33" s="88">
        <v>0</v>
      </c>
      <c r="D33" s="9" t="str">
        <f t="shared" si="4"/>
        <v>N/A</v>
      </c>
      <c r="E33" s="88">
        <v>0</v>
      </c>
      <c r="F33" s="9" t="str">
        <f t="shared" si="4"/>
        <v>N/A</v>
      </c>
      <c r="G33" s="88">
        <v>0</v>
      </c>
      <c r="H33" s="9" t="str">
        <f t="shared" si="5"/>
        <v>N/A</v>
      </c>
      <c r="I33" s="10" t="s">
        <v>1745</v>
      </c>
      <c r="J33" s="10" t="s">
        <v>1745</v>
      </c>
      <c r="K33" s="9" t="str">
        <f t="shared" si="0"/>
        <v>N/A</v>
      </c>
    </row>
    <row r="34" spans="1:11" x14ac:dyDescent="0.2">
      <c r="A34" s="2" t="s">
        <v>658</v>
      </c>
      <c r="B34" s="104" t="s">
        <v>213</v>
      </c>
      <c r="C34" s="88">
        <v>0</v>
      </c>
      <c r="D34" s="9" t="str">
        <f t="shared" si="4"/>
        <v>N/A</v>
      </c>
      <c r="E34" s="88">
        <v>0</v>
      </c>
      <c r="F34" s="9" t="str">
        <f t="shared" si="4"/>
        <v>N/A</v>
      </c>
      <c r="G34" s="88">
        <v>0</v>
      </c>
      <c r="H34" s="9" t="str">
        <f t="shared" si="5"/>
        <v>N/A</v>
      </c>
      <c r="I34" s="10" t="s">
        <v>1745</v>
      </c>
      <c r="J34" s="10" t="s">
        <v>1745</v>
      </c>
      <c r="K34" s="9" t="str">
        <f t="shared" si="0"/>
        <v>N/A</v>
      </c>
    </row>
    <row r="35" spans="1:11" x14ac:dyDescent="0.2">
      <c r="A35" s="2" t="s">
        <v>659</v>
      </c>
      <c r="B35" s="104" t="s">
        <v>213</v>
      </c>
      <c r="C35" s="88">
        <v>0.14743857590000001</v>
      </c>
      <c r="D35" s="9" t="str">
        <f t="shared" si="4"/>
        <v>N/A</v>
      </c>
      <c r="E35" s="88">
        <v>0.33481588140000001</v>
      </c>
      <c r="F35" s="9" t="str">
        <f t="shared" si="4"/>
        <v>N/A</v>
      </c>
      <c r="G35" s="88">
        <v>0.12399575710000001</v>
      </c>
      <c r="H35" s="9" t="str">
        <f t="shared" si="5"/>
        <v>N/A</v>
      </c>
      <c r="I35" s="10">
        <v>127.1</v>
      </c>
      <c r="J35" s="10">
        <v>-63</v>
      </c>
      <c r="K35" s="9" t="str">
        <f t="shared" si="0"/>
        <v>No</v>
      </c>
    </row>
    <row r="36" spans="1:11" x14ac:dyDescent="0.2">
      <c r="A36" s="2" t="s">
        <v>349</v>
      </c>
      <c r="B36" s="104" t="s">
        <v>213</v>
      </c>
      <c r="C36" s="87">
        <v>2965498</v>
      </c>
      <c r="D36" s="9" t="str">
        <f t="shared" si="4"/>
        <v>N/A</v>
      </c>
      <c r="E36" s="87">
        <v>3245027</v>
      </c>
      <c r="F36" s="9" t="str">
        <f t="shared" si="4"/>
        <v>N/A</v>
      </c>
      <c r="G36" s="87">
        <v>3111533</v>
      </c>
      <c r="H36" s="9" t="str">
        <f t="shared" si="5"/>
        <v>N/A</v>
      </c>
      <c r="I36" s="10">
        <v>9.4260000000000002</v>
      </c>
      <c r="J36" s="10">
        <v>-4.1100000000000003</v>
      </c>
      <c r="K36" s="9" t="str">
        <f t="shared" si="0"/>
        <v>Yes</v>
      </c>
    </row>
    <row r="37" spans="1:11" x14ac:dyDescent="0.2">
      <c r="A37" s="2" t="s">
        <v>660</v>
      </c>
      <c r="B37" s="104" t="s">
        <v>213</v>
      </c>
      <c r="C37" s="88">
        <v>0</v>
      </c>
      <c r="D37" s="9" t="str">
        <f t="shared" si="4"/>
        <v>N/A</v>
      </c>
      <c r="E37" s="88">
        <v>0</v>
      </c>
      <c r="F37" s="9" t="str">
        <f t="shared" si="4"/>
        <v>N/A</v>
      </c>
      <c r="G37" s="88">
        <v>0</v>
      </c>
      <c r="H37" s="9" t="str">
        <f t="shared" si="5"/>
        <v>N/A</v>
      </c>
      <c r="I37" s="10" t="s">
        <v>1745</v>
      </c>
      <c r="J37" s="10" t="s">
        <v>1745</v>
      </c>
      <c r="K37" s="9" t="str">
        <f t="shared" si="0"/>
        <v>N/A</v>
      </c>
    </row>
    <row r="38" spans="1:11" x14ac:dyDescent="0.2">
      <c r="A38" s="2" t="s">
        <v>661</v>
      </c>
      <c r="B38" s="104" t="s">
        <v>213</v>
      </c>
      <c r="C38" s="88">
        <v>0</v>
      </c>
      <c r="D38" s="9" t="str">
        <f t="shared" si="4"/>
        <v>N/A</v>
      </c>
      <c r="E38" s="88">
        <v>0</v>
      </c>
      <c r="F38" s="9" t="str">
        <f t="shared" si="4"/>
        <v>N/A</v>
      </c>
      <c r="G38" s="88">
        <v>0</v>
      </c>
      <c r="H38" s="9" t="str">
        <f t="shared" si="5"/>
        <v>N/A</v>
      </c>
      <c r="I38" s="10" t="s">
        <v>1745</v>
      </c>
      <c r="J38" s="10" t="s">
        <v>1745</v>
      </c>
      <c r="K38" s="9" t="str">
        <f t="shared" si="0"/>
        <v>N/A</v>
      </c>
    </row>
    <row r="39" spans="1:11" x14ac:dyDescent="0.2">
      <c r="A39" s="2" t="s">
        <v>662</v>
      </c>
      <c r="B39" s="104" t="s">
        <v>213</v>
      </c>
      <c r="C39" s="88">
        <v>0</v>
      </c>
      <c r="D39" s="9" t="str">
        <f t="shared" si="4"/>
        <v>N/A</v>
      </c>
      <c r="E39" s="88">
        <v>0</v>
      </c>
      <c r="F39" s="9" t="str">
        <f t="shared" si="4"/>
        <v>N/A</v>
      </c>
      <c r="G39" s="88">
        <v>0</v>
      </c>
      <c r="H39" s="9" t="str">
        <f t="shared" si="5"/>
        <v>N/A</v>
      </c>
      <c r="I39" s="10" t="s">
        <v>1745</v>
      </c>
      <c r="J39" s="10" t="s">
        <v>1745</v>
      </c>
      <c r="K39" s="9" t="str">
        <f t="shared" si="0"/>
        <v>N/A</v>
      </c>
    </row>
    <row r="40" spans="1:11" x14ac:dyDescent="0.2">
      <c r="A40" s="2" t="s">
        <v>663</v>
      </c>
      <c r="B40" s="104" t="s">
        <v>213</v>
      </c>
      <c r="C40" s="88">
        <v>0</v>
      </c>
      <c r="D40" s="9" t="str">
        <f t="shared" si="4"/>
        <v>N/A</v>
      </c>
      <c r="E40" s="88">
        <v>0</v>
      </c>
      <c r="F40" s="9" t="str">
        <f t="shared" si="4"/>
        <v>N/A</v>
      </c>
      <c r="G40" s="88">
        <v>0</v>
      </c>
      <c r="H40" s="9" t="str">
        <f t="shared" si="5"/>
        <v>N/A</v>
      </c>
      <c r="I40" s="10" t="s">
        <v>1745</v>
      </c>
      <c r="J40" s="10" t="s">
        <v>1745</v>
      </c>
      <c r="K40" s="9" t="str">
        <f t="shared" si="0"/>
        <v>N/A</v>
      </c>
    </row>
    <row r="41" spans="1:11" x14ac:dyDescent="0.2">
      <c r="A41" s="2" t="s">
        <v>664</v>
      </c>
      <c r="B41" s="104" t="s">
        <v>213</v>
      </c>
      <c r="C41" s="88">
        <v>0</v>
      </c>
      <c r="D41" s="9" t="str">
        <f t="shared" si="4"/>
        <v>N/A</v>
      </c>
      <c r="E41" s="88">
        <v>0</v>
      </c>
      <c r="F41" s="9" t="str">
        <f t="shared" si="4"/>
        <v>N/A</v>
      </c>
      <c r="G41" s="88">
        <v>0</v>
      </c>
      <c r="H41" s="9" t="str">
        <f t="shared" si="5"/>
        <v>N/A</v>
      </c>
      <c r="I41" s="10" t="s">
        <v>1745</v>
      </c>
      <c r="J41" s="10" t="s">
        <v>1745</v>
      </c>
      <c r="K41" s="9" t="str">
        <f t="shared" si="0"/>
        <v>N/A</v>
      </c>
    </row>
    <row r="42" spans="1:11" x14ac:dyDescent="0.2">
      <c r="A42" s="2" t="s">
        <v>665</v>
      </c>
      <c r="B42" s="104" t="s">
        <v>213</v>
      </c>
      <c r="C42" s="88">
        <v>0</v>
      </c>
      <c r="D42" s="9" t="str">
        <f t="shared" si="4"/>
        <v>N/A</v>
      </c>
      <c r="E42" s="88">
        <v>0</v>
      </c>
      <c r="F42" s="9" t="str">
        <f t="shared" si="4"/>
        <v>N/A</v>
      </c>
      <c r="G42" s="88">
        <v>0</v>
      </c>
      <c r="H42" s="9" t="str">
        <f t="shared" si="5"/>
        <v>N/A</v>
      </c>
      <c r="I42" s="10" t="s">
        <v>1745</v>
      </c>
      <c r="J42" s="10" t="s">
        <v>1745</v>
      </c>
      <c r="K42" s="9" t="str">
        <f t="shared" si="0"/>
        <v>N/A</v>
      </c>
    </row>
    <row r="43" spans="1:11" x14ac:dyDescent="0.2">
      <c r="A43" s="2" t="s">
        <v>666</v>
      </c>
      <c r="B43" s="104" t="s">
        <v>213</v>
      </c>
      <c r="C43" s="88">
        <v>0</v>
      </c>
      <c r="D43" s="9" t="str">
        <f t="shared" si="4"/>
        <v>N/A</v>
      </c>
      <c r="E43" s="88">
        <v>0.52492629489999998</v>
      </c>
      <c r="F43" s="9" t="str">
        <f t="shared" si="4"/>
        <v>N/A</v>
      </c>
      <c r="G43" s="88">
        <v>1.2240590089000001</v>
      </c>
      <c r="H43" s="9" t="str">
        <f t="shared" si="5"/>
        <v>N/A</v>
      </c>
      <c r="I43" s="10" t="s">
        <v>1745</v>
      </c>
      <c r="J43" s="10">
        <v>133.19999999999999</v>
      </c>
      <c r="K43" s="9" t="str">
        <f t="shared" si="0"/>
        <v>No</v>
      </c>
    </row>
    <row r="44" spans="1:11" x14ac:dyDescent="0.2">
      <c r="A44" s="2" t="s">
        <v>667</v>
      </c>
      <c r="B44" s="104" t="s">
        <v>213</v>
      </c>
      <c r="C44" s="88">
        <v>0</v>
      </c>
      <c r="D44" s="9" t="str">
        <f t="shared" si="4"/>
        <v>N/A</v>
      </c>
      <c r="E44" s="88">
        <v>0</v>
      </c>
      <c r="F44" s="9" t="str">
        <f t="shared" si="4"/>
        <v>N/A</v>
      </c>
      <c r="G44" s="88">
        <v>0</v>
      </c>
      <c r="H44" s="9" t="str">
        <f t="shared" si="5"/>
        <v>N/A</v>
      </c>
      <c r="I44" s="10" t="s">
        <v>1745</v>
      </c>
      <c r="J44" s="10" t="s">
        <v>1745</v>
      </c>
      <c r="K44" s="9" t="str">
        <f t="shared" si="0"/>
        <v>N/A</v>
      </c>
    </row>
    <row r="45" spans="1:11" x14ac:dyDescent="0.2">
      <c r="A45" s="2" t="s">
        <v>668</v>
      </c>
      <c r="B45" s="104" t="s">
        <v>213</v>
      </c>
      <c r="C45" s="88">
        <v>100</v>
      </c>
      <c r="D45" s="9" t="str">
        <f t="shared" si="4"/>
        <v>N/A</v>
      </c>
      <c r="E45" s="88">
        <v>99.475073705</v>
      </c>
      <c r="F45" s="9" t="str">
        <f t="shared" si="4"/>
        <v>N/A</v>
      </c>
      <c r="G45" s="88">
        <v>98.775940990999999</v>
      </c>
      <c r="H45" s="9" t="str">
        <f t="shared" si="5"/>
        <v>N/A</v>
      </c>
      <c r="I45" s="10">
        <v>-0.52500000000000002</v>
      </c>
      <c r="J45" s="10">
        <v>-0.70299999999999996</v>
      </c>
      <c r="K45" s="9" t="str">
        <f t="shared" si="0"/>
        <v>Yes</v>
      </c>
    </row>
    <row r="46" spans="1:11" x14ac:dyDescent="0.2">
      <c r="A46" s="2" t="s">
        <v>350</v>
      </c>
      <c r="B46" s="104" t="s">
        <v>213</v>
      </c>
      <c r="C46" s="87">
        <v>0</v>
      </c>
      <c r="D46" s="9" t="str">
        <f t="shared" si="4"/>
        <v>N/A</v>
      </c>
      <c r="E46" s="87">
        <v>0</v>
      </c>
      <c r="F46" s="9" t="str">
        <f t="shared" si="4"/>
        <v>N/A</v>
      </c>
      <c r="G46" s="87">
        <v>0</v>
      </c>
      <c r="H46" s="9" t="str">
        <f t="shared" si="5"/>
        <v>N/A</v>
      </c>
      <c r="I46" s="10" t="s">
        <v>1745</v>
      </c>
      <c r="J46" s="10" t="s">
        <v>1745</v>
      </c>
      <c r="K46" s="9" t="str">
        <f t="shared" si="0"/>
        <v>N/A</v>
      </c>
    </row>
    <row r="47" spans="1:11" x14ac:dyDescent="0.2">
      <c r="A47" s="2" t="s">
        <v>669</v>
      </c>
      <c r="B47" s="104" t="s">
        <v>213</v>
      </c>
      <c r="C47" s="88" t="s">
        <v>1745</v>
      </c>
      <c r="D47" s="9" t="str">
        <f t="shared" si="4"/>
        <v>N/A</v>
      </c>
      <c r="E47" s="88" t="s">
        <v>1745</v>
      </c>
      <c r="F47" s="9" t="str">
        <f t="shared" si="4"/>
        <v>N/A</v>
      </c>
      <c r="G47" s="88" t="s">
        <v>1745</v>
      </c>
      <c r="H47" s="9" t="str">
        <f t="shared" si="5"/>
        <v>N/A</v>
      </c>
      <c r="I47" s="10" t="s">
        <v>1745</v>
      </c>
      <c r="J47" s="10" t="s">
        <v>1745</v>
      </c>
      <c r="K47" s="9" t="str">
        <f t="shared" si="0"/>
        <v>N/A</v>
      </c>
    </row>
    <row r="48" spans="1:11" x14ac:dyDescent="0.2">
      <c r="A48" s="2" t="s">
        <v>670</v>
      </c>
      <c r="B48" s="104" t="s">
        <v>213</v>
      </c>
      <c r="C48" s="88" t="s">
        <v>1745</v>
      </c>
      <c r="D48" s="9" t="str">
        <f t="shared" si="4"/>
        <v>N/A</v>
      </c>
      <c r="E48" s="88" t="s">
        <v>1745</v>
      </c>
      <c r="F48" s="9" t="str">
        <f t="shared" si="4"/>
        <v>N/A</v>
      </c>
      <c r="G48" s="88" t="s">
        <v>1745</v>
      </c>
      <c r="H48" s="9" t="str">
        <f t="shared" si="5"/>
        <v>N/A</v>
      </c>
      <c r="I48" s="10" t="s">
        <v>1745</v>
      </c>
      <c r="J48" s="10" t="s">
        <v>1745</v>
      </c>
      <c r="K48" s="9" t="str">
        <f t="shared" si="0"/>
        <v>N/A</v>
      </c>
    </row>
    <row r="49" spans="1:11" x14ac:dyDescent="0.2">
      <c r="A49" s="2" t="s">
        <v>671</v>
      </c>
      <c r="B49" s="104" t="s">
        <v>213</v>
      </c>
      <c r="C49" s="88" t="s">
        <v>1745</v>
      </c>
      <c r="D49" s="9" t="str">
        <f t="shared" si="4"/>
        <v>N/A</v>
      </c>
      <c r="E49" s="88" t="s">
        <v>1745</v>
      </c>
      <c r="F49" s="9" t="str">
        <f t="shared" si="4"/>
        <v>N/A</v>
      </c>
      <c r="G49" s="88" t="s">
        <v>1745</v>
      </c>
      <c r="H49" s="9" t="str">
        <f t="shared" si="5"/>
        <v>N/A</v>
      </c>
      <c r="I49" s="10" t="s">
        <v>1745</v>
      </c>
      <c r="J49" s="10" t="s">
        <v>1745</v>
      </c>
      <c r="K49" s="9" t="str">
        <f t="shared" si="0"/>
        <v>N/A</v>
      </c>
    </row>
    <row r="50" spans="1:11" x14ac:dyDescent="0.2">
      <c r="A50" s="2" t="s">
        <v>672</v>
      </c>
      <c r="B50" s="104" t="s">
        <v>213</v>
      </c>
      <c r="C50" s="88" t="s">
        <v>1745</v>
      </c>
      <c r="D50" s="9" t="str">
        <f t="shared" si="4"/>
        <v>N/A</v>
      </c>
      <c r="E50" s="88" t="s">
        <v>1745</v>
      </c>
      <c r="F50" s="9" t="str">
        <f t="shared" si="4"/>
        <v>N/A</v>
      </c>
      <c r="G50" s="88" t="s">
        <v>1745</v>
      </c>
      <c r="H50" s="9" t="str">
        <f t="shared" si="5"/>
        <v>N/A</v>
      </c>
      <c r="I50" s="10" t="s">
        <v>1745</v>
      </c>
      <c r="J50" s="10" t="s">
        <v>1745</v>
      </c>
      <c r="K50" s="9" t="str">
        <f t="shared" si="0"/>
        <v>N/A</v>
      </c>
    </row>
    <row r="51" spans="1:11" x14ac:dyDescent="0.2">
      <c r="A51" s="2" t="s">
        <v>351</v>
      </c>
      <c r="B51" s="35" t="s">
        <v>213</v>
      </c>
      <c r="C51" s="87">
        <v>8217843</v>
      </c>
      <c r="D51" s="35" t="s">
        <v>213</v>
      </c>
      <c r="E51" s="36">
        <v>8301585</v>
      </c>
      <c r="F51" s="35" t="s">
        <v>213</v>
      </c>
      <c r="G51" s="36">
        <v>8690167</v>
      </c>
      <c r="H51" s="35" t="s">
        <v>213</v>
      </c>
      <c r="I51" s="10">
        <v>1.0189999999999999</v>
      </c>
      <c r="J51" s="10">
        <v>4.681</v>
      </c>
      <c r="K51" s="9" t="str">
        <f t="shared" si="0"/>
        <v>Yes</v>
      </c>
    </row>
    <row r="52" spans="1:11" x14ac:dyDescent="0.2">
      <c r="A52" s="2" t="s">
        <v>352</v>
      </c>
      <c r="B52" s="35" t="s">
        <v>213</v>
      </c>
      <c r="C52" s="88">
        <v>2.0198974353999999</v>
      </c>
      <c r="D52" s="9" t="str">
        <f t="shared" ref="D52:D54" si="6">IF($B52="N/A","N/A",IF(C52&gt;15,"No",IF(C52&lt;-15,"No","Yes")))</f>
        <v>N/A</v>
      </c>
      <c r="E52" s="8">
        <v>2.5935288261</v>
      </c>
      <c r="F52" s="9" t="str">
        <f t="shared" ref="F52:F54" si="7">IF($B52="N/A","N/A",IF(E52&gt;15,"No",IF(E52&lt;-15,"No","Yes")))</f>
        <v>N/A</v>
      </c>
      <c r="G52" s="8">
        <v>3.2408353026999999</v>
      </c>
      <c r="H52" s="9" t="str">
        <f t="shared" ref="H52:H54" si="8">IF($B52="N/A","N/A",IF(G52&gt;15,"No",IF(G52&lt;-15,"No","Yes")))</f>
        <v>N/A</v>
      </c>
      <c r="I52" s="10">
        <v>28.4</v>
      </c>
      <c r="J52" s="10">
        <v>24.96</v>
      </c>
      <c r="K52" s="9" t="str">
        <f t="shared" si="0"/>
        <v>Yes</v>
      </c>
    </row>
    <row r="53" spans="1:11" x14ac:dyDescent="0.2">
      <c r="A53" s="2" t="s">
        <v>353</v>
      </c>
      <c r="B53" s="35" t="s">
        <v>213</v>
      </c>
      <c r="C53" s="88">
        <v>0</v>
      </c>
      <c r="D53" s="9" t="str">
        <f t="shared" si="6"/>
        <v>N/A</v>
      </c>
      <c r="E53" s="8">
        <v>0</v>
      </c>
      <c r="F53" s="9" t="str">
        <f t="shared" si="7"/>
        <v>N/A</v>
      </c>
      <c r="G53" s="8">
        <v>0</v>
      </c>
      <c r="H53" s="9" t="str">
        <f t="shared" si="8"/>
        <v>N/A</v>
      </c>
      <c r="I53" s="10" t="s">
        <v>1745</v>
      </c>
      <c r="J53" s="10" t="s">
        <v>1745</v>
      </c>
      <c r="K53" s="9" t="str">
        <f t="shared" si="0"/>
        <v>N/A</v>
      </c>
    </row>
    <row r="54" spans="1:11" x14ac:dyDescent="0.2">
      <c r="A54" s="2" t="s">
        <v>354</v>
      </c>
      <c r="B54" s="35" t="s">
        <v>213</v>
      </c>
      <c r="C54" s="88">
        <v>47.74008216</v>
      </c>
      <c r="D54" s="9" t="str">
        <f t="shared" si="6"/>
        <v>N/A</v>
      </c>
      <c r="E54" s="8">
        <v>45.295422500999997</v>
      </c>
      <c r="F54" s="9" t="str">
        <f t="shared" si="7"/>
        <v>N/A</v>
      </c>
      <c r="G54" s="8">
        <v>43.789158481999998</v>
      </c>
      <c r="H54" s="9" t="str">
        <f t="shared" si="8"/>
        <v>N/A</v>
      </c>
      <c r="I54" s="10">
        <v>-5.12</v>
      </c>
      <c r="J54" s="10">
        <v>-3.33</v>
      </c>
      <c r="K54" s="9" t="str">
        <f t="shared" si="0"/>
        <v>Yes</v>
      </c>
    </row>
    <row r="55" spans="1:11" ht="12" customHeight="1" x14ac:dyDescent="0.2">
      <c r="A55" s="161" t="s">
        <v>1633</v>
      </c>
      <c r="B55" s="162"/>
      <c r="C55" s="162"/>
      <c r="D55" s="162"/>
      <c r="E55" s="162"/>
      <c r="F55" s="162"/>
      <c r="G55" s="162"/>
      <c r="H55" s="162"/>
      <c r="I55" s="162"/>
      <c r="J55" s="162"/>
      <c r="K55" s="163"/>
    </row>
    <row r="56" spans="1:11" x14ac:dyDescent="0.2">
      <c r="A56" s="156" t="s">
        <v>1631</v>
      </c>
      <c r="B56" s="157"/>
      <c r="C56" s="157"/>
      <c r="D56" s="157"/>
      <c r="E56" s="157"/>
      <c r="F56" s="157"/>
      <c r="G56" s="157"/>
      <c r="H56" s="157"/>
      <c r="I56" s="157"/>
      <c r="J56" s="157"/>
      <c r="K56" s="158"/>
    </row>
    <row r="57" spans="1:11" x14ac:dyDescent="0.2">
      <c r="A57" s="159" t="s">
        <v>1732</v>
      </c>
      <c r="B57" s="159"/>
      <c r="C57" s="159"/>
      <c r="D57" s="159"/>
      <c r="E57" s="159"/>
      <c r="F57" s="159"/>
      <c r="G57" s="159"/>
      <c r="H57" s="159"/>
      <c r="I57" s="159"/>
      <c r="J57" s="159"/>
      <c r="K57" s="16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ht="12.75" customHeight="1" x14ac:dyDescent="0.2">
      <c r="A2" s="153" t="s">
        <v>1584</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30293522</v>
      </c>
      <c r="D6" s="9" t="str">
        <f>IF($B6="N/A","N/A",IF(C6&gt;15,"No",IF(C6&lt;-15,"No","Yes")))</f>
        <v>N/A</v>
      </c>
      <c r="E6" s="36">
        <v>31778887</v>
      </c>
      <c r="F6" s="9" t="str">
        <f>IF($B6="N/A","N/A",IF(E6&gt;15,"No",IF(E6&lt;-15,"No","Yes")))</f>
        <v>N/A</v>
      </c>
      <c r="G6" s="36">
        <v>31999113</v>
      </c>
      <c r="H6" s="9" t="str">
        <f>IF($B6="N/A","N/A",IF(G6&gt;15,"No",IF(G6&lt;-15,"No","Yes")))</f>
        <v>N/A</v>
      </c>
      <c r="I6" s="10">
        <v>4.9029999999999996</v>
      </c>
      <c r="J6" s="10">
        <v>0.69299999999999995</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89" t="s">
        <v>16</v>
      </c>
      <c r="B9" s="35" t="s">
        <v>213</v>
      </c>
      <c r="C9" s="88">
        <v>2.3458513671999999</v>
      </c>
      <c r="D9" s="9" t="str">
        <f t="shared" ref="D9:D15" si="1">IF($B9="N/A","N/A",IF(C9&gt;15,"No",IF(C9&lt;-15,"No","Yes")))</f>
        <v>N/A</v>
      </c>
      <c r="E9" s="8">
        <v>2.332743749</v>
      </c>
      <c r="F9" s="9" t="str">
        <f t="shared" ref="F9:F15" si="2">IF($B9="N/A","N/A",IF(E9&gt;15,"No",IF(E9&lt;-15,"No","Yes")))</f>
        <v>N/A</v>
      </c>
      <c r="G9" s="8">
        <v>2.2609751714000001</v>
      </c>
      <c r="H9" s="9" t="str">
        <f t="shared" ref="H9:H15" si="3">IF($B9="N/A","N/A",IF(G9&gt;15,"No",IF(G9&lt;-15,"No","Yes")))</f>
        <v>N/A</v>
      </c>
      <c r="I9" s="10">
        <v>-0.55900000000000005</v>
      </c>
      <c r="J9" s="10">
        <v>-3.08</v>
      </c>
      <c r="K9" s="9" t="str">
        <f t="shared" si="0"/>
        <v>Yes</v>
      </c>
    </row>
    <row r="10" spans="1:11" x14ac:dyDescent="0.2">
      <c r="A10" s="89" t="s">
        <v>36</v>
      </c>
      <c r="B10" s="35" t="s">
        <v>213</v>
      </c>
      <c r="C10" s="88">
        <v>1.2051903E-3</v>
      </c>
      <c r="D10" s="9" t="str">
        <f t="shared" si="1"/>
        <v>N/A</v>
      </c>
      <c r="E10" s="8">
        <v>3.1249022999999998E-3</v>
      </c>
      <c r="F10" s="9" t="str">
        <f t="shared" si="2"/>
        <v>N/A</v>
      </c>
      <c r="G10" s="8">
        <v>1.6692978800000001E-2</v>
      </c>
      <c r="H10" s="9" t="str">
        <f t="shared" si="3"/>
        <v>N/A</v>
      </c>
      <c r="I10" s="10">
        <v>159.30000000000001</v>
      </c>
      <c r="J10" s="10">
        <v>434.2</v>
      </c>
      <c r="K10" s="9" t="str">
        <f t="shared" si="0"/>
        <v>No</v>
      </c>
    </row>
    <row r="11" spans="1:11" x14ac:dyDescent="0.2">
      <c r="A11" s="89" t="s">
        <v>37</v>
      </c>
      <c r="B11" s="35" t="s">
        <v>213</v>
      </c>
      <c r="C11" s="88">
        <v>1.2627698E-3</v>
      </c>
      <c r="D11" s="9" t="str">
        <f t="shared" si="1"/>
        <v>N/A</v>
      </c>
      <c r="E11" s="8">
        <v>1.3553440999999999E-3</v>
      </c>
      <c r="F11" s="9" t="str">
        <f t="shared" si="2"/>
        <v>N/A</v>
      </c>
      <c r="G11" s="8">
        <v>9.0407739000000001E-3</v>
      </c>
      <c r="H11" s="9" t="str">
        <f t="shared" si="3"/>
        <v>N/A</v>
      </c>
      <c r="I11" s="10">
        <v>7.3310000000000004</v>
      </c>
      <c r="J11" s="10">
        <v>567</v>
      </c>
      <c r="K11" s="9" t="str">
        <f t="shared" si="0"/>
        <v>No</v>
      </c>
    </row>
    <row r="12" spans="1:11" x14ac:dyDescent="0.2">
      <c r="A12" s="89" t="s">
        <v>38</v>
      </c>
      <c r="B12" s="35" t="s">
        <v>213</v>
      </c>
      <c r="C12" s="88">
        <v>2.4886147154999998</v>
      </c>
      <c r="D12" s="9" t="str">
        <f t="shared" si="1"/>
        <v>N/A</v>
      </c>
      <c r="E12" s="8">
        <v>2.4675133725</v>
      </c>
      <c r="F12" s="9" t="str">
        <f t="shared" si="2"/>
        <v>N/A</v>
      </c>
      <c r="G12" s="8">
        <v>2.3912776513999998</v>
      </c>
      <c r="H12" s="9" t="str">
        <f t="shared" si="3"/>
        <v>N/A</v>
      </c>
      <c r="I12" s="10">
        <v>-0.84799999999999998</v>
      </c>
      <c r="J12" s="10">
        <v>-3.09</v>
      </c>
      <c r="K12" s="9" t="str">
        <f t="shared" si="0"/>
        <v>Yes</v>
      </c>
    </row>
    <row r="13" spans="1:11" x14ac:dyDescent="0.2">
      <c r="A13" s="89" t="s">
        <v>863</v>
      </c>
      <c r="B13" s="35" t="s">
        <v>213</v>
      </c>
      <c r="C13" s="88">
        <v>0.40942366349999998</v>
      </c>
      <c r="D13" s="9" t="str">
        <f t="shared" si="1"/>
        <v>N/A</v>
      </c>
      <c r="E13" s="8">
        <v>0.36745972049999998</v>
      </c>
      <c r="F13" s="9" t="str">
        <f t="shared" si="2"/>
        <v>N/A</v>
      </c>
      <c r="G13" s="8">
        <v>0.24577806490000001</v>
      </c>
      <c r="H13" s="9" t="str">
        <f t="shared" si="3"/>
        <v>N/A</v>
      </c>
      <c r="I13" s="10">
        <v>-10.199999999999999</v>
      </c>
      <c r="J13" s="10">
        <v>-33.1</v>
      </c>
      <c r="K13" s="9" t="str">
        <f t="shared" si="0"/>
        <v>No</v>
      </c>
    </row>
    <row r="14" spans="1:11" x14ac:dyDescent="0.2">
      <c r="A14" s="89" t="s">
        <v>864</v>
      </c>
      <c r="B14" s="35" t="s">
        <v>213</v>
      </c>
      <c r="C14" s="88">
        <v>3.4407544753999999</v>
      </c>
      <c r="D14" s="9" t="str">
        <f t="shared" si="1"/>
        <v>N/A</v>
      </c>
      <c r="E14" s="8">
        <v>3.5981789643000002</v>
      </c>
      <c r="F14" s="9" t="str">
        <f t="shared" si="2"/>
        <v>N/A</v>
      </c>
      <c r="G14" s="8">
        <v>3.4593937961000001</v>
      </c>
      <c r="H14" s="9" t="str">
        <f t="shared" si="3"/>
        <v>N/A</v>
      </c>
      <c r="I14" s="10">
        <v>4.5750000000000002</v>
      </c>
      <c r="J14" s="10">
        <v>-3.86</v>
      </c>
      <c r="K14" s="9" t="str">
        <f t="shared" si="0"/>
        <v>Yes</v>
      </c>
    </row>
    <row r="15" spans="1:11" x14ac:dyDescent="0.2">
      <c r="A15" s="89" t="s">
        <v>161</v>
      </c>
      <c r="B15" s="35" t="s">
        <v>213</v>
      </c>
      <c r="C15" s="88">
        <v>4.9216132743000003</v>
      </c>
      <c r="D15" s="9" t="str">
        <f t="shared" si="1"/>
        <v>N/A</v>
      </c>
      <c r="E15" s="8">
        <v>2.2026951416</v>
      </c>
      <c r="F15" s="9" t="str">
        <f t="shared" si="2"/>
        <v>N/A</v>
      </c>
      <c r="G15" s="8">
        <v>1.9632387935</v>
      </c>
      <c r="H15" s="9" t="str">
        <f t="shared" si="3"/>
        <v>N/A</v>
      </c>
      <c r="I15" s="10">
        <v>-55.2</v>
      </c>
      <c r="J15" s="10">
        <v>-10.9</v>
      </c>
      <c r="K15" s="9" t="str">
        <f t="shared" si="0"/>
        <v>Yes</v>
      </c>
    </row>
    <row r="16" spans="1:11" x14ac:dyDescent="0.2">
      <c r="A16" s="89" t="s">
        <v>162</v>
      </c>
      <c r="B16" s="35" t="s">
        <v>246</v>
      </c>
      <c r="C16" s="88">
        <v>93.103149247999994</v>
      </c>
      <c r="D16" s="9" t="str">
        <f>IF($B16="N/A","N/A",IF(C16&gt;95,"Yes","No"))</f>
        <v>No</v>
      </c>
      <c r="E16" s="8">
        <v>93.235197318000004</v>
      </c>
      <c r="F16" s="9" t="str">
        <f>IF($B16="N/A","N/A",IF(E16&gt;95,"Yes","No"))</f>
        <v>No</v>
      </c>
      <c r="G16" s="8">
        <v>93.145825635999998</v>
      </c>
      <c r="H16" s="9" t="str">
        <f>IF($B16="N/A","N/A",IF(G16&gt;95,"Yes","No"))</f>
        <v>No</v>
      </c>
      <c r="I16" s="10">
        <v>0.14180000000000001</v>
      </c>
      <c r="J16" s="10">
        <v>-9.6000000000000002E-2</v>
      </c>
      <c r="K16" s="9" t="str">
        <f t="shared" ref="K16:K26" si="4">IF(J16="Div by 0", "N/A", IF(J16="N/A","N/A", IF(J16&gt;30, "No", IF(J16&lt;-30, "No", "Yes"))))</f>
        <v>Yes</v>
      </c>
    </row>
    <row r="17" spans="1:11" x14ac:dyDescent="0.2">
      <c r="A17" s="89" t="s">
        <v>865</v>
      </c>
      <c r="B17" s="60" t="s">
        <v>247</v>
      </c>
      <c r="C17" s="88">
        <v>20.112719148</v>
      </c>
      <c r="D17" s="9" t="str">
        <f>IF($B17="N/A","N/A",IF(C17&gt;90,"No",IF(C17&lt;50,"No","Yes")))</f>
        <v>No</v>
      </c>
      <c r="E17" s="8">
        <v>18.979478418999999</v>
      </c>
      <c r="F17" s="9" t="str">
        <f>IF($B17="N/A","N/A",IF(E17&gt;90,"No",IF(E17&lt;50,"No","Yes")))</f>
        <v>No</v>
      </c>
      <c r="G17" s="8">
        <v>18.293619576000001</v>
      </c>
      <c r="H17" s="9" t="str">
        <f>IF($B17="N/A","N/A",IF(G17&gt;90,"No",IF(G17&lt;50,"No","Yes")))</f>
        <v>No</v>
      </c>
      <c r="I17" s="10">
        <v>-5.63</v>
      </c>
      <c r="J17" s="10">
        <v>-3.61</v>
      </c>
      <c r="K17" s="9" t="str">
        <f t="shared" si="4"/>
        <v>Yes</v>
      </c>
    </row>
    <row r="18" spans="1:11" x14ac:dyDescent="0.2">
      <c r="A18" s="89" t="s">
        <v>866</v>
      </c>
      <c r="B18" s="60" t="s">
        <v>224</v>
      </c>
      <c r="C18" s="88">
        <v>40.011478361999998</v>
      </c>
      <c r="D18" s="9" t="str">
        <f t="shared" ref="D18:D23" si="5">IF($B18="N/A","N/A",IF(C18&gt;5,"No",IF(C18&lt;=0,"No","Yes")))</f>
        <v>No</v>
      </c>
      <c r="E18" s="8">
        <v>40.673186571999999</v>
      </c>
      <c r="F18" s="9" t="str">
        <f t="shared" ref="F18:F23" si="6">IF($B18="N/A","N/A",IF(E18&gt;5,"No",IF(E18&lt;=0,"No","Yes")))</f>
        <v>No</v>
      </c>
      <c r="G18" s="8">
        <v>41.94652833</v>
      </c>
      <c r="H18" s="9" t="str">
        <f t="shared" ref="H18:H23" si="7">IF($B18="N/A","N/A",IF(G18&gt;5,"No",IF(G18&lt;=0,"No","Yes")))</f>
        <v>No</v>
      </c>
      <c r="I18" s="10">
        <v>1.6539999999999999</v>
      </c>
      <c r="J18" s="10">
        <v>3.1309999999999998</v>
      </c>
      <c r="K18" s="9" t="str">
        <f t="shared" si="4"/>
        <v>Yes</v>
      </c>
    </row>
    <row r="19" spans="1:11" x14ac:dyDescent="0.2">
      <c r="A19" s="89" t="s">
        <v>867</v>
      </c>
      <c r="B19" s="60" t="s">
        <v>224</v>
      </c>
      <c r="C19" s="88">
        <v>3.6096430120999998</v>
      </c>
      <c r="D19" s="9" t="str">
        <f t="shared" si="5"/>
        <v>Yes</v>
      </c>
      <c r="E19" s="8">
        <v>3.3839133509999999</v>
      </c>
      <c r="F19" s="9" t="str">
        <f t="shared" si="6"/>
        <v>Yes</v>
      </c>
      <c r="G19" s="8">
        <v>3.0168648736999999</v>
      </c>
      <c r="H19" s="9" t="str">
        <f t="shared" si="7"/>
        <v>Yes</v>
      </c>
      <c r="I19" s="10">
        <v>-6.25</v>
      </c>
      <c r="J19" s="10">
        <v>-10.8</v>
      </c>
      <c r="K19" s="9" t="str">
        <f t="shared" si="4"/>
        <v>Yes</v>
      </c>
    </row>
    <row r="20" spans="1:11" x14ac:dyDescent="0.2">
      <c r="A20" s="89" t="s">
        <v>868</v>
      </c>
      <c r="B20" s="60" t="s">
        <v>224</v>
      </c>
      <c r="C20" s="88">
        <v>0.17539393410000001</v>
      </c>
      <c r="D20" s="9" t="str">
        <f t="shared" si="5"/>
        <v>Yes</v>
      </c>
      <c r="E20" s="8">
        <v>0.21311633730000001</v>
      </c>
      <c r="F20" s="9" t="str">
        <f t="shared" si="6"/>
        <v>Yes</v>
      </c>
      <c r="G20" s="8">
        <v>0.2059307081</v>
      </c>
      <c r="H20" s="9" t="str">
        <f t="shared" si="7"/>
        <v>Yes</v>
      </c>
      <c r="I20" s="10">
        <v>21.51</v>
      </c>
      <c r="J20" s="10">
        <v>-3.37</v>
      </c>
      <c r="K20" s="9" t="str">
        <f t="shared" si="4"/>
        <v>Yes</v>
      </c>
    </row>
    <row r="21" spans="1:11" x14ac:dyDescent="0.2">
      <c r="A21" s="89" t="s">
        <v>869</v>
      </c>
      <c r="B21" s="35" t="s">
        <v>213</v>
      </c>
      <c r="C21" s="88">
        <v>0.46878669309999998</v>
      </c>
      <c r="D21" s="9" t="str">
        <f t="shared" si="5"/>
        <v>N/A</v>
      </c>
      <c r="E21" s="8">
        <v>0.49756305179999999</v>
      </c>
      <c r="F21" s="9" t="str">
        <f t="shared" si="6"/>
        <v>N/A</v>
      </c>
      <c r="G21" s="8">
        <v>0.59742593489999996</v>
      </c>
      <c r="H21" s="9" t="str">
        <f t="shared" si="7"/>
        <v>N/A</v>
      </c>
      <c r="I21" s="10">
        <v>6.1379999999999999</v>
      </c>
      <c r="J21" s="10">
        <v>20.07</v>
      </c>
      <c r="K21" s="9" t="str">
        <f t="shared" si="4"/>
        <v>Yes</v>
      </c>
    </row>
    <row r="22" spans="1:11" x14ac:dyDescent="0.2">
      <c r="A22" s="89" t="s">
        <v>1717</v>
      </c>
      <c r="B22" s="35" t="s">
        <v>213</v>
      </c>
      <c r="C22" s="88">
        <v>2.8652991E-3</v>
      </c>
      <c r="D22" s="9" t="str">
        <f t="shared" si="5"/>
        <v>N/A</v>
      </c>
      <c r="E22" s="8">
        <v>2.2467746999999998E-3</v>
      </c>
      <c r="F22" s="9" t="str">
        <f t="shared" si="6"/>
        <v>N/A</v>
      </c>
      <c r="G22" s="8">
        <v>1.5375426E-3</v>
      </c>
      <c r="H22" s="9" t="str">
        <f t="shared" si="7"/>
        <v>N/A</v>
      </c>
      <c r="I22" s="10">
        <v>-21.6</v>
      </c>
      <c r="J22" s="10">
        <v>-31.6</v>
      </c>
      <c r="K22" s="9" t="str">
        <f t="shared" si="4"/>
        <v>No</v>
      </c>
    </row>
    <row r="23" spans="1:11" x14ac:dyDescent="0.2">
      <c r="A23" s="89" t="s">
        <v>870</v>
      </c>
      <c r="B23" s="35" t="s">
        <v>213</v>
      </c>
      <c r="C23" s="88">
        <v>4.5458563700000003E-2</v>
      </c>
      <c r="D23" s="9" t="str">
        <f t="shared" si="5"/>
        <v>N/A</v>
      </c>
      <c r="E23" s="8">
        <v>5.5212758100000002E-2</v>
      </c>
      <c r="F23" s="9" t="str">
        <f t="shared" si="6"/>
        <v>N/A</v>
      </c>
      <c r="G23" s="8">
        <v>4.7829450799999999E-2</v>
      </c>
      <c r="H23" s="9" t="str">
        <f t="shared" si="7"/>
        <v>N/A</v>
      </c>
      <c r="I23" s="10">
        <v>21.46</v>
      </c>
      <c r="J23" s="10">
        <v>-13.4</v>
      </c>
      <c r="K23" s="9" t="str">
        <f t="shared" si="4"/>
        <v>Yes</v>
      </c>
    </row>
    <row r="24" spans="1:11" x14ac:dyDescent="0.2">
      <c r="A24" s="89" t="s">
        <v>871</v>
      </c>
      <c r="B24" s="35" t="s">
        <v>232</v>
      </c>
      <c r="C24" s="88">
        <v>3.6572010345999999</v>
      </c>
      <c r="D24" s="9" t="str">
        <f>IF($B24="N/A","N/A",IF(C24&gt;10,"No",IF(C24&lt;1,"No","Yes")))</f>
        <v>Yes</v>
      </c>
      <c r="E24" s="8">
        <v>3.6436518371000002</v>
      </c>
      <c r="F24" s="9" t="str">
        <f>IF($B24="N/A","N/A",IF(E24&gt;10,"No",IF(E24&lt;1,"No","Yes")))</f>
        <v>Yes</v>
      </c>
      <c r="G24" s="8">
        <v>3.4364233783999998</v>
      </c>
      <c r="H24" s="9" t="str">
        <f>IF($B24="N/A","N/A",IF(G24&gt;10,"No",IF(G24&lt;1,"No","Yes")))</f>
        <v>Yes</v>
      </c>
      <c r="I24" s="10">
        <v>-0.37</v>
      </c>
      <c r="J24" s="10">
        <v>-5.69</v>
      </c>
      <c r="K24" s="9" t="str">
        <f t="shared" si="4"/>
        <v>Yes</v>
      </c>
    </row>
    <row r="25" spans="1:11" x14ac:dyDescent="0.2">
      <c r="A25" s="89" t="s">
        <v>872</v>
      </c>
      <c r="B25" s="92" t="s">
        <v>239</v>
      </c>
      <c r="C25" s="88">
        <v>14.75134849</v>
      </c>
      <c r="D25" s="9" t="str">
        <f>IF($B25="N/A","N/A",IF(C25&gt;10,"No",IF(C25&lt;=0,"No","Yes")))</f>
        <v>No</v>
      </c>
      <c r="E25" s="8">
        <v>15.001245953</v>
      </c>
      <c r="F25" s="9" t="str">
        <f>IF($B25="N/A","N/A",IF(E25&gt;10,"No",IF(E25&lt;=0,"No","Yes")))</f>
        <v>No</v>
      </c>
      <c r="G25" s="8">
        <v>15.331737477000001</v>
      </c>
      <c r="H25" s="9" t="str">
        <f>IF($B25="N/A","N/A",IF(G25&gt;10,"No",IF(G25&lt;=0,"No","Yes")))</f>
        <v>No</v>
      </c>
      <c r="I25" s="10">
        <v>1.694</v>
      </c>
      <c r="J25" s="10">
        <v>2.2029999999999998</v>
      </c>
      <c r="K25" s="9" t="str">
        <f t="shared" si="4"/>
        <v>Yes</v>
      </c>
    </row>
    <row r="26" spans="1:11" x14ac:dyDescent="0.2">
      <c r="A26" s="89" t="s">
        <v>873</v>
      </c>
      <c r="B26" s="60" t="s">
        <v>248</v>
      </c>
      <c r="C26" s="88">
        <v>6.8968507523999998</v>
      </c>
      <c r="D26" s="9" t="str">
        <f>IF($B26="N/A","N/A",IF(C26&gt;=5,"No",IF(C26&lt;0,"No","Yes")))</f>
        <v>No</v>
      </c>
      <c r="E26" s="8">
        <v>6.7648026817</v>
      </c>
      <c r="F26" s="9" t="str">
        <f>IF($B26="N/A","N/A",IF(E26&gt;=5,"No",IF(E26&lt;0,"No","Yes")))</f>
        <v>No</v>
      </c>
      <c r="G26" s="8">
        <v>6.8541743641000004</v>
      </c>
      <c r="H26" s="9" t="str">
        <f>IF($B26="N/A","N/A",IF(G26&gt;=5,"No",IF(G26&lt;0,"No","Yes")))</f>
        <v>No</v>
      </c>
      <c r="I26" s="10">
        <v>-1.91</v>
      </c>
      <c r="J26" s="10">
        <v>1.321</v>
      </c>
      <c r="K26" s="9" t="str">
        <f t="shared" si="4"/>
        <v>Yes</v>
      </c>
    </row>
    <row r="27" spans="1:11" x14ac:dyDescent="0.2">
      <c r="A27" s="89" t="s">
        <v>14</v>
      </c>
      <c r="B27" s="60" t="s">
        <v>249</v>
      </c>
      <c r="C27" s="88">
        <v>0.17090452540000001</v>
      </c>
      <c r="D27" s="9" t="str">
        <f>IF($B27="N/A","N/A",IF(C27&gt;15,"No",IF(C27&lt;=0,"No","Yes")))</f>
        <v>Yes</v>
      </c>
      <c r="E27" s="8">
        <v>0.18572079</v>
      </c>
      <c r="F27" s="9" t="str">
        <f>IF($B27="N/A","N/A",IF(E27&gt;15,"No",IF(E27&lt;=0,"No","Yes")))</f>
        <v>Yes</v>
      </c>
      <c r="G27" s="8">
        <v>0.20408690700000001</v>
      </c>
      <c r="H27" s="9" t="str">
        <f>IF($B27="N/A","N/A",IF(G27&gt;15,"No",IF(G27&lt;=0,"No","Yes")))</f>
        <v>Yes</v>
      </c>
      <c r="I27" s="10">
        <v>8.6690000000000005</v>
      </c>
      <c r="J27" s="10">
        <v>9.8889999999999993</v>
      </c>
      <c r="K27" s="9" t="str">
        <f>IF(J27="Div by 0", "N/A", IF(J27="N/A","N/A", IF(J27&gt;30, "No", IF(J27&lt;-30, "No", "Yes"))))</f>
        <v>Yes</v>
      </c>
    </row>
    <row r="28" spans="1:11" x14ac:dyDescent="0.2">
      <c r="A28" s="89" t="s">
        <v>874</v>
      </c>
      <c r="B28" s="35" t="s">
        <v>213</v>
      </c>
      <c r="C28" s="91">
        <v>74.529387904999993</v>
      </c>
      <c r="D28" s="9" t="str">
        <f>IF($B28="N/A","N/A",IF(C28&gt;15,"No",IF(C28&lt;-15,"No","Yes")))</f>
        <v>N/A</v>
      </c>
      <c r="E28" s="37">
        <v>71.085038969999999</v>
      </c>
      <c r="F28" s="9" t="str">
        <f>IF($B28="N/A","N/A",IF(E28&gt;15,"No",IF(E28&lt;-15,"No","Yes")))</f>
        <v>N/A</v>
      </c>
      <c r="G28" s="37">
        <v>84.116987718999994</v>
      </c>
      <c r="H28" s="9" t="str">
        <f>IF($B28="N/A","N/A",IF(G28&gt;15,"No",IF(G28&lt;-15,"No","Yes")))</f>
        <v>N/A</v>
      </c>
      <c r="I28" s="10">
        <v>-4.62</v>
      </c>
      <c r="J28" s="10">
        <v>18.329999999999998</v>
      </c>
      <c r="K28" s="9" t="str">
        <f>IF(J28="Div by 0", "N/A", IF(J28="N/A","N/A", IF(J28&gt;30, "No", IF(J28&lt;-30, "No", "Yes"))))</f>
        <v>Yes</v>
      </c>
    </row>
    <row r="29" spans="1:11" x14ac:dyDescent="0.2">
      <c r="A29" s="89" t="s">
        <v>376</v>
      </c>
      <c r="B29" s="35" t="s">
        <v>250</v>
      </c>
      <c r="C29" s="88">
        <v>0.52361029530000003</v>
      </c>
      <c r="D29" s="9" t="str">
        <f>IF($B29="N/A","N/A",IF(C29&gt;35,"No",IF(C29&lt;10,"No","Yes")))</f>
        <v>No</v>
      </c>
      <c r="E29" s="8">
        <v>0.4366011937</v>
      </c>
      <c r="F29" s="9" t="str">
        <f>IF($B29="N/A","N/A",IF(E29&gt;35,"No",IF(E29&lt;10,"No","Yes")))</f>
        <v>No</v>
      </c>
      <c r="G29" s="8">
        <v>0.35418794260000003</v>
      </c>
      <c r="H29" s="9" t="str">
        <f>IF($B29="N/A","N/A",IF(G29&gt;35,"No",IF(G29&lt;10,"No","Yes")))</f>
        <v>No</v>
      </c>
      <c r="I29" s="10">
        <v>-16.600000000000001</v>
      </c>
      <c r="J29" s="10">
        <v>-18.899999999999999</v>
      </c>
      <c r="K29" s="9" t="str">
        <f t="shared" ref="K29:K54" si="8">IF(J29="Div by 0", "N/A", IF(J29="N/A","N/A", IF(J29&gt;30, "No", IF(J29&lt;-30, "No", "Yes"))))</f>
        <v>Yes</v>
      </c>
    </row>
    <row r="30" spans="1:11" x14ac:dyDescent="0.2">
      <c r="A30" s="89" t="s">
        <v>377</v>
      </c>
      <c r="B30" s="35" t="s">
        <v>251</v>
      </c>
      <c r="C30" s="88">
        <v>0.86218103000000001</v>
      </c>
      <c r="D30" s="9" t="str">
        <f>IF($B30="N/A","N/A",IF(C30&gt;20,"No",IF(C30&lt;2,"No","Yes")))</f>
        <v>No</v>
      </c>
      <c r="E30" s="8">
        <v>0.81979271330000003</v>
      </c>
      <c r="F30" s="9" t="str">
        <f>IF($B30="N/A","N/A",IF(E30&gt;20,"No",IF(E30&lt;2,"No","Yes")))</f>
        <v>No</v>
      </c>
      <c r="G30" s="8">
        <v>0.79224383499999995</v>
      </c>
      <c r="H30" s="9" t="str">
        <f>IF($B30="N/A","N/A",IF(G30&gt;20,"No",IF(G30&lt;2,"No","Yes")))</f>
        <v>No</v>
      </c>
      <c r="I30" s="10">
        <v>-4.92</v>
      </c>
      <c r="J30" s="10">
        <v>-3.36</v>
      </c>
      <c r="K30" s="9" t="str">
        <f t="shared" si="8"/>
        <v>Yes</v>
      </c>
    </row>
    <row r="31" spans="1:11" x14ac:dyDescent="0.2">
      <c r="A31" s="89" t="s">
        <v>378</v>
      </c>
      <c r="B31" s="35" t="s">
        <v>252</v>
      </c>
      <c r="C31" s="88">
        <v>0.28663883979999999</v>
      </c>
      <c r="D31" s="9" t="str">
        <f>IF($B31="N/A","N/A",IF(C31&gt;8,"No",IF(C31&lt;0.5,"No","Yes")))</f>
        <v>No</v>
      </c>
      <c r="E31" s="8">
        <v>0.27387680380000001</v>
      </c>
      <c r="F31" s="9" t="str">
        <f>IF($B31="N/A","N/A",IF(E31&gt;8,"No",IF(E31&lt;0.5,"No","Yes")))</f>
        <v>No</v>
      </c>
      <c r="G31" s="8">
        <v>0.2193185792</v>
      </c>
      <c r="H31" s="9" t="str">
        <f>IF($B31="N/A","N/A",IF(G31&gt;8,"No",IF(G31&lt;0.5,"No","Yes")))</f>
        <v>No</v>
      </c>
      <c r="I31" s="10">
        <v>-4.45</v>
      </c>
      <c r="J31" s="10">
        <v>-19.899999999999999</v>
      </c>
      <c r="K31" s="9" t="str">
        <f t="shared" si="8"/>
        <v>Yes</v>
      </c>
    </row>
    <row r="32" spans="1:11" x14ac:dyDescent="0.2">
      <c r="A32" s="89" t="s">
        <v>379</v>
      </c>
      <c r="B32" s="35" t="s">
        <v>253</v>
      </c>
      <c r="C32" s="88">
        <v>5.4780325642000003</v>
      </c>
      <c r="D32" s="9" t="str">
        <f>IF($B32="N/A","N/A",IF(C32&gt;25,"No",IF(C32&lt;3,"No","Yes")))</f>
        <v>Yes</v>
      </c>
      <c r="E32" s="8">
        <v>5.236344495</v>
      </c>
      <c r="F32" s="9" t="str">
        <f>IF($B32="N/A","N/A",IF(E32&gt;25,"No",IF(E32&lt;3,"No","Yes")))</f>
        <v>Yes</v>
      </c>
      <c r="G32" s="8">
        <v>5.2793119609000003</v>
      </c>
      <c r="H32" s="9" t="str">
        <f>IF($B32="N/A","N/A",IF(G32&gt;25,"No",IF(G32&lt;3,"No","Yes")))</f>
        <v>Yes</v>
      </c>
      <c r="I32" s="10">
        <v>-4.41</v>
      </c>
      <c r="J32" s="10">
        <v>0.8206</v>
      </c>
      <c r="K32" s="9" t="str">
        <f t="shared" si="8"/>
        <v>Yes</v>
      </c>
    </row>
    <row r="33" spans="1:11" x14ac:dyDescent="0.2">
      <c r="A33" s="89" t="s">
        <v>380</v>
      </c>
      <c r="B33" s="35" t="s">
        <v>254</v>
      </c>
      <c r="C33" s="88">
        <v>14.842737665</v>
      </c>
      <c r="D33" s="9" t="str">
        <f>IF($B33="N/A","N/A",IF(C33&gt;25,"No",IF(C33&lt;2,"No","Yes")))</f>
        <v>Yes</v>
      </c>
      <c r="E33" s="8">
        <v>14.586256592</v>
      </c>
      <c r="F33" s="9" t="str">
        <f>IF($B33="N/A","N/A",IF(E33&gt;25,"No",IF(E33&lt;2,"No","Yes")))</f>
        <v>Yes</v>
      </c>
      <c r="G33" s="8">
        <v>13.945611554999999</v>
      </c>
      <c r="H33" s="9" t="str">
        <f>IF($B33="N/A","N/A",IF(G33&gt;25,"No",IF(G33&lt;2,"No","Yes")))</f>
        <v>Yes</v>
      </c>
      <c r="I33" s="10">
        <v>-1.73</v>
      </c>
      <c r="J33" s="10">
        <v>-4.3899999999999997</v>
      </c>
      <c r="K33" s="9" t="str">
        <f t="shared" si="8"/>
        <v>Yes</v>
      </c>
    </row>
    <row r="34" spans="1:11" x14ac:dyDescent="0.2">
      <c r="A34" s="89" t="s">
        <v>381</v>
      </c>
      <c r="B34" s="35" t="s">
        <v>255</v>
      </c>
      <c r="C34" s="88">
        <v>0.26141232440000001</v>
      </c>
      <c r="D34" s="9" t="str">
        <f>IF($B34="N/A","N/A",IF(C34&gt;25,"No",IF(C34&lt;=0,"No","Yes")))</f>
        <v>Yes</v>
      </c>
      <c r="E34" s="8">
        <v>0.23217301470000001</v>
      </c>
      <c r="F34" s="9" t="str">
        <f>IF($B34="N/A","N/A",IF(E34&gt;25,"No",IF(E34&lt;=0,"No","Yes")))</f>
        <v>Yes</v>
      </c>
      <c r="G34" s="8">
        <v>0.20739949890000001</v>
      </c>
      <c r="H34" s="9" t="str">
        <f>IF($B34="N/A","N/A",IF(G34&gt;25,"No",IF(G34&lt;=0,"No","Yes")))</f>
        <v>Yes</v>
      </c>
      <c r="I34" s="10">
        <v>-11.2</v>
      </c>
      <c r="J34" s="10">
        <v>-10.7</v>
      </c>
      <c r="K34" s="9" t="str">
        <f t="shared" si="8"/>
        <v>Yes</v>
      </c>
    </row>
    <row r="35" spans="1:11" x14ac:dyDescent="0.2">
      <c r="A35" s="89" t="s">
        <v>382</v>
      </c>
      <c r="B35" s="35" t="s">
        <v>256</v>
      </c>
      <c r="C35" s="88">
        <v>13.620334407</v>
      </c>
      <c r="D35" s="9" t="str">
        <f>IF($B35="N/A","N/A",IF(C35&gt;20,"No",IF(C35&lt;4,"No","Yes")))</f>
        <v>Yes</v>
      </c>
      <c r="E35" s="8">
        <v>14.023587421</v>
      </c>
      <c r="F35" s="9" t="str">
        <f>IF($B35="N/A","N/A",IF(E35&gt;20,"No",IF(E35&lt;4,"No","Yes")))</f>
        <v>Yes</v>
      </c>
      <c r="G35" s="8">
        <v>14.123728992</v>
      </c>
      <c r="H35" s="9" t="str">
        <f>IF($B35="N/A","N/A",IF(G35&gt;20,"No",IF(G35&lt;4,"No","Yes")))</f>
        <v>Yes</v>
      </c>
      <c r="I35" s="10">
        <v>2.9609999999999999</v>
      </c>
      <c r="J35" s="10">
        <v>0.71409999999999996</v>
      </c>
      <c r="K35" s="9" t="str">
        <f t="shared" si="8"/>
        <v>Yes</v>
      </c>
    </row>
    <row r="36" spans="1:11" x14ac:dyDescent="0.2">
      <c r="A36" s="89" t="s">
        <v>383</v>
      </c>
      <c r="B36" s="35" t="s">
        <v>257</v>
      </c>
      <c r="C36" s="88">
        <v>0</v>
      </c>
      <c r="D36" s="9" t="str">
        <f>IF($B36="N/A","N/A",IF(C36&gt;=3,"No",IF(C36&lt;0,"No","Yes")))</f>
        <v>Yes</v>
      </c>
      <c r="E36" s="8">
        <v>0</v>
      </c>
      <c r="F36" s="9" t="str">
        <f>IF($B36="N/A","N/A",IF(E36&gt;=3,"No",IF(E36&lt;0,"No","Yes")))</f>
        <v>Yes</v>
      </c>
      <c r="G36" s="8">
        <v>0</v>
      </c>
      <c r="H36" s="9" t="str">
        <f>IF($B36="N/A","N/A",IF(G36&gt;=3,"No",IF(G36&lt;0,"No","Yes")))</f>
        <v>Yes</v>
      </c>
      <c r="I36" s="10" t="s">
        <v>1745</v>
      </c>
      <c r="J36" s="10" t="s">
        <v>1745</v>
      </c>
      <c r="K36" s="9" t="str">
        <f t="shared" si="8"/>
        <v>N/A</v>
      </c>
    </row>
    <row r="37" spans="1:11" x14ac:dyDescent="0.2">
      <c r="A37" s="89" t="s">
        <v>384</v>
      </c>
      <c r="B37" s="35" t="s">
        <v>258</v>
      </c>
      <c r="C37" s="88">
        <v>13.928499301</v>
      </c>
      <c r="D37" s="9" t="str">
        <f>IF($B37="N/A","N/A",IF(C37&gt;=25,"No",IF(C37&lt;0,"No","Yes")))</f>
        <v>Yes</v>
      </c>
      <c r="E37" s="8">
        <v>12.023822609</v>
      </c>
      <c r="F37" s="9" t="str">
        <f>IF($B37="N/A","N/A",IF(E37&gt;=25,"No",IF(E37&lt;0,"No","Yes")))</f>
        <v>Yes</v>
      </c>
      <c r="G37" s="8">
        <v>12.096175916</v>
      </c>
      <c r="H37" s="9" t="str">
        <f>IF($B37="N/A","N/A",IF(G37&gt;=25,"No",IF(G37&lt;0,"No","Yes")))</f>
        <v>Yes</v>
      </c>
      <c r="I37" s="10">
        <v>-13.7</v>
      </c>
      <c r="J37" s="10">
        <v>0.60170000000000001</v>
      </c>
      <c r="K37" s="9" t="str">
        <f t="shared" si="8"/>
        <v>Yes</v>
      </c>
    </row>
    <row r="38" spans="1:11" x14ac:dyDescent="0.2">
      <c r="A38" s="89" t="s">
        <v>385</v>
      </c>
      <c r="B38" s="35" t="s">
        <v>221</v>
      </c>
      <c r="C38" s="88">
        <v>2.9121737643999999</v>
      </c>
      <c r="D38" s="9" t="str">
        <f>IF($B38="N/A","N/A",IF(C38&gt;3,"Yes","No"))</f>
        <v>No</v>
      </c>
      <c r="E38" s="8">
        <v>2.8516606009999999</v>
      </c>
      <c r="F38" s="9" t="str">
        <f>IF($B38="N/A","N/A",IF(E38&gt;3,"Yes","No"))</f>
        <v>No</v>
      </c>
      <c r="G38" s="8">
        <v>2.836563001</v>
      </c>
      <c r="H38" s="9" t="str">
        <f>IF($B38="N/A","N/A",IF(G38&gt;3,"Yes","No"))</f>
        <v>No</v>
      </c>
      <c r="I38" s="10">
        <v>-2.08</v>
      </c>
      <c r="J38" s="10">
        <v>-0.52900000000000003</v>
      </c>
      <c r="K38" s="9" t="str">
        <f t="shared" si="8"/>
        <v>Yes</v>
      </c>
    </row>
    <row r="39" spans="1:11" x14ac:dyDescent="0.2">
      <c r="A39" s="89" t="s">
        <v>386</v>
      </c>
      <c r="B39" s="35" t="s">
        <v>220</v>
      </c>
      <c r="C39" s="88">
        <v>0.34759906750000003</v>
      </c>
      <c r="D39" s="9" t="str">
        <f>IF($B39="N/A","N/A",IF(C39&gt;1,"Yes","No"))</f>
        <v>No</v>
      </c>
      <c r="E39" s="8">
        <v>0.40158738100000002</v>
      </c>
      <c r="F39" s="9" t="str">
        <f>IF($B39="N/A","N/A",IF(E39&gt;1,"Yes","No"))</f>
        <v>No</v>
      </c>
      <c r="G39" s="8">
        <v>0.49236052260000002</v>
      </c>
      <c r="H39" s="9" t="str">
        <f>IF($B39="N/A","N/A",IF(G39&gt;1,"Yes","No"))</f>
        <v>No</v>
      </c>
      <c r="I39" s="10">
        <v>15.53</v>
      </c>
      <c r="J39" s="10">
        <v>22.6</v>
      </c>
      <c r="K39" s="9" t="str">
        <f t="shared" si="8"/>
        <v>Yes</v>
      </c>
    </row>
    <row r="40" spans="1:11" x14ac:dyDescent="0.2">
      <c r="A40" s="89" t="s">
        <v>387</v>
      </c>
      <c r="B40" s="35" t="s">
        <v>213</v>
      </c>
      <c r="C40" s="88">
        <v>0</v>
      </c>
      <c r="D40" s="9" t="str">
        <f>IF($B40="N/A","N/A",IF(C40&gt;15,"No",IF(C40&lt;-15,"No","Yes")))</f>
        <v>N/A</v>
      </c>
      <c r="E40" s="8">
        <v>0</v>
      </c>
      <c r="F40" s="9" t="str">
        <f>IF($B40="N/A","N/A",IF(E40&gt;15,"No",IF(E40&lt;-15,"No","Yes")))</f>
        <v>N/A</v>
      </c>
      <c r="G40" s="8">
        <v>0</v>
      </c>
      <c r="H40" s="9" t="str">
        <f>IF($B40="N/A","N/A",IF(G40&gt;15,"No",IF(G40&lt;-15,"No","Yes")))</f>
        <v>N/A</v>
      </c>
      <c r="I40" s="10" t="s">
        <v>1745</v>
      </c>
      <c r="J40" s="10" t="s">
        <v>1745</v>
      </c>
      <c r="K40" s="9" t="str">
        <f t="shared" si="8"/>
        <v>N/A</v>
      </c>
    </row>
    <row r="41" spans="1:11" x14ac:dyDescent="0.2">
      <c r="A41" s="89" t="s">
        <v>388</v>
      </c>
      <c r="B41" s="35" t="s">
        <v>213</v>
      </c>
      <c r="C41" s="88">
        <v>0</v>
      </c>
      <c r="D41" s="9" t="str">
        <f>IF($B41="N/A","N/A",IF(C41&gt;15,"No",IF(C41&lt;-15,"No","Yes")))</f>
        <v>N/A</v>
      </c>
      <c r="E41" s="8">
        <v>0</v>
      </c>
      <c r="F41" s="9" t="str">
        <f>IF($B41="N/A","N/A",IF(E41&gt;15,"No",IF(E41&lt;-15,"No","Yes")))</f>
        <v>N/A</v>
      </c>
      <c r="G41" s="8">
        <v>0</v>
      </c>
      <c r="H41" s="9" t="str">
        <f>IF($B41="N/A","N/A",IF(G41&gt;15,"No",IF(G41&lt;-15,"No","Yes")))</f>
        <v>N/A</v>
      </c>
      <c r="I41" s="10" t="s">
        <v>1745</v>
      </c>
      <c r="J41" s="10" t="s">
        <v>1745</v>
      </c>
      <c r="K41" s="9" t="str">
        <f t="shared" si="8"/>
        <v>N/A</v>
      </c>
    </row>
    <row r="42" spans="1:11" x14ac:dyDescent="0.2">
      <c r="A42" s="89" t="s">
        <v>389</v>
      </c>
      <c r="B42" s="35" t="s">
        <v>259</v>
      </c>
      <c r="C42" s="88">
        <v>24.393565066000001</v>
      </c>
      <c r="D42" s="9" t="str">
        <f>IF($B42="N/A","N/A",IF(C42&gt;0,"Yes","No"))</f>
        <v>Yes</v>
      </c>
      <c r="E42" s="8">
        <v>24.357781944999999</v>
      </c>
      <c r="F42" s="9" t="str">
        <f>IF($B42="N/A","N/A",IF(E42&gt;0,"Yes","No"))</f>
        <v>Yes</v>
      </c>
      <c r="G42" s="8">
        <v>25.337077312000002</v>
      </c>
      <c r="H42" s="9" t="str">
        <f>IF($B42="N/A","N/A",IF(G42&gt;0,"Yes","No"))</f>
        <v>Yes</v>
      </c>
      <c r="I42" s="10">
        <v>-0.14699999999999999</v>
      </c>
      <c r="J42" s="10">
        <v>4.0199999999999996</v>
      </c>
      <c r="K42" s="9" t="str">
        <f t="shared" si="8"/>
        <v>Yes</v>
      </c>
    </row>
    <row r="43" spans="1:11" x14ac:dyDescent="0.2">
      <c r="A43" s="89" t="s">
        <v>390</v>
      </c>
      <c r="B43" s="35" t="s">
        <v>259</v>
      </c>
      <c r="C43" s="88">
        <v>3.4092536351999998</v>
      </c>
      <c r="D43" s="9" t="str">
        <f>IF($B43="N/A","N/A",IF(C43&gt;0,"Yes","No"))</f>
        <v>Yes</v>
      </c>
      <c r="E43" s="8">
        <v>3.4461905478000001</v>
      </c>
      <c r="F43" s="9" t="str">
        <f>IF($B43="N/A","N/A",IF(E43&gt;0,"Yes","No"))</f>
        <v>Yes</v>
      </c>
      <c r="G43" s="8">
        <v>3.4783964167999999</v>
      </c>
      <c r="H43" s="9" t="str">
        <f>IF($B43="N/A","N/A",IF(G43&gt;0,"Yes","No"))</f>
        <v>Yes</v>
      </c>
      <c r="I43" s="10">
        <v>1.083</v>
      </c>
      <c r="J43" s="10">
        <v>0.9345</v>
      </c>
      <c r="K43" s="9" t="str">
        <f t="shared" si="8"/>
        <v>Yes</v>
      </c>
    </row>
    <row r="44" spans="1:11" x14ac:dyDescent="0.2">
      <c r="A44" s="89" t="s">
        <v>391</v>
      </c>
      <c r="B44" s="35" t="s">
        <v>259</v>
      </c>
      <c r="C44" s="88">
        <v>0.61090618649999995</v>
      </c>
      <c r="D44" s="9" t="str">
        <f>IF($B44="N/A","N/A",IF(C44&gt;0,"Yes","No"))</f>
        <v>Yes</v>
      </c>
      <c r="E44" s="8">
        <v>0.22718227990000001</v>
      </c>
      <c r="F44" s="9" t="str">
        <f>IF($B44="N/A","N/A",IF(E44&gt;0,"Yes","No"))</f>
        <v>Yes</v>
      </c>
      <c r="G44" s="8">
        <v>0.25372265789999998</v>
      </c>
      <c r="H44" s="9" t="str">
        <f>IF($B44="N/A","N/A",IF(G44&gt;0,"Yes","No"))</f>
        <v>Yes</v>
      </c>
      <c r="I44" s="10">
        <v>-62.8</v>
      </c>
      <c r="J44" s="10">
        <v>11.68</v>
      </c>
      <c r="K44" s="9" t="str">
        <f t="shared" si="8"/>
        <v>Yes</v>
      </c>
    </row>
    <row r="45" spans="1:11" x14ac:dyDescent="0.2">
      <c r="A45" s="89" t="s">
        <v>392</v>
      </c>
      <c r="B45" s="35" t="s">
        <v>220</v>
      </c>
      <c r="C45" s="88">
        <v>5.5556431999999999E-3</v>
      </c>
      <c r="D45" s="9" t="str">
        <f>IF($B45="N/A","N/A",IF(C45&gt;1,"Yes","No"))</f>
        <v>No</v>
      </c>
      <c r="E45" s="8">
        <v>4.7043811999999997E-3</v>
      </c>
      <c r="F45" s="9" t="str">
        <f>IF($B45="N/A","N/A",IF(E45&gt;1,"Yes","No"))</f>
        <v>No</v>
      </c>
      <c r="G45" s="8">
        <v>3.7157280000000002E-3</v>
      </c>
      <c r="H45" s="9" t="str">
        <f>IF($B45="N/A","N/A",IF(G45&gt;1,"Yes","No"))</f>
        <v>No</v>
      </c>
      <c r="I45" s="10">
        <v>-15.3</v>
      </c>
      <c r="J45" s="10">
        <v>-21</v>
      </c>
      <c r="K45" s="9" t="str">
        <f t="shared" si="8"/>
        <v>Yes</v>
      </c>
    </row>
    <row r="46" spans="1:11" x14ac:dyDescent="0.2">
      <c r="A46" s="89" t="s">
        <v>393</v>
      </c>
      <c r="B46" s="35" t="s">
        <v>259</v>
      </c>
      <c r="C46" s="88">
        <v>2.3863187599999999E-2</v>
      </c>
      <c r="D46" s="9" t="str">
        <f>IF($B46="N/A","N/A",IF(C46&gt;0,"Yes","No"))</f>
        <v>Yes</v>
      </c>
      <c r="E46" s="8">
        <v>3.75217672E-2</v>
      </c>
      <c r="F46" s="9" t="str">
        <f>IF($B46="N/A","N/A",IF(E46&gt;0,"Yes","No"))</f>
        <v>Yes</v>
      </c>
      <c r="G46" s="8">
        <v>5.5345284100000003E-2</v>
      </c>
      <c r="H46" s="9" t="str">
        <f>IF($B46="N/A","N/A",IF(G46&gt;0,"Yes","No"))</f>
        <v>Yes</v>
      </c>
      <c r="I46" s="10">
        <v>57.24</v>
      </c>
      <c r="J46" s="10">
        <v>47.5</v>
      </c>
      <c r="K46" s="9" t="str">
        <f t="shared" si="8"/>
        <v>No</v>
      </c>
    </row>
    <row r="47" spans="1:11" x14ac:dyDescent="0.2">
      <c r="A47" s="89" t="s">
        <v>394</v>
      </c>
      <c r="B47" s="35" t="s">
        <v>213</v>
      </c>
      <c r="C47" s="88">
        <v>5.61176E-5</v>
      </c>
      <c r="D47" s="9" t="str">
        <f>IF($B47="N/A","N/A",IF(C47&gt;15,"No",IF(C47&lt;-15,"No","Yes")))</f>
        <v>N/A</v>
      </c>
      <c r="E47" s="8">
        <v>1.88805E-5</v>
      </c>
      <c r="F47" s="9" t="str">
        <f>IF($B47="N/A","N/A",IF(E47&gt;15,"No",IF(E47&lt;-15,"No","Yes")))</f>
        <v>N/A</v>
      </c>
      <c r="G47" s="8">
        <v>5.9376599999999997E-5</v>
      </c>
      <c r="H47" s="9" t="str">
        <f>IF($B47="N/A","N/A",IF(G47&gt;15,"No",IF(G47&lt;-15,"No","Yes")))</f>
        <v>N/A</v>
      </c>
      <c r="I47" s="10">
        <v>-66.400000000000006</v>
      </c>
      <c r="J47" s="10">
        <v>214.5</v>
      </c>
      <c r="K47" s="9" t="str">
        <f t="shared" si="8"/>
        <v>No</v>
      </c>
    </row>
    <row r="48" spans="1:11" x14ac:dyDescent="0.2">
      <c r="A48" s="89" t="s">
        <v>395</v>
      </c>
      <c r="B48" s="35" t="s">
        <v>213</v>
      </c>
      <c r="C48" s="88">
        <v>8.6454127000000006E-3</v>
      </c>
      <c r="D48" s="9" t="str">
        <f>IF($B48="N/A","N/A",IF(C48&gt;15,"No",IF(C48&lt;-15,"No","Yes")))</f>
        <v>N/A</v>
      </c>
      <c r="E48" s="8">
        <v>6.7120035E-3</v>
      </c>
      <c r="F48" s="9" t="str">
        <f>IF($B48="N/A","N/A",IF(E48&gt;15,"No",IF(E48&lt;-15,"No","Yes")))</f>
        <v>N/A</v>
      </c>
      <c r="G48" s="8">
        <v>7.9377200000000005E-3</v>
      </c>
      <c r="H48" s="9" t="str">
        <f>IF($B48="N/A","N/A",IF(G48&gt;15,"No",IF(G48&lt;-15,"No","Yes")))</f>
        <v>N/A</v>
      </c>
      <c r="I48" s="10">
        <v>-22.4</v>
      </c>
      <c r="J48" s="10">
        <v>18.260000000000002</v>
      </c>
      <c r="K48" s="9" t="str">
        <f t="shared" si="8"/>
        <v>Yes</v>
      </c>
    </row>
    <row r="49" spans="1:11" x14ac:dyDescent="0.2">
      <c r="A49" s="89" t="s">
        <v>396</v>
      </c>
      <c r="B49" s="35" t="s">
        <v>213</v>
      </c>
      <c r="C49" s="88">
        <v>0.41656100600000001</v>
      </c>
      <c r="D49" s="9" t="str">
        <f>IF($B49="N/A","N/A",IF(C49&gt;15,"No",IF(C49&lt;-15,"No","Yes")))</f>
        <v>N/A</v>
      </c>
      <c r="E49" s="8">
        <v>0.4367144765</v>
      </c>
      <c r="F49" s="9" t="str">
        <f>IF($B49="N/A","N/A",IF(E49&gt;15,"No",IF(E49&lt;-15,"No","Yes")))</f>
        <v>N/A</v>
      </c>
      <c r="G49" s="8">
        <v>0.46244406840000002</v>
      </c>
      <c r="H49" s="9" t="str">
        <f>IF($B49="N/A","N/A",IF(G49&gt;15,"No",IF(G49&lt;-15,"No","Yes")))</f>
        <v>N/A</v>
      </c>
      <c r="I49" s="10">
        <v>4.8380000000000001</v>
      </c>
      <c r="J49" s="10">
        <v>5.8920000000000003</v>
      </c>
      <c r="K49" s="9" t="str">
        <f t="shared" si="8"/>
        <v>Yes</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1745</v>
      </c>
      <c r="J50" s="10" t="s">
        <v>1745</v>
      </c>
      <c r="K50" s="9" t="str">
        <f t="shared" si="8"/>
        <v>N/A</v>
      </c>
    </row>
    <row r="51" spans="1:11" x14ac:dyDescent="0.2">
      <c r="A51" s="89" t="s">
        <v>398</v>
      </c>
      <c r="B51" s="35" t="s">
        <v>213</v>
      </c>
      <c r="C51" s="88">
        <v>6.9566094031999999</v>
      </c>
      <c r="D51" s="9" t="str">
        <f>IF($B51="N/A","N/A",IF(C51&gt;15,"No",IF(C51&lt;-15,"No","Yes")))</f>
        <v>N/A</v>
      </c>
      <c r="E51" s="8">
        <v>7.0230118505999997</v>
      </c>
      <c r="F51" s="9" t="str">
        <f>IF($B51="N/A","N/A",IF(E51&gt;15,"No",IF(E51&lt;-15,"No","Yes")))</f>
        <v>N/A</v>
      </c>
      <c r="G51" s="8">
        <v>7.0425639610999999</v>
      </c>
      <c r="H51" s="9" t="str">
        <f>IF($B51="N/A","N/A",IF(G51&gt;15,"No",IF(G51&lt;-15,"No","Yes")))</f>
        <v>N/A</v>
      </c>
      <c r="I51" s="10">
        <v>0.95450000000000002</v>
      </c>
      <c r="J51" s="10">
        <v>0.27839999999999998</v>
      </c>
      <c r="K51" s="9" t="str">
        <f t="shared" si="8"/>
        <v>Yes</v>
      </c>
    </row>
    <row r="52" spans="1:11" x14ac:dyDescent="0.2">
      <c r="A52" s="89" t="s">
        <v>399</v>
      </c>
      <c r="B52" s="35" t="s">
        <v>220</v>
      </c>
      <c r="C52" s="88">
        <v>10.289417651999999</v>
      </c>
      <c r="D52" s="9" t="str">
        <f>IF($B52="N/A","N/A",IF(C52&gt;1,"Yes","No"))</f>
        <v>Yes</v>
      </c>
      <c r="E52" s="8">
        <v>10.536706336</v>
      </c>
      <c r="F52" s="9" t="str">
        <f>IF($B52="N/A","N/A",IF(E52&gt;1,"Yes","No"))</f>
        <v>Yes</v>
      </c>
      <c r="G52" s="8">
        <v>9.9311565292000008</v>
      </c>
      <c r="H52" s="9" t="str">
        <f>IF($B52="N/A","N/A",IF(G52&gt;1,"Yes","No"))</f>
        <v>Yes</v>
      </c>
      <c r="I52" s="10">
        <v>2.403</v>
      </c>
      <c r="J52" s="10">
        <v>-5.75</v>
      </c>
      <c r="K52" s="9" t="str">
        <f t="shared" si="8"/>
        <v>Yes</v>
      </c>
    </row>
    <row r="53" spans="1:11" x14ac:dyDescent="0.2">
      <c r="A53" s="89" t="s">
        <v>400</v>
      </c>
      <c r="B53" s="35" t="s">
        <v>259</v>
      </c>
      <c r="C53" s="88">
        <v>0.82234743119999998</v>
      </c>
      <c r="D53" s="9" t="str">
        <f>IF($B53="N/A","N/A",IF(C53&gt;0,"Yes","No"))</f>
        <v>Yes</v>
      </c>
      <c r="E53" s="8">
        <v>3.0377527067000001</v>
      </c>
      <c r="F53" s="9" t="str">
        <f>IF($B53="N/A","N/A",IF(E53&gt;0,"Yes","No"))</f>
        <v>Yes</v>
      </c>
      <c r="G53" s="8">
        <v>3.0806791426000002</v>
      </c>
      <c r="H53" s="9" t="str">
        <f>IF($B53="N/A","N/A",IF(G53&gt;0,"Yes","No"))</f>
        <v>Yes</v>
      </c>
      <c r="I53" s="10">
        <v>269.39999999999998</v>
      </c>
      <c r="J53" s="10">
        <v>1.413</v>
      </c>
      <c r="K53" s="9" t="str">
        <f t="shared" si="8"/>
        <v>Yes</v>
      </c>
    </row>
    <row r="54" spans="1:11" x14ac:dyDescent="0.2">
      <c r="A54" s="89" t="s">
        <v>401</v>
      </c>
      <c r="B54" s="35" t="s">
        <v>260</v>
      </c>
      <c r="C54" s="88">
        <v>0</v>
      </c>
      <c r="D54" s="9" t="str">
        <f>IF($B54="N/A","N/A",IF(C54&gt;=1,"No",IF(C54&lt;0,"No","Yes")))</f>
        <v>Yes</v>
      </c>
      <c r="E54" s="8">
        <v>0</v>
      </c>
      <c r="F54" s="9" t="str">
        <f>IF($B54="N/A","N/A",IF(E54&gt;=1,"No",IF(E54&lt;0,"No","Yes")))</f>
        <v>Yes</v>
      </c>
      <c r="G54" s="8">
        <v>0</v>
      </c>
      <c r="H54" s="9" t="str">
        <f>IF($B54="N/A","N/A",IF(G54&gt;=1,"No",IF(G54&lt;0,"No","Yes")))</f>
        <v>Yes</v>
      </c>
      <c r="I54" s="10" t="s">
        <v>1745</v>
      </c>
      <c r="J54" s="10" t="s">
        <v>1745</v>
      </c>
      <c r="K54" s="9" t="str">
        <f t="shared" si="8"/>
        <v>N/A</v>
      </c>
    </row>
    <row r="55" spans="1:11" x14ac:dyDescent="0.2">
      <c r="A55" s="89" t="s">
        <v>875</v>
      </c>
      <c r="B55" s="35" t="s">
        <v>213</v>
      </c>
      <c r="C55" s="91">
        <v>81.183751133000001</v>
      </c>
      <c r="D55" s="9" t="str">
        <f>IF($B55="N/A","N/A",IF(C55&gt;15,"No",IF(C55&lt;-15,"No","Yes")))</f>
        <v>N/A</v>
      </c>
      <c r="E55" s="37">
        <v>82.695461171999995</v>
      </c>
      <c r="F55" s="9" t="str">
        <f>IF($B55="N/A","N/A",IF(E55&gt;15,"No",IF(E55&lt;-15,"No","Yes")))</f>
        <v>N/A</v>
      </c>
      <c r="G55" s="37">
        <v>85.876997716000005</v>
      </c>
      <c r="H55" s="9" t="str">
        <f>IF($B55="N/A","N/A",IF(G55&gt;15,"No",IF(G55&lt;-15,"No","Yes")))</f>
        <v>N/A</v>
      </c>
      <c r="I55" s="10">
        <v>1.8620000000000001</v>
      </c>
      <c r="J55" s="10">
        <v>3.847</v>
      </c>
      <c r="K55" s="9" t="str">
        <f t="shared" ref="K55:K74" si="9">IF(J55="Div by 0", "N/A", IF(J55="N/A","N/A", IF(J55&gt;30, "No", IF(J55&lt;-30, "No", "Yes"))))</f>
        <v>Yes</v>
      </c>
    </row>
    <row r="56" spans="1:11" x14ac:dyDescent="0.2">
      <c r="A56" s="89" t="s">
        <v>876</v>
      </c>
      <c r="B56" s="35" t="s">
        <v>261</v>
      </c>
      <c r="C56" s="91">
        <v>62.747743034000003</v>
      </c>
      <c r="D56" s="9" t="str">
        <f>IF($B56="N/A","N/A",IF(C56&gt;90,"No",IF(C56&lt;20,"No","Yes")))</f>
        <v>Yes</v>
      </c>
      <c r="E56" s="37">
        <v>60.539226073000002</v>
      </c>
      <c r="F56" s="9" t="str">
        <f>IF($B56="N/A","N/A",IF(E56&gt;90,"No",IF(E56&lt;20,"No","Yes")))</f>
        <v>Yes</v>
      </c>
      <c r="G56" s="37">
        <v>67.903085488000002</v>
      </c>
      <c r="H56" s="9" t="str">
        <f>IF($B56="N/A","N/A",IF(G56&gt;90,"No",IF(G56&lt;20,"No","Yes")))</f>
        <v>Yes</v>
      </c>
      <c r="I56" s="10">
        <v>-3.52</v>
      </c>
      <c r="J56" s="10">
        <v>12.16</v>
      </c>
      <c r="K56" s="9" t="str">
        <f t="shared" si="9"/>
        <v>Yes</v>
      </c>
    </row>
    <row r="57" spans="1:11" x14ac:dyDescent="0.2">
      <c r="A57" s="89" t="s">
        <v>877</v>
      </c>
      <c r="B57" s="35" t="s">
        <v>262</v>
      </c>
      <c r="C57" s="91">
        <v>43.204261346999999</v>
      </c>
      <c r="D57" s="9" t="str">
        <f>IF($B57="N/A","N/A",IF(C57&gt;60,"No",IF(C57&lt;10,"No","Yes")))</f>
        <v>Yes</v>
      </c>
      <c r="E57" s="37">
        <v>41.667658269</v>
      </c>
      <c r="F57" s="9" t="str">
        <f>IF($B57="N/A","N/A",IF(E57&gt;60,"No",IF(E57&lt;10,"No","Yes")))</f>
        <v>Yes</v>
      </c>
      <c r="G57" s="37">
        <v>41.517137323</v>
      </c>
      <c r="H57" s="9" t="str">
        <f>IF($B57="N/A","N/A",IF(G57&gt;60,"No",IF(G57&lt;10,"No","Yes")))</f>
        <v>Yes</v>
      </c>
      <c r="I57" s="10">
        <v>-3.56</v>
      </c>
      <c r="J57" s="10">
        <v>-0.36099999999999999</v>
      </c>
      <c r="K57" s="9" t="str">
        <f t="shared" si="9"/>
        <v>Yes</v>
      </c>
    </row>
    <row r="58" spans="1:11" ht="25.5" x14ac:dyDescent="0.2">
      <c r="A58" s="89" t="s">
        <v>878</v>
      </c>
      <c r="B58" s="35" t="s">
        <v>263</v>
      </c>
      <c r="C58" s="91">
        <v>38.625637718</v>
      </c>
      <c r="D58" s="9" t="str">
        <f>IF($B58="N/A","N/A",IF(C58&gt;100,"No",IF(C58&lt;10,"No","Yes")))</f>
        <v>Yes</v>
      </c>
      <c r="E58" s="37">
        <v>42.051278220999997</v>
      </c>
      <c r="F58" s="9" t="str">
        <f>IF($B58="N/A","N/A",IF(E58&gt;100,"No",IF(E58&lt;10,"No","Yes")))</f>
        <v>Yes</v>
      </c>
      <c r="G58" s="37">
        <v>33.794827585999997</v>
      </c>
      <c r="H58" s="9" t="str">
        <f>IF($B58="N/A","N/A",IF(G58&gt;100,"No",IF(G58&lt;10,"No","Yes")))</f>
        <v>Yes</v>
      </c>
      <c r="I58" s="10">
        <v>8.8689999999999998</v>
      </c>
      <c r="J58" s="10">
        <v>-19.600000000000001</v>
      </c>
      <c r="K58" s="9" t="str">
        <f t="shared" si="9"/>
        <v>Yes</v>
      </c>
    </row>
    <row r="59" spans="1:11" x14ac:dyDescent="0.2">
      <c r="A59" s="89" t="s">
        <v>879</v>
      </c>
      <c r="B59" s="35" t="s">
        <v>264</v>
      </c>
      <c r="C59" s="91">
        <v>148.77352063999999</v>
      </c>
      <c r="D59" s="9" t="str">
        <f>IF($B59="N/A","N/A",IF(C59&gt;100,"No",IF(C59&lt;20,"No","Yes")))</f>
        <v>No</v>
      </c>
      <c r="E59" s="37">
        <v>149.35251242000001</v>
      </c>
      <c r="F59" s="9" t="str">
        <f>IF($B59="N/A","N/A",IF(E59&gt;100,"No",IF(E59&lt;20,"No","Yes")))</f>
        <v>No</v>
      </c>
      <c r="G59" s="37">
        <v>165.38378520000001</v>
      </c>
      <c r="H59" s="9" t="str">
        <f>IF($B59="N/A","N/A",IF(G59&gt;100,"No",IF(G59&lt;20,"No","Yes")))</f>
        <v>No</v>
      </c>
      <c r="I59" s="10">
        <v>0.38919999999999999</v>
      </c>
      <c r="J59" s="10">
        <v>10.73</v>
      </c>
      <c r="K59" s="9" t="str">
        <f t="shared" si="9"/>
        <v>Yes</v>
      </c>
    </row>
    <row r="60" spans="1:11" x14ac:dyDescent="0.2">
      <c r="A60" s="89" t="s">
        <v>880</v>
      </c>
      <c r="B60" s="35" t="s">
        <v>264</v>
      </c>
      <c r="C60" s="91">
        <v>70.791038940999996</v>
      </c>
      <c r="D60" s="9" t="str">
        <f>IF($B60="N/A","N/A",IF(C60&gt;100,"No",IF(C60&lt;20,"No","Yes")))</f>
        <v>Yes</v>
      </c>
      <c r="E60" s="37">
        <v>71.812347071999994</v>
      </c>
      <c r="F60" s="9" t="str">
        <f>IF($B60="N/A","N/A",IF(E60&gt;100,"No",IF(E60&lt;20,"No","Yes")))</f>
        <v>Yes</v>
      </c>
      <c r="G60" s="37">
        <v>77.203499092000001</v>
      </c>
      <c r="H60" s="9" t="str">
        <f>IF($B60="N/A","N/A",IF(G60&gt;100,"No",IF(G60&lt;20,"No","Yes")))</f>
        <v>Yes</v>
      </c>
      <c r="I60" s="10">
        <v>1.4430000000000001</v>
      </c>
      <c r="J60" s="10">
        <v>7.5069999999999997</v>
      </c>
      <c r="K60" s="9" t="str">
        <f t="shared" si="9"/>
        <v>Yes</v>
      </c>
    </row>
    <row r="61" spans="1:11" ht="25.5" x14ac:dyDescent="0.2">
      <c r="A61" s="89" t="s">
        <v>881</v>
      </c>
      <c r="B61" s="35" t="s">
        <v>213</v>
      </c>
      <c r="C61" s="91">
        <v>63.935977573000002</v>
      </c>
      <c r="D61" s="9" t="str">
        <f>IF($B61="N/A","N/A",IF(C61&gt;15,"No",IF(C61&lt;-15,"No","Yes")))</f>
        <v>N/A</v>
      </c>
      <c r="E61" s="37">
        <v>64.142433113999999</v>
      </c>
      <c r="F61" s="9" t="str">
        <f>IF($B61="N/A","N/A",IF(E61&gt;15,"No",IF(E61&lt;-15,"No","Yes")))</f>
        <v>N/A</v>
      </c>
      <c r="G61" s="37">
        <v>64.112406954999997</v>
      </c>
      <c r="H61" s="9" t="str">
        <f>IF($B61="N/A","N/A",IF(G61&gt;15,"No",IF(G61&lt;-15,"No","Yes")))</f>
        <v>N/A</v>
      </c>
      <c r="I61" s="10">
        <v>0.32290000000000002</v>
      </c>
      <c r="J61" s="10">
        <v>-4.7E-2</v>
      </c>
      <c r="K61" s="9" t="str">
        <f t="shared" si="9"/>
        <v>Yes</v>
      </c>
    </row>
    <row r="62" spans="1:11" x14ac:dyDescent="0.2">
      <c r="A62" s="89" t="s">
        <v>882</v>
      </c>
      <c r="B62" s="35" t="s">
        <v>265</v>
      </c>
      <c r="C62" s="91">
        <v>42.707046083999998</v>
      </c>
      <c r="D62" s="9" t="str">
        <f>IF($B62="N/A","N/A",IF(C62&gt;60,"No",IF(C62&lt;10,"No","Yes")))</f>
        <v>Yes</v>
      </c>
      <c r="E62" s="37">
        <v>34.486864922000002</v>
      </c>
      <c r="F62" s="9" t="str">
        <f>IF($B62="N/A","N/A",IF(E62&gt;60,"No",IF(E62&lt;10,"No","Yes")))</f>
        <v>Yes</v>
      </c>
      <c r="G62" s="37">
        <v>33.725409937999999</v>
      </c>
      <c r="H62" s="9" t="str">
        <f>IF($B62="N/A","N/A",IF(G62&gt;60,"No",IF(G62&lt;10,"No","Yes")))</f>
        <v>Yes</v>
      </c>
      <c r="I62" s="10">
        <v>-19.2</v>
      </c>
      <c r="J62" s="10">
        <v>-2.21</v>
      </c>
      <c r="K62" s="9" t="str">
        <f t="shared" si="9"/>
        <v>Yes</v>
      </c>
    </row>
    <row r="63" spans="1:11" x14ac:dyDescent="0.2">
      <c r="A63" s="89" t="s">
        <v>883</v>
      </c>
      <c r="B63" s="35" t="s">
        <v>265</v>
      </c>
      <c r="C63" s="91" t="s">
        <v>1745</v>
      </c>
      <c r="D63" s="9" t="str">
        <f>IF($B63="N/A","N/A",IF(C63&gt;60,"No",IF(C63&lt;10,"No","Yes")))</f>
        <v>No</v>
      </c>
      <c r="E63" s="37" t="s">
        <v>1745</v>
      </c>
      <c r="F63" s="9" t="str">
        <f>IF($B63="N/A","N/A",IF(E63&gt;60,"No",IF(E63&lt;10,"No","Yes")))</f>
        <v>No</v>
      </c>
      <c r="G63" s="37" t="s">
        <v>1745</v>
      </c>
      <c r="H63" s="9" t="str">
        <f>IF($B63="N/A","N/A",IF(G63&gt;60,"No",IF(G63&lt;10,"No","Yes")))</f>
        <v>No</v>
      </c>
      <c r="I63" s="10" t="s">
        <v>1745</v>
      </c>
      <c r="J63" s="10" t="s">
        <v>1745</v>
      </c>
      <c r="K63" s="9" t="str">
        <f t="shared" si="9"/>
        <v>N/A</v>
      </c>
    </row>
    <row r="64" spans="1:11" x14ac:dyDescent="0.2">
      <c r="A64" s="89" t="s">
        <v>884</v>
      </c>
      <c r="B64" s="35" t="s">
        <v>213</v>
      </c>
      <c r="C64" s="91">
        <v>50.600587566999998</v>
      </c>
      <c r="D64" s="9" t="str">
        <f t="shared" ref="D64:D74" si="10">IF($B64="N/A","N/A",IF(C64&gt;15,"No",IF(C64&lt;-15,"No","Yes")))</f>
        <v>N/A</v>
      </c>
      <c r="E64" s="37">
        <v>48.102866315999997</v>
      </c>
      <c r="F64" s="9" t="str">
        <f>IF($B64="N/A","N/A",IF(E64&gt;15,"No",IF(E64&lt;-15,"No","Yes")))</f>
        <v>N/A</v>
      </c>
      <c r="G64" s="37">
        <v>48.297539262999997</v>
      </c>
      <c r="H64" s="9" t="str">
        <f>IF($B64="N/A","N/A",IF(G64&gt;15,"No",IF(G64&lt;-15,"No","Yes")))</f>
        <v>N/A</v>
      </c>
      <c r="I64" s="10">
        <v>-4.9400000000000004</v>
      </c>
      <c r="J64" s="10">
        <v>0.4047</v>
      </c>
      <c r="K64" s="9" t="str">
        <f t="shared" si="9"/>
        <v>Yes</v>
      </c>
    </row>
    <row r="65" spans="1:11" ht="24.95" customHeight="1" x14ac:dyDescent="0.2">
      <c r="A65" s="89" t="s">
        <v>885</v>
      </c>
      <c r="B65" s="35" t="s">
        <v>213</v>
      </c>
      <c r="C65" s="91">
        <v>114.73953412</v>
      </c>
      <c r="D65" s="9" t="str">
        <f t="shared" si="10"/>
        <v>N/A</v>
      </c>
      <c r="E65" s="37">
        <v>120.81584947</v>
      </c>
      <c r="F65" s="9" t="str">
        <f t="shared" ref="F65:F73" si="11">IF($B65="N/A","N/A",IF(E65&gt;15,"No",IF(E65&lt;-15,"No","Yes")))</f>
        <v>N/A</v>
      </c>
      <c r="G65" s="37">
        <v>126.40812956000001</v>
      </c>
      <c r="H65" s="9" t="str">
        <f t="shared" ref="H65:H86" si="12">IF($B65="N/A","N/A",IF(G65&gt;15,"No",IF(G65&lt;-15,"No","Yes")))</f>
        <v>N/A</v>
      </c>
      <c r="I65" s="10">
        <v>5.2960000000000003</v>
      </c>
      <c r="J65" s="10">
        <v>4.6289999999999996</v>
      </c>
      <c r="K65" s="9" t="str">
        <f t="shared" si="9"/>
        <v>Yes</v>
      </c>
    </row>
    <row r="66" spans="1:11" ht="25.5" x14ac:dyDescent="0.2">
      <c r="A66" s="89" t="s">
        <v>886</v>
      </c>
      <c r="B66" s="35" t="s">
        <v>213</v>
      </c>
      <c r="C66" s="91">
        <v>193.36226020999999</v>
      </c>
      <c r="D66" s="9" t="str">
        <f t="shared" si="10"/>
        <v>N/A</v>
      </c>
      <c r="E66" s="37">
        <v>269.45108916999999</v>
      </c>
      <c r="F66" s="9" t="str">
        <f t="shared" si="11"/>
        <v>N/A</v>
      </c>
      <c r="G66" s="37">
        <v>276.35512310000001</v>
      </c>
      <c r="H66" s="9" t="str">
        <f t="shared" si="12"/>
        <v>N/A</v>
      </c>
      <c r="I66" s="10">
        <v>39.35</v>
      </c>
      <c r="J66" s="10">
        <v>2.5619999999999998</v>
      </c>
      <c r="K66" s="9" t="str">
        <f t="shared" si="9"/>
        <v>Yes</v>
      </c>
    </row>
    <row r="67" spans="1:11" ht="25.5" x14ac:dyDescent="0.2">
      <c r="A67" s="89" t="s">
        <v>887</v>
      </c>
      <c r="B67" s="35" t="s">
        <v>213</v>
      </c>
      <c r="C67" s="91">
        <v>53.181566429999997</v>
      </c>
      <c r="D67" s="9" t="str">
        <f t="shared" si="10"/>
        <v>N/A</v>
      </c>
      <c r="E67" s="37">
        <v>54.920069316999999</v>
      </c>
      <c r="F67" s="9" t="str">
        <f t="shared" si="11"/>
        <v>N/A</v>
      </c>
      <c r="G67" s="37">
        <v>57.100086091999998</v>
      </c>
      <c r="H67" s="9" t="str">
        <f t="shared" si="12"/>
        <v>N/A</v>
      </c>
      <c r="I67" s="10">
        <v>3.2690000000000001</v>
      </c>
      <c r="J67" s="10">
        <v>3.9689999999999999</v>
      </c>
      <c r="K67" s="9" t="str">
        <f t="shared" si="9"/>
        <v>Yes</v>
      </c>
    </row>
    <row r="68" spans="1:11" ht="25.5" x14ac:dyDescent="0.2">
      <c r="A68" s="89" t="s">
        <v>888</v>
      </c>
      <c r="B68" s="35" t="s">
        <v>213</v>
      </c>
      <c r="C68" s="91">
        <v>58.968352500000002</v>
      </c>
      <c r="D68" s="9" t="str">
        <f t="shared" si="10"/>
        <v>N/A</v>
      </c>
      <c r="E68" s="37">
        <v>60.208882529999997</v>
      </c>
      <c r="F68" s="9" t="str">
        <f t="shared" si="11"/>
        <v>N/A</v>
      </c>
      <c r="G68" s="37">
        <v>61.883889041000003</v>
      </c>
      <c r="H68" s="9" t="str">
        <f t="shared" si="12"/>
        <v>N/A</v>
      </c>
      <c r="I68" s="10">
        <v>2.1040000000000001</v>
      </c>
      <c r="J68" s="10">
        <v>2.782</v>
      </c>
      <c r="K68" s="9" t="str">
        <f t="shared" si="9"/>
        <v>Yes</v>
      </c>
    </row>
    <row r="69" spans="1:11" ht="25.5" x14ac:dyDescent="0.2">
      <c r="A69" s="89" t="s">
        <v>889</v>
      </c>
      <c r="B69" s="35" t="s">
        <v>213</v>
      </c>
      <c r="C69" s="91">
        <v>38.005230595</v>
      </c>
      <c r="D69" s="9" t="str">
        <f t="shared" si="10"/>
        <v>N/A</v>
      </c>
      <c r="E69" s="37">
        <v>48.661158512999997</v>
      </c>
      <c r="F69" s="9" t="str">
        <f t="shared" si="11"/>
        <v>N/A</v>
      </c>
      <c r="G69" s="37">
        <v>65.146534629000001</v>
      </c>
      <c r="H69" s="9" t="str">
        <f t="shared" si="12"/>
        <v>N/A</v>
      </c>
      <c r="I69" s="10">
        <v>28.04</v>
      </c>
      <c r="J69" s="10">
        <v>33.880000000000003</v>
      </c>
      <c r="K69" s="9" t="str">
        <f t="shared" si="9"/>
        <v>No</v>
      </c>
    </row>
    <row r="70" spans="1:11" ht="25.5" x14ac:dyDescent="0.2">
      <c r="A70" s="89" t="s">
        <v>890</v>
      </c>
      <c r="B70" s="35" t="s">
        <v>213</v>
      </c>
      <c r="C70" s="91">
        <v>14.019013665999999</v>
      </c>
      <c r="D70" s="9" t="str">
        <f t="shared" si="10"/>
        <v>N/A</v>
      </c>
      <c r="E70" s="37">
        <v>13.860869565</v>
      </c>
      <c r="F70" s="9" t="str">
        <f t="shared" si="11"/>
        <v>N/A</v>
      </c>
      <c r="G70" s="37">
        <v>14.486963834999999</v>
      </c>
      <c r="H70" s="9" t="str">
        <f t="shared" si="12"/>
        <v>N/A</v>
      </c>
      <c r="I70" s="10">
        <v>-1.1299999999999999</v>
      </c>
      <c r="J70" s="10">
        <v>4.5170000000000003</v>
      </c>
      <c r="K70" s="9" t="str">
        <f t="shared" si="9"/>
        <v>Yes</v>
      </c>
    </row>
    <row r="71" spans="1:11" x14ac:dyDescent="0.2">
      <c r="A71" s="89" t="s">
        <v>891</v>
      </c>
      <c r="B71" s="35" t="s">
        <v>213</v>
      </c>
      <c r="C71" s="91">
        <v>1622.4011620000001</v>
      </c>
      <c r="D71" s="9" t="str">
        <f t="shared" si="10"/>
        <v>N/A</v>
      </c>
      <c r="E71" s="37">
        <v>1076.4242704000001</v>
      </c>
      <c r="F71" s="9" t="str">
        <f t="shared" si="11"/>
        <v>N/A</v>
      </c>
      <c r="G71" s="37">
        <v>712.37509881000005</v>
      </c>
      <c r="H71" s="9" t="str">
        <f t="shared" si="12"/>
        <v>N/A</v>
      </c>
      <c r="I71" s="10">
        <v>-33.700000000000003</v>
      </c>
      <c r="J71" s="10">
        <v>-33.799999999999997</v>
      </c>
      <c r="K71" s="9" t="str">
        <f t="shared" si="9"/>
        <v>No</v>
      </c>
    </row>
    <row r="72" spans="1:11" ht="25.5" x14ac:dyDescent="0.2">
      <c r="A72" s="89" t="s">
        <v>892</v>
      </c>
      <c r="B72" s="35" t="s">
        <v>213</v>
      </c>
      <c r="C72" s="91">
        <v>226.70455945</v>
      </c>
      <c r="D72" s="9" t="str">
        <f t="shared" si="10"/>
        <v>N/A</v>
      </c>
      <c r="E72" s="37">
        <v>241.17280668000001</v>
      </c>
      <c r="F72" s="9" t="str">
        <f t="shared" si="11"/>
        <v>N/A</v>
      </c>
      <c r="G72" s="37">
        <v>249.50429543000001</v>
      </c>
      <c r="H72" s="9" t="str">
        <f t="shared" si="12"/>
        <v>N/A</v>
      </c>
      <c r="I72" s="10">
        <v>6.3819999999999997</v>
      </c>
      <c r="J72" s="10">
        <v>3.4550000000000001</v>
      </c>
      <c r="K72" s="9" t="str">
        <f t="shared" si="9"/>
        <v>Yes</v>
      </c>
    </row>
    <row r="73" spans="1:11" x14ac:dyDescent="0.2">
      <c r="A73" s="89" t="s">
        <v>893</v>
      </c>
      <c r="B73" s="35" t="s">
        <v>213</v>
      </c>
      <c r="C73" s="91">
        <v>109.89152227</v>
      </c>
      <c r="D73" s="9" t="str">
        <f t="shared" si="10"/>
        <v>N/A</v>
      </c>
      <c r="E73" s="37">
        <v>113.28086833</v>
      </c>
      <c r="F73" s="9" t="str">
        <f t="shared" si="11"/>
        <v>N/A</v>
      </c>
      <c r="G73" s="37">
        <v>117.19446096</v>
      </c>
      <c r="H73" s="9" t="str">
        <f t="shared" si="12"/>
        <v>N/A</v>
      </c>
      <c r="I73" s="10">
        <v>3.0840000000000001</v>
      </c>
      <c r="J73" s="10">
        <v>3.4550000000000001</v>
      </c>
      <c r="K73" s="9" t="str">
        <f t="shared" si="9"/>
        <v>Yes</v>
      </c>
    </row>
    <row r="74" spans="1:11" x14ac:dyDescent="0.2">
      <c r="A74" s="89" t="s">
        <v>894</v>
      </c>
      <c r="B74" s="35" t="s">
        <v>213</v>
      </c>
      <c r="C74" s="91">
        <v>75.056487286999996</v>
      </c>
      <c r="D74" s="9" t="str">
        <f t="shared" si="10"/>
        <v>N/A</v>
      </c>
      <c r="E74" s="37">
        <v>67.841213263</v>
      </c>
      <c r="F74" s="9" t="str">
        <f>IF($B74="N/A","N/A",IF(E74&gt;15,"No",IF(E74&lt;-15,"No","Yes")))</f>
        <v>N/A</v>
      </c>
      <c r="G74" s="37">
        <v>68.069072520999995</v>
      </c>
      <c r="H74" s="9" t="str">
        <f t="shared" si="12"/>
        <v>N/A</v>
      </c>
      <c r="I74" s="10">
        <v>-9.61</v>
      </c>
      <c r="J74" s="10">
        <v>0.33589999999999998</v>
      </c>
      <c r="K74" s="9" t="str">
        <f t="shared" si="9"/>
        <v>Yes</v>
      </c>
    </row>
    <row r="75" spans="1:11" x14ac:dyDescent="0.2">
      <c r="A75" s="89" t="s">
        <v>895</v>
      </c>
      <c r="B75" s="35" t="s">
        <v>213</v>
      </c>
      <c r="C75" s="88">
        <v>0.26540987869999999</v>
      </c>
      <c r="D75" s="9" t="str">
        <f t="shared" ref="D75:D80" si="13">IF($B75="N/A","N/A",IF(C75&gt;15,"No",IF(C75&lt;-15,"No","Yes")))</f>
        <v>N/A</v>
      </c>
      <c r="E75" s="8">
        <v>0.30479041010000002</v>
      </c>
      <c r="F75" s="9" t="str">
        <f>IF($B75="N/A","N/A",IF(E75&gt;15,"No",IF(E75&lt;-15,"No","Yes")))</f>
        <v>N/A</v>
      </c>
      <c r="G75" s="8">
        <v>0.30578972609999999</v>
      </c>
      <c r="H75" s="9" t="str">
        <f t="shared" si="12"/>
        <v>N/A</v>
      </c>
      <c r="I75" s="10">
        <v>14.84</v>
      </c>
      <c r="J75" s="10">
        <v>0.32790000000000002</v>
      </c>
      <c r="K75" s="9" t="str">
        <f t="shared" ref="K75:K80" si="14">IF(J75="Div by 0", "N/A", IF(J75="N/A","N/A", IF(J75&gt;30, "No", IF(J75&lt;-30, "No", "Yes"))))</f>
        <v>Yes</v>
      </c>
    </row>
    <row r="76" spans="1:11" x14ac:dyDescent="0.2">
      <c r="A76" s="89" t="s">
        <v>896</v>
      </c>
      <c r="B76" s="35" t="s">
        <v>213</v>
      </c>
      <c r="C76" s="88">
        <v>2.2446119008999998</v>
      </c>
      <c r="D76" s="9" t="str">
        <f t="shared" si="13"/>
        <v>N/A</v>
      </c>
      <c r="E76" s="8">
        <v>2.2166950025999999</v>
      </c>
      <c r="F76" s="9" t="str">
        <f t="shared" ref="F76:F86" si="15">IF($B76="N/A","N/A",IF(E76&gt;15,"No",IF(E76&lt;-15,"No","Yes")))</f>
        <v>N/A</v>
      </c>
      <c r="G76" s="8">
        <v>2.0018679893</v>
      </c>
      <c r="H76" s="9" t="str">
        <f t="shared" si="12"/>
        <v>N/A</v>
      </c>
      <c r="I76" s="10">
        <v>-1.24</v>
      </c>
      <c r="J76" s="10">
        <v>-9.69</v>
      </c>
      <c r="K76" s="9" t="str">
        <f t="shared" si="14"/>
        <v>Yes</v>
      </c>
    </row>
    <row r="77" spans="1:11" x14ac:dyDescent="0.2">
      <c r="A77" s="89" t="s">
        <v>897</v>
      </c>
      <c r="B77" s="35" t="s">
        <v>213</v>
      </c>
      <c r="C77" s="88">
        <v>2.0705746925000001</v>
      </c>
      <c r="D77" s="9" t="str">
        <f t="shared" si="13"/>
        <v>N/A</v>
      </c>
      <c r="E77" s="8">
        <v>2.1357827919000001</v>
      </c>
      <c r="F77" s="9" t="str">
        <f t="shared" si="15"/>
        <v>N/A</v>
      </c>
      <c r="G77" s="8">
        <v>2.0768075664999999</v>
      </c>
      <c r="H77" s="9" t="str">
        <f t="shared" si="12"/>
        <v>N/A</v>
      </c>
      <c r="I77" s="10">
        <v>3.149</v>
      </c>
      <c r="J77" s="10">
        <v>-2.76</v>
      </c>
      <c r="K77" s="9" t="str">
        <f t="shared" si="14"/>
        <v>Yes</v>
      </c>
    </row>
    <row r="78" spans="1:11" x14ac:dyDescent="0.2">
      <c r="A78" s="89" t="s">
        <v>898</v>
      </c>
      <c r="B78" s="35" t="s">
        <v>213</v>
      </c>
      <c r="C78" s="88">
        <v>0</v>
      </c>
      <c r="D78" s="9" t="str">
        <f t="shared" si="13"/>
        <v>N/A</v>
      </c>
      <c r="E78" s="8">
        <v>0</v>
      </c>
      <c r="F78" s="9" t="str">
        <f t="shared" si="15"/>
        <v>N/A</v>
      </c>
      <c r="G78" s="8">
        <v>0</v>
      </c>
      <c r="H78" s="9" t="str">
        <f t="shared" si="12"/>
        <v>N/A</v>
      </c>
      <c r="I78" s="10" t="s">
        <v>1745</v>
      </c>
      <c r="J78" s="10" t="s">
        <v>1745</v>
      </c>
      <c r="K78" s="9" t="str">
        <f t="shared" si="14"/>
        <v>N/A</v>
      </c>
    </row>
    <row r="79" spans="1:11" ht="25.5" x14ac:dyDescent="0.2">
      <c r="A79" s="89" t="s">
        <v>899</v>
      </c>
      <c r="B79" s="35" t="s">
        <v>213</v>
      </c>
      <c r="C79" s="88">
        <v>10.018636988000001</v>
      </c>
      <c r="D79" s="9" t="str">
        <f t="shared" si="13"/>
        <v>N/A</v>
      </c>
      <c r="E79" s="8">
        <v>10.374686816000001</v>
      </c>
      <c r="F79" s="9" t="str">
        <f t="shared" si="15"/>
        <v>N/A</v>
      </c>
      <c r="G79" s="8">
        <v>10.606915884999999</v>
      </c>
      <c r="H79" s="9" t="str">
        <f t="shared" si="12"/>
        <v>N/A</v>
      </c>
      <c r="I79" s="10">
        <v>3.5539999999999998</v>
      </c>
      <c r="J79" s="10">
        <v>2.238</v>
      </c>
      <c r="K79" s="9" t="str">
        <f t="shared" si="14"/>
        <v>Yes</v>
      </c>
    </row>
    <row r="80" spans="1:11" ht="25.5" x14ac:dyDescent="0.2">
      <c r="A80" s="89" t="s">
        <v>900</v>
      </c>
      <c r="B80" s="35" t="s">
        <v>213</v>
      </c>
      <c r="C80" s="93">
        <v>10.018594073999999</v>
      </c>
      <c r="D80" s="9" t="str">
        <f t="shared" si="13"/>
        <v>N/A</v>
      </c>
      <c r="E80" s="93">
        <v>10.374636469</v>
      </c>
      <c r="F80" s="9" t="str">
        <f t="shared" si="15"/>
        <v>N/A</v>
      </c>
      <c r="G80" s="93">
        <v>10.594849926</v>
      </c>
      <c r="H80" s="9" t="str">
        <f t="shared" si="12"/>
        <v>N/A</v>
      </c>
      <c r="I80" s="10">
        <v>3.5539999999999998</v>
      </c>
      <c r="J80" s="94">
        <v>2.1230000000000002</v>
      </c>
      <c r="K80" s="9" t="str">
        <f t="shared" si="14"/>
        <v>Yes</v>
      </c>
    </row>
    <row r="81" spans="1:11" x14ac:dyDescent="0.2">
      <c r="A81" s="89" t="s">
        <v>901</v>
      </c>
      <c r="B81" s="35" t="s">
        <v>213</v>
      </c>
      <c r="C81" s="95">
        <v>78.779893534999999</v>
      </c>
      <c r="D81" s="9" t="str">
        <f t="shared" ref="D81:D86" si="16">IF($B81="N/A","N/A",IF(C81&gt;15,"No",IF(C81&lt;-15,"No","Yes")))</f>
        <v>N/A</v>
      </c>
      <c r="E81" s="96">
        <v>71.993702185999993</v>
      </c>
      <c r="F81" s="9" t="str">
        <f t="shared" si="15"/>
        <v>N/A</v>
      </c>
      <c r="G81" s="96">
        <v>79.949024015999996</v>
      </c>
      <c r="H81" s="9" t="str">
        <f>IF($B81="N/A","N/A",IF(G81&gt;15,"No",IF(G81&lt;-15,"No","Yes")))</f>
        <v>N/A</v>
      </c>
      <c r="I81" s="10">
        <v>-8.61</v>
      </c>
      <c r="J81" s="10">
        <v>11.05</v>
      </c>
      <c r="K81" s="9" t="str">
        <f t="shared" ref="K81:K86" si="17">IF(J81="Div by 0", "N/A", IF(J81="N/A","N/A", IF(J81&gt;30, "No", IF(J81&lt;-30, "No", "Yes"))))</f>
        <v>Yes</v>
      </c>
    </row>
    <row r="82" spans="1:11" x14ac:dyDescent="0.2">
      <c r="A82" s="89" t="s">
        <v>902</v>
      </c>
      <c r="B82" s="35" t="s">
        <v>213</v>
      </c>
      <c r="C82" s="95">
        <v>85.912425806000002</v>
      </c>
      <c r="D82" s="9" t="str">
        <f t="shared" si="16"/>
        <v>N/A</v>
      </c>
      <c r="E82" s="96">
        <v>88.879170860000002</v>
      </c>
      <c r="F82" s="9" t="str">
        <f t="shared" si="15"/>
        <v>N/A</v>
      </c>
      <c r="G82" s="96">
        <v>91.954975179000002</v>
      </c>
      <c r="H82" s="9" t="str">
        <f t="shared" si="12"/>
        <v>N/A</v>
      </c>
      <c r="I82" s="10">
        <v>3.4529999999999998</v>
      </c>
      <c r="J82" s="10">
        <v>3.4609999999999999</v>
      </c>
      <c r="K82" s="9" t="str">
        <f t="shared" si="17"/>
        <v>Yes</v>
      </c>
    </row>
    <row r="83" spans="1:11" x14ac:dyDescent="0.2">
      <c r="A83" s="89" t="s">
        <v>903</v>
      </c>
      <c r="B83" s="35" t="s">
        <v>213</v>
      </c>
      <c r="C83" s="95">
        <v>86.451276206000003</v>
      </c>
      <c r="D83" s="9" t="str">
        <f t="shared" si="16"/>
        <v>N/A</v>
      </c>
      <c r="E83" s="96">
        <v>88.811208613999995</v>
      </c>
      <c r="F83" s="9" t="str">
        <f t="shared" si="15"/>
        <v>N/A</v>
      </c>
      <c r="G83" s="96">
        <v>89.840948898999997</v>
      </c>
      <c r="H83" s="9" t="str">
        <f t="shared" si="12"/>
        <v>N/A</v>
      </c>
      <c r="I83" s="10">
        <v>2.73</v>
      </c>
      <c r="J83" s="10">
        <v>1.159</v>
      </c>
      <c r="K83" s="9" t="str">
        <f t="shared" si="17"/>
        <v>Yes</v>
      </c>
    </row>
    <row r="84" spans="1:11" x14ac:dyDescent="0.2">
      <c r="A84" s="89" t="s">
        <v>904</v>
      </c>
      <c r="B84" s="35" t="s">
        <v>213</v>
      </c>
      <c r="C84" s="95" t="s">
        <v>1745</v>
      </c>
      <c r="D84" s="9" t="str">
        <f t="shared" si="16"/>
        <v>N/A</v>
      </c>
      <c r="E84" s="96" t="s">
        <v>1745</v>
      </c>
      <c r="F84" s="9" t="str">
        <f t="shared" si="15"/>
        <v>N/A</v>
      </c>
      <c r="G84" s="96" t="s">
        <v>1745</v>
      </c>
      <c r="H84" s="9" t="str">
        <f t="shared" si="12"/>
        <v>N/A</v>
      </c>
      <c r="I84" s="10" t="s">
        <v>1745</v>
      </c>
      <c r="J84" s="10" t="s">
        <v>1745</v>
      </c>
      <c r="K84" s="9" t="str">
        <f t="shared" si="17"/>
        <v>N/A</v>
      </c>
    </row>
    <row r="85" spans="1:11" x14ac:dyDescent="0.2">
      <c r="A85" s="89" t="s">
        <v>905</v>
      </c>
      <c r="B85" s="35" t="s">
        <v>213</v>
      </c>
      <c r="C85" s="95">
        <v>161.20333621</v>
      </c>
      <c r="D85" s="9" t="str">
        <f t="shared" si="16"/>
        <v>N/A</v>
      </c>
      <c r="E85" s="96">
        <v>168.98787307000001</v>
      </c>
      <c r="F85" s="9" t="str">
        <f t="shared" si="15"/>
        <v>N/A</v>
      </c>
      <c r="G85" s="96">
        <v>176.71332383999999</v>
      </c>
      <c r="H85" s="9" t="str">
        <f t="shared" si="12"/>
        <v>N/A</v>
      </c>
      <c r="I85" s="10">
        <v>4.8289999999999997</v>
      </c>
      <c r="J85" s="10">
        <v>4.5720000000000001</v>
      </c>
      <c r="K85" s="9" t="str">
        <f t="shared" si="17"/>
        <v>Yes</v>
      </c>
    </row>
    <row r="86" spans="1:11" ht="25.5" x14ac:dyDescent="0.2">
      <c r="A86" s="89" t="s">
        <v>906</v>
      </c>
      <c r="B86" s="35" t="s">
        <v>213</v>
      </c>
      <c r="C86" s="97">
        <v>161.20296805000001</v>
      </c>
      <c r="D86" s="9" t="str">
        <f t="shared" si="16"/>
        <v>N/A</v>
      </c>
      <c r="E86" s="97">
        <v>168.98454265999999</v>
      </c>
      <c r="F86" s="9" t="str">
        <f t="shared" si="15"/>
        <v>N/A</v>
      </c>
      <c r="G86" s="97">
        <v>176.83636791000001</v>
      </c>
      <c r="H86" s="9" t="str">
        <f t="shared" si="12"/>
        <v>N/A</v>
      </c>
      <c r="I86" s="10">
        <v>4.827</v>
      </c>
      <c r="J86" s="10">
        <v>4.6459999999999999</v>
      </c>
      <c r="K86" s="9" t="str">
        <f t="shared" si="17"/>
        <v>Yes</v>
      </c>
    </row>
    <row r="87" spans="1:11" x14ac:dyDescent="0.2">
      <c r="A87" s="89" t="s">
        <v>32</v>
      </c>
      <c r="B87" s="35" t="s">
        <v>266</v>
      </c>
      <c r="C87" s="88">
        <v>97.397760485000006</v>
      </c>
      <c r="D87" s="9" t="str">
        <f>IF($B87="N/A","N/A",IF(C87&gt;60,"Yes","No"))</f>
        <v>Yes</v>
      </c>
      <c r="E87" s="8">
        <v>97.419113514000003</v>
      </c>
      <c r="F87" s="9" t="str">
        <f>IF($B87="N/A","N/A",IF(E87&gt;60,"Yes","No"))</f>
        <v>Yes</v>
      </c>
      <c r="G87" s="8">
        <v>97.499486938999993</v>
      </c>
      <c r="H87" s="9" t="str">
        <f>IF($B87="N/A","N/A",IF(G87&gt;60,"Yes","No"))</f>
        <v>Yes</v>
      </c>
      <c r="I87" s="10">
        <v>2.1899999999999999E-2</v>
      </c>
      <c r="J87" s="10">
        <v>8.2500000000000004E-2</v>
      </c>
      <c r="K87" s="9" t="str">
        <f t="shared" ref="K87:K105" si="18">IF(J87="Div by 0", "N/A", IF(J87="N/A","N/A", IF(J87&gt;30, "No", IF(J87&lt;-30, "No", "Yes"))))</f>
        <v>Yes</v>
      </c>
    </row>
    <row r="88" spans="1:11" x14ac:dyDescent="0.2">
      <c r="A88" s="89" t="s">
        <v>39</v>
      </c>
      <c r="B88" s="35" t="s">
        <v>267</v>
      </c>
      <c r="C88" s="88">
        <v>91.651559895000005</v>
      </c>
      <c r="D88" s="9" t="str">
        <f>IF($B88="N/A","N/A",IF(C88&gt;100,"No",IF(C88&lt;85,"No","Yes")))</f>
        <v>Yes</v>
      </c>
      <c r="E88" s="8">
        <v>91.324711496999996</v>
      </c>
      <c r="F88" s="9" t="str">
        <f>IF($B88="N/A","N/A",IF(E88&gt;100,"No",IF(E88&lt;85,"No","Yes")))</f>
        <v>Yes</v>
      </c>
      <c r="G88" s="8">
        <v>91.334338470999995</v>
      </c>
      <c r="H88" s="9" t="str">
        <f>IF($B88="N/A","N/A",IF(G88&gt;100,"No",IF(G88&lt;85,"No","Yes")))</f>
        <v>Yes</v>
      </c>
      <c r="I88" s="10">
        <v>-0.35699999999999998</v>
      </c>
      <c r="J88" s="10">
        <v>1.0500000000000001E-2</v>
      </c>
      <c r="K88" s="9" t="str">
        <f t="shared" si="18"/>
        <v>Yes</v>
      </c>
    </row>
    <row r="89" spans="1:11" x14ac:dyDescent="0.2">
      <c r="A89" s="89" t="s">
        <v>907</v>
      </c>
      <c r="B89" s="35" t="s">
        <v>213</v>
      </c>
      <c r="C89" s="88">
        <v>11.83319747</v>
      </c>
      <c r="D89" s="9" t="str">
        <f>IF($B89="N/A","N/A",IF(C89&gt;15,"No",IF(C89&lt;-15,"No","Yes")))</f>
        <v>N/A</v>
      </c>
      <c r="E89" s="8">
        <v>12.166618054000001</v>
      </c>
      <c r="F89" s="9" t="str">
        <f>IF($B89="N/A","N/A",IF(E89&gt;15,"No",IF(E89&lt;-15,"No","Yes")))</f>
        <v>N/A</v>
      </c>
      <c r="G89" s="8">
        <v>12.460660962</v>
      </c>
      <c r="H89" s="9" t="str">
        <f>IF($B89="N/A","N/A",IF(G89&gt;15,"No",IF(G89&lt;-15,"No","Yes")))</f>
        <v>N/A</v>
      </c>
      <c r="I89" s="10">
        <v>2.8180000000000001</v>
      </c>
      <c r="J89" s="10">
        <v>2.4169999999999998</v>
      </c>
      <c r="K89" s="9" t="str">
        <f t="shared" si="18"/>
        <v>Yes</v>
      </c>
    </row>
    <row r="90" spans="1:11" x14ac:dyDescent="0.2">
      <c r="A90" s="89" t="s">
        <v>848</v>
      </c>
      <c r="B90" s="35" t="s">
        <v>268</v>
      </c>
      <c r="C90" s="88">
        <v>10.745182918999999</v>
      </c>
      <c r="D90" s="9" t="str">
        <f>IF($B90="N/A","N/A",IF(C90&gt;25,"No",IF(C90&lt;5,"No","Yes")))</f>
        <v>Yes</v>
      </c>
      <c r="E90" s="8">
        <v>10.728903109999999</v>
      </c>
      <c r="F90" s="9" t="str">
        <f>IF($B90="N/A","N/A",IF(E90&gt;25,"No",IF(E90&lt;5,"No","Yes")))</f>
        <v>Yes</v>
      </c>
      <c r="G90" s="8">
        <v>10.691762879000001</v>
      </c>
      <c r="H90" s="9" t="str">
        <f>IF($B90="N/A","N/A",IF(G90&gt;25,"No",IF(G90&lt;5,"No","Yes")))</f>
        <v>Yes</v>
      </c>
      <c r="I90" s="10">
        <v>-0.152</v>
      </c>
      <c r="J90" s="10">
        <v>-0.34599999999999997</v>
      </c>
      <c r="K90" s="9" t="str">
        <f t="shared" si="18"/>
        <v>Yes</v>
      </c>
    </row>
    <row r="91" spans="1:11" x14ac:dyDescent="0.2">
      <c r="A91" s="89" t="s">
        <v>849</v>
      </c>
      <c r="B91" s="35" t="s">
        <v>269</v>
      </c>
      <c r="C91" s="88">
        <v>41.304404116999997</v>
      </c>
      <c r="D91" s="9" t="str">
        <f>IF($B91="N/A","N/A",IF(C91&gt;70,"No",IF(C91&lt;40,"No","Yes")))</f>
        <v>Yes</v>
      </c>
      <c r="E91" s="8">
        <v>41.789816178000002</v>
      </c>
      <c r="F91" s="9" t="str">
        <f>IF($B91="N/A","N/A",IF(E91&gt;70,"No",IF(E91&lt;40,"No","Yes")))</f>
        <v>Yes</v>
      </c>
      <c r="G91" s="8">
        <v>42.089968288000001</v>
      </c>
      <c r="H91" s="9" t="str">
        <f>IF($B91="N/A","N/A",IF(G91&gt;70,"No",IF(G91&lt;40,"No","Yes")))</f>
        <v>Yes</v>
      </c>
      <c r="I91" s="10">
        <v>1.175</v>
      </c>
      <c r="J91" s="10">
        <v>0.71819999999999995</v>
      </c>
      <c r="K91" s="9" t="str">
        <f t="shared" si="18"/>
        <v>Yes</v>
      </c>
    </row>
    <row r="92" spans="1:11" x14ac:dyDescent="0.2">
      <c r="A92" s="89" t="s">
        <v>850</v>
      </c>
      <c r="B92" s="35" t="s">
        <v>270</v>
      </c>
      <c r="C92" s="88">
        <v>47.950412964000002</v>
      </c>
      <c r="D92" s="9" t="str">
        <f>IF($B92="N/A","N/A",IF(C92&gt;55,"No",IF(C92&lt;20,"No","Yes")))</f>
        <v>Yes</v>
      </c>
      <c r="E92" s="8">
        <v>47.481280712</v>
      </c>
      <c r="F92" s="9" t="str">
        <f>IF($B92="N/A","N/A",IF(E92&gt;55,"No",IF(E92&lt;20,"No","Yes")))</f>
        <v>Yes</v>
      </c>
      <c r="G92" s="8">
        <v>47.218268833000003</v>
      </c>
      <c r="H92" s="9" t="str">
        <f>IF($B92="N/A","N/A",IF(G92&gt;55,"No",IF(G92&lt;20,"No","Yes")))</f>
        <v>Yes</v>
      </c>
      <c r="I92" s="10">
        <v>-0.97799999999999998</v>
      </c>
      <c r="J92" s="10">
        <v>-0.55400000000000005</v>
      </c>
      <c r="K92" s="9" t="str">
        <f t="shared" si="18"/>
        <v>Yes</v>
      </c>
    </row>
    <row r="93" spans="1:11" x14ac:dyDescent="0.2">
      <c r="A93" s="89" t="s">
        <v>163</v>
      </c>
      <c r="B93" s="35" t="s">
        <v>246</v>
      </c>
      <c r="C93" s="88">
        <v>100</v>
      </c>
      <c r="D93" s="9" t="str">
        <f>IF($B93="N/A","N/A",IF(C93&gt;95,"Yes","No"))</f>
        <v>Yes</v>
      </c>
      <c r="E93" s="8">
        <v>100</v>
      </c>
      <c r="F93" s="9" t="str">
        <f>IF($B93="N/A","N/A",IF(E93&gt;95,"Yes","No"))</f>
        <v>Yes</v>
      </c>
      <c r="G93" s="8">
        <v>100</v>
      </c>
      <c r="H93" s="9" t="str">
        <f>IF($B93="N/A","N/A",IF(G93&gt;95,"Yes","No"))</f>
        <v>Yes</v>
      </c>
      <c r="I93" s="10">
        <v>0</v>
      </c>
      <c r="J93" s="10">
        <v>0</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908</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909</v>
      </c>
      <c r="B97" s="35" t="s">
        <v>213</v>
      </c>
      <c r="C97" s="8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9" t="s">
        <v>43</v>
      </c>
      <c r="B98" s="35" t="s">
        <v>223</v>
      </c>
      <c r="C98" s="88">
        <v>100</v>
      </c>
      <c r="D98" s="9" t="str">
        <f>IF($B98="N/A","N/A",IF(C98&gt;100,"No",IF(C98&lt;98,"No","Yes")))</f>
        <v>Yes</v>
      </c>
      <c r="E98" s="8">
        <v>100</v>
      </c>
      <c r="F98" s="9" t="str">
        <f>IF($B98="N/A","N/A",IF(E98&gt;100,"No",IF(E98&lt;98,"No","Yes")))</f>
        <v>Yes</v>
      </c>
      <c r="G98" s="8">
        <v>100</v>
      </c>
      <c r="H98" s="9" t="str">
        <f>IF($B98="N/A","N/A",IF(G98&gt;100,"No",IF(G98&lt;98,"No","Yes")))</f>
        <v>Yes</v>
      </c>
      <c r="I98" s="10">
        <v>0</v>
      </c>
      <c r="J98" s="10">
        <v>0</v>
      </c>
      <c r="K98" s="9" t="str">
        <f t="shared" si="18"/>
        <v>Yes</v>
      </c>
    </row>
    <row r="99" spans="1:11" x14ac:dyDescent="0.2">
      <c r="A99" s="89" t="s">
        <v>44</v>
      </c>
      <c r="B99" s="35" t="s">
        <v>213</v>
      </c>
      <c r="C99" s="88">
        <v>31.521419001999998</v>
      </c>
      <c r="D99" s="9" t="str">
        <f>IF($B99="N/A","N/A",IF(C99&gt;15,"No",IF(C99&lt;-15,"No","Yes")))</f>
        <v>N/A</v>
      </c>
      <c r="E99" s="8">
        <v>31.670174604</v>
      </c>
      <c r="F99" s="9" t="str">
        <f>IF($B99="N/A","N/A",IF(E99&gt;15,"No",IF(E99&lt;-15,"No","Yes")))</f>
        <v>N/A</v>
      </c>
      <c r="G99" s="8">
        <v>21.492658250000002</v>
      </c>
      <c r="H99" s="9" t="str">
        <f>IF($B99="N/A","N/A",IF(G99&gt;15,"No",IF(G99&lt;-15,"No","Yes")))</f>
        <v>N/A</v>
      </c>
      <c r="I99" s="10">
        <v>0.47189999999999999</v>
      </c>
      <c r="J99" s="10">
        <v>-32.1</v>
      </c>
      <c r="K99" s="9" t="str">
        <f t="shared" si="18"/>
        <v>No</v>
      </c>
    </row>
    <row r="100" spans="1:11" x14ac:dyDescent="0.2">
      <c r="A100" s="89" t="s">
        <v>45</v>
      </c>
      <c r="B100" s="35" t="s">
        <v>213</v>
      </c>
      <c r="C100" s="88">
        <v>68.478580997999998</v>
      </c>
      <c r="D100" s="9" t="str">
        <f>IF($B100="N/A","N/A",IF(C100&gt;15,"No",IF(C100&lt;-15,"No","Yes")))</f>
        <v>N/A</v>
      </c>
      <c r="E100" s="8">
        <v>68.329825396000004</v>
      </c>
      <c r="F100" s="9" t="str">
        <f>IF($B100="N/A","N/A",IF(E100&gt;15,"No",IF(E100&lt;-15,"No","Yes")))</f>
        <v>N/A</v>
      </c>
      <c r="G100" s="8">
        <v>78.507341749999995</v>
      </c>
      <c r="H100" s="9" t="str">
        <f>IF($B100="N/A","N/A",IF(G100&gt;15,"No",IF(G100&lt;-15,"No","Yes")))</f>
        <v>N/A</v>
      </c>
      <c r="I100" s="10">
        <v>-0.217</v>
      </c>
      <c r="J100" s="10">
        <v>14.89</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1745</v>
      </c>
      <c r="J102" s="10" t="s">
        <v>1745</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1745</v>
      </c>
      <c r="J103" s="10" t="s">
        <v>1745</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99.999861843000005</v>
      </c>
      <c r="F105" s="9" t="str">
        <f>IF($B105="N/A","N/A",IF(E105&gt;100,"No",IF(E105&lt;98,"No","Yes")))</f>
        <v>Yes</v>
      </c>
      <c r="G105" s="8">
        <v>88.073157447</v>
      </c>
      <c r="H105" s="9" t="str">
        <f>IF($B105="N/A","N/A",IF(G105&gt;100,"No",IF(G105&lt;98,"No","Yes")))</f>
        <v>No</v>
      </c>
      <c r="I105" s="10">
        <v>0</v>
      </c>
      <c r="J105" s="10">
        <v>-11.9</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910</v>
      </c>
      <c r="B107" s="35" t="s">
        <v>213</v>
      </c>
      <c r="C107" s="98">
        <v>58.712948597</v>
      </c>
      <c r="D107" s="9" t="str">
        <f t="shared" ref="D107:D130" si="19">IF($B107="N/A","N/A",IF(C107&gt;15,"No",IF(C107&lt;-15,"No","Yes")))</f>
        <v>N/A</v>
      </c>
      <c r="E107" s="9">
        <v>58.279265727999999</v>
      </c>
      <c r="F107" s="9" t="str">
        <f t="shared" ref="F107:F130" si="20">IF($B107="N/A","N/A",IF(E107&gt;15,"No",IF(E107&lt;-15,"No","Yes")))</f>
        <v>N/A</v>
      </c>
      <c r="G107" s="8">
        <v>56.952288021000001</v>
      </c>
      <c r="H107" s="9" t="str">
        <f t="shared" ref="H107:H130" si="21">IF($B107="N/A","N/A",IF(G107&gt;15,"No",IF(G107&lt;-15,"No","Yes")))</f>
        <v>N/A</v>
      </c>
      <c r="I107" s="10">
        <v>-0.73899999999999999</v>
      </c>
      <c r="J107" s="10">
        <v>-2.2799999999999998</v>
      </c>
      <c r="K107" s="9" t="str">
        <f t="shared" ref="K107:K130" si="22">IF(J107="Div by 0", "N/A", IF(J107="N/A","N/A", IF(J107&gt;30, "No", IF(J107&lt;-30, "No", "Yes"))))</f>
        <v>Yes</v>
      </c>
    </row>
    <row r="108" spans="1:11" x14ac:dyDescent="0.2">
      <c r="A108" s="89" t="s">
        <v>911</v>
      </c>
      <c r="B108" s="35" t="s">
        <v>213</v>
      </c>
      <c r="C108" s="98">
        <v>31.269658906</v>
      </c>
      <c r="D108" s="35" t="s">
        <v>213</v>
      </c>
      <c r="E108" s="9">
        <v>31.347252658999999</v>
      </c>
      <c r="F108" s="35" t="s">
        <v>213</v>
      </c>
      <c r="G108" s="8">
        <v>32.441955499999999</v>
      </c>
      <c r="H108" s="35" t="s">
        <v>213</v>
      </c>
      <c r="I108" s="10">
        <v>0.24809999999999999</v>
      </c>
      <c r="J108" s="10">
        <v>3.492</v>
      </c>
      <c r="K108" s="9" t="str">
        <f t="shared" si="22"/>
        <v>Yes</v>
      </c>
    </row>
    <row r="109" spans="1:11" x14ac:dyDescent="0.2">
      <c r="A109" s="89" t="s">
        <v>912</v>
      </c>
      <c r="B109" s="35" t="s">
        <v>213</v>
      </c>
      <c r="C109" s="98">
        <v>24.393185447</v>
      </c>
      <c r="D109" s="9" t="str">
        <f t="shared" si="19"/>
        <v>N/A</v>
      </c>
      <c r="E109" s="9">
        <v>24.357649781999999</v>
      </c>
      <c r="F109" s="9" t="str">
        <f t="shared" si="20"/>
        <v>N/A</v>
      </c>
      <c r="G109" s="8">
        <v>25.336899182</v>
      </c>
      <c r="H109" s="9" t="str">
        <f t="shared" si="21"/>
        <v>N/A</v>
      </c>
      <c r="I109" s="10">
        <v>-0.14599999999999999</v>
      </c>
      <c r="J109" s="10">
        <v>4.0199999999999996</v>
      </c>
      <c r="K109" s="9" t="str">
        <f t="shared" si="22"/>
        <v>Yes</v>
      </c>
    </row>
    <row r="110" spans="1:11" x14ac:dyDescent="0.2">
      <c r="A110" s="89" t="s">
        <v>913</v>
      </c>
      <c r="B110" s="35" t="s">
        <v>213</v>
      </c>
      <c r="C110" s="98">
        <v>0.41656100600000001</v>
      </c>
      <c r="D110" s="9" t="str">
        <f t="shared" si="19"/>
        <v>N/A</v>
      </c>
      <c r="E110" s="9">
        <v>0.4367144765</v>
      </c>
      <c r="F110" s="9" t="str">
        <f t="shared" si="20"/>
        <v>N/A</v>
      </c>
      <c r="G110" s="8">
        <v>0.46244406840000002</v>
      </c>
      <c r="H110" s="9" t="str">
        <f t="shared" si="21"/>
        <v>N/A</v>
      </c>
      <c r="I110" s="10">
        <v>4.8380000000000001</v>
      </c>
      <c r="J110" s="10">
        <v>5.8920000000000003</v>
      </c>
      <c r="K110" s="9" t="str">
        <f t="shared" si="22"/>
        <v>Yes</v>
      </c>
    </row>
    <row r="111" spans="1:11" x14ac:dyDescent="0.2">
      <c r="A111" s="89" t="s">
        <v>914</v>
      </c>
      <c r="B111" s="35" t="s">
        <v>213</v>
      </c>
      <c r="C111" s="98">
        <v>0.82234743119999998</v>
      </c>
      <c r="D111" s="9" t="str">
        <f t="shared" si="19"/>
        <v>N/A</v>
      </c>
      <c r="E111" s="9">
        <v>1.0692287619</v>
      </c>
      <c r="F111" s="9" t="str">
        <f t="shared" si="20"/>
        <v>N/A</v>
      </c>
      <c r="G111" s="8">
        <v>1.1276375067</v>
      </c>
      <c r="H111" s="9" t="str">
        <f t="shared" si="21"/>
        <v>N/A</v>
      </c>
      <c r="I111" s="10">
        <v>30.02</v>
      </c>
      <c r="J111" s="10">
        <v>5.4630000000000001</v>
      </c>
      <c r="K111" s="9" t="str">
        <f t="shared" si="22"/>
        <v>Yes</v>
      </c>
    </row>
    <row r="112" spans="1:11" x14ac:dyDescent="0.2">
      <c r="A112" s="89" t="s">
        <v>915</v>
      </c>
      <c r="B112" s="35" t="s">
        <v>213</v>
      </c>
      <c r="C112" s="98">
        <v>0.26138921710000002</v>
      </c>
      <c r="D112" s="9" t="str">
        <f t="shared" si="19"/>
        <v>N/A</v>
      </c>
      <c r="E112" s="9">
        <v>0.23215098749999999</v>
      </c>
      <c r="F112" s="9" t="str">
        <f t="shared" si="20"/>
        <v>N/A</v>
      </c>
      <c r="G112" s="8">
        <v>0.20739949890000001</v>
      </c>
      <c r="H112" s="9" t="str">
        <f t="shared" si="21"/>
        <v>N/A</v>
      </c>
      <c r="I112" s="10">
        <v>-11.2</v>
      </c>
      <c r="J112" s="10">
        <v>-10.7</v>
      </c>
      <c r="K112" s="9" t="str">
        <f t="shared" si="22"/>
        <v>Yes</v>
      </c>
    </row>
    <row r="113" spans="1:11" x14ac:dyDescent="0.2">
      <c r="A113" s="89" t="s">
        <v>916</v>
      </c>
      <c r="B113" s="35" t="s">
        <v>213</v>
      </c>
      <c r="C113" s="98">
        <v>9.4472343E-2</v>
      </c>
      <c r="D113" s="9" t="str">
        <f t="shared" si="19"/>
        <v>N/A</v>
      </c>
      <c r="E113" s="9">
        <v>9.3798124499999996E-2</v>
      </c>
      <c r="F113" s="9" t="str">
        <f t="shared" si="20"/>
        <v>N/A</v>
      </c>
      <c r="G113" s="8">
        <v>0.1074998548</v>
      </c>
      <c r="H113" s="9" t="str">
        <f t="shared" si="21"/>
        <v>N/A</v>
      </c>
      <c r="I113" s="10">
        <v>-0.71399999999999997</v>
      </c>
      <c r="J113" s="10">
        <v>14.61</v>
      </c>
      <c r="K113" s="9" t="str">
        <f t="shared" si="22"/>
        <v>Yes</v>
      </c>
    </row>
    <row r="114" spans="1:11" x14ac:dyDescent="0.2">
      <c r="A114" s="89" t="s">
        <v>917</v>
      </c>
      <c r="B114" s="35" t="s">
        <v>213</v>
      </c>
      <c r="C114" s="98">
        <v>0.2254739479</v>
      </c>
      <c r="D114" s="9" t="str">
        <f t="shared" si="19"/>
        <v>N/A</v>
      </c>
      <c r="E114" s="9">
        <v>9.4317337200000004E-2</v>
      </c>
      <c r="F114" s="9" t="str">
        <f t="shared" si="20"/>
        <v>N/A</v>
      </c>
      <c r="G114" s="8">
        <v>0.14465088449999999</v>
      </c>
      <c r="H114" s="9" t="str">
        <f t="shared" si="21"/>
        <v>N/A</v>
      </c>
      <c r="I114" s="10">
        <v>-58.2</v>
      </c>
      <c r="J114" s="10">
        <v>53.37</v>
      </c>
      <c r="K114" s="9" t="str">
        <f t="shared" si="22"/>
        <v>No</v>
      </c>
    </row>
    <row r="115" spans="1:11" x14ac:dyDescent="0.2">
      <c r="A115" s="89" t="s">
        <v>918</v>
      </c>
      <c r="B115" s="35" t="s">
        <v>213</v>
      </c>
      <c r="C115" s="98">
        <v>2.8399140911999998</v>
      </c>
      <c r="D115" s="9" t="str">
        <f t="shared" si="19"/>
        <v>N/A</v>
      </c>
      <c r="E115" s="9">
        <v>2.8752517355</v>
      </c>
      <c r="F115" s="9" t="str">
        <f t="shared" si="20"/>
        <v>N/A</v>
      </c>
      <c r="G115" s="8">
        <v>2.8852487254999999</v>
      </c>
      <c r="H115" s="9" t="str">
        <f t="shared" si="21"/>
        <v>N/A</v>
      </c>
      <c r="I115" s="10">
        <v>1.244</v>
      </c>
      <c r="J115" s="10">
        <v>0.34770000000000001</v>
      </c>
      <c r="K115" s="9" t="str">
        <f t="shared" si="22"/>
        <v>Yes</v>
      </c>
    </row>
    <row r="116" spans="1:11" x14ac:dyDescent="0.2">
      <c r="A116" s="89" t="s">
        <v>919</v>
      </c>
      <c r="B116" s="35" t="s">
        <v>213</v>
      </c>
      <c r="C116" s="98">
        <v>0.27485744309999999</v>
      </c>
      <c r="D116" s="9" t="str">
        <f t="shared" si="19"/>
        <v>N/A</v>
      </c>
      <c r="E116" s="9">
        <v>0.31769520439999999</v>
      </c>
      <c r="F116" s="9" t="str">
        <f t="shared" si="20"/>
        <v>N/A</v>
      </c>
      <c r="G116" s="8">
        <v>0.3355624264</v>
      </c>
      <c r="H116" s="9" t="str">
        <f t="shared" si="21"/>
        <v>N/A</v>
      </c>
      <c r="I116" s="10">
        <v>15.59</v>
      </c>
      <c r="J116" s="10">
        <v>5.6239999999999997</v>
      </c>
      <c r="K116" s="9" t="str">
        <f t="shared" si="22"/>
        <v>Yes</v>
      </c>
    </row>
    <row r="117" spans="1:11" x14ac:dyDescent="0.2">
      <c r="A117" s="89" t="s">
        <v>920</v>
      </c>
      <c r="B117" s="35" t="s">
        <v>213</v>
      </c>
      <c r="C117" s="98">
        <v>2.34472571E-2</v>
      </c>
      <c r="D117" s="9" t="str">
        <f t="shared" si="19"/>
        <v>N/A</v>
      </c>
      <c r="E117" s="9">
        <v>3.6426700499999999E-2</v>
      </c>
      <c r="F117" s="9" t="str">
        <f t="shared" si="20"/>
        <v>N/A</v>
      </c>
      <c r="G117" s="8">
        <v>5.46421396E-2</v>
      </c>
      <c r="H117" s="9" t="str">
        <f t="shared" si="21"/>
        <v>N/A</v>
      </c>
      <c r="I117" s="10">
        <v>55.36</v>
      </c>
      <c r="J117" s="10">
        <v>50.01</v>
      </c>
      <c r="K117" s="9" t="str">
        <f t="shared" si="22"/>
        <v>No</v>
      </c>
    </row>
    <row r="118" spans="1:11" x14ac:dyDescent="0.2">
      <c r="A118" s="89" t="s">
        <v>921</v>
      </c>
      <c r="B118" s="35" t="s">
        <v>213</v>
      </c>
      <c r="C118" s="98">
        <v>1.9180107219</v>
      </c>
      <c r="D118" s="9" t="str">
        <f t="shared" si="19"/>
        <v>N/A</v>
      </c>
      <c r="E118" s="9">
        <v>1.8340195489</v>
      </c>
      <c r="F118" s="9" t="str">
        <f t="shared" si="20"/>
        <v>N/A</v>
      </c>
      <c r="G118" s="8">
        <v>1.7799712136000001</v>
      </c>
      <c r="H118" s="9" t="str">
        <f t="shared" si="21"/>
        <v>N/A</v>
      </c>
      <c r="I118" s="10">
        <v>-4.38</v>
      </c>
      <c r="J118" s="10">
        <v>-2.95</v>
      </c>
      <c r="K118" s="9" t="str">
        <f t="shared" si="22"/>
        <v>Yes</v>
      </c>
    </row>
    <row r="119" spans="1:11" x14ac:dyDescent="0.2">
      <c r="A119" s="89" t="s">
        <v>922</v>
      </c>
      <c r="B119" s="35" t="s">
        <v>213</v>
      </c>
      <c r="C119" s="98">
        <v>10.017392496999999</v>
      </c>
      <c r="D119" s="9" t="str">
        <f t="shared" si="19"/>
        <v>N/A</v>
      </c>
      <c r="E119" s="9">
        <v>10.373481613999999</v>
      </c>
      <c r="F119" s="9" t="str">
        <f t="shared" si="20"/>
        <v>N/A</v>
      </c>
      <c r="G119" s="8">
        <v>10.605756478</v>
      </c>
      <c r="H119" s="9" t="str">
        <f t="shared" si="21"/>
        <v>N/A</v>
      </c>
      <c r="I119" s="10">
        <v>3.5550000000000002</v>
      </c>
      <c r="J119" s="10">
        <v>2.2389999999999999</v>
      </c>
      <c r="K119" s="9" t="str">
        <f t="shared" si="22"/>
        <v>Yes</v>
      </c>
    </row>
    <row r="120" spans="1:11" x14ac:dyDescent="0.2">
      <c r="A120" s="89" t="s">
        <v>923</v>
      </c>
      <c r="B120" s="35" t="s">
        <v>213</v>
      </c>
      <c r="C120" s="98">
        <v>3.1058785438999998</v>
      </c>
      <c r="D120" s="9" t="str">
        <f t="shared" si="19"/>
        <v>N/A</v>
      </c>
      <c r="E120" s="9">
        <v>1.4191686449000001</v>
      </c>
      <c r="F120" s="9" t="str">
        <f t="shared" si="20"/>
        <v>N/A</v>
      </c>
      <c r="G120" s="8">
        <v>1.5812407049999999</v>
      </c>
      <c r="H120" s="9" t="str">
        <f t="shared" si="21"/>
        <v>N/A</v>
      </c>
      <c r="I120" s="10">
        <v>-54.3</v>
      </c>
      <c r="J120" s="10">
        <v>11.42</v>
      </c>
      <c r="K120" s="9" t="str">
        <f t="shared" si="22"/>
        <v>Yes</v>
      </c>
    </row>
    <row r="121" spans="1:11" x14ac:dyDescent="0.2">
      <c r="A121" s="89" t="s">
        <v>924</v>
      </c>
      <c r="B121" s="35" t="s">
        <v>213</v>
      </c>
      <c r="C121" s="98">
        <v>0</v>
      </c>
      <c r="D121" s="9" t="str">
        <f t="shared" si="19"/>
        <v>N/A</v>
      </c>
      <c r="E121" s="9">
        <v>0</v>
      </c>
      <c r="F121" s="9" t="str">
        <f t="shared" si="20"/>
        <v>N/A</v>
      </c>
      <c r="G121" s="8">
        <v>0</v>
      </c>
      <c r="H121" s="9" t="str">
        <f t="shared" si="21"/>
        <v>N/A</v>
      </c>
      <c r="I121" s="10" t="s">
        <v>1745</v>
      </c>
      <c r="J121" s="10" t="s">
        <v>1745</v>
      </c>
      <c r="K121" s="9" t="str">
        <f t="shared" si="22"/>
        <v>N/A</v>
      </c>
    </row>
    <row r="122" spans="1:11" x14ac:dyDescent="0.2">
      <c r="A122" s="89" t="s">
        <v>925</v>
      </c>
      <c r="B122" s="35" t="s">
        <v>213</v>
      </c>
      <c r="C122" s="98">
        <v>0</v>
      </c>
      <c r="D122" s="9" t="str">
        <f t="shared" si="19"/>
        <v>N/A</v>
      </c>
      <c r="E122" s="9">
        <v>0</v>
      </c>
      <c r="F122" s="9" t="str">
        <f t="shared" si="20"/>
        <v>N/A</v>
      </c>
      <c r="G122" s="8">
        <v>0</v>
      </c>
      <c r="H122" s="9" t="str">
        <f t="shared" si="21"/>
        <v>N/A</v>
      </c>
      <c r="I122" s="10" t="s">
        <v>1745</v>
      </c>
      <c r="J122" s="10" t="s">
        <v>1745</v>
      </c>
      <c r="K122" s="9" t="str">
        <f t="shared" si="22"/>
        <v>N/A</v>
      </c>
    </row>
    <row r="123" spans="1:11" x14ac:dyDescent="0.2">
      <c r="A123" s="89" t="s">
        <v>926</v>
      </c>
      <c r="B123" s="35" t="s">
        <v>213</v>
      </c>
      <c r="C123" s="98">
        <v>0</v>
      </c>
      <c r="D123" s="9" t="str">
        <f t="shared" si="19"/>
        <v>N/A</v>
      </c>
      <c r="E123" s="9">
        <v>1.9685239448</v>
      </c>
      <c r="F123" s="9" t="str">
        <f t="shared" si="20"/>
        <v>N/A</v>
      </c>
      <c r="G123" s="8">
        <v>1.9530416359</v>
      </c>
      <c r="H123" s="9" t="str">
        <f t="shared" si="21"/>
        <v>N/A</v>
      </c>
      <c r="I123" s="10" t="s">
        <v>1745</v>
      </c>
      <c r="J123" s="10">
        <v>-0.78600000000000003</v>
      </c>
      <c r="K123" s="9" t="str">
        <f t="shared" si="22"/>
        <v>Yes</v>
      </c>
    </row>
    <row r="124" spans="1:11" x14ac:dyDescent="0.2">
      <c r="A124" s="89" t="s">
        <v>927</v>
      </c>
      <c r="B124" s="35" t="s">
        <v>213</v>
      </c>
      <c r="C124" s="98">
        <v>0</v>
      </c>
      <c r="D124" s="9" t="str">
        <f t="shared" si="19"/>
        <v>N/A</v>
      </c>
      <c r="E124" s="9">
        <v>0</v>
      </c>
      <c r="F124" s="9" t="str">
        <f t="shared" si="20"/>
        <v>N/A</v>
      </c>
      <c r="G124" s="8">
        <v>0</v>
      </c>
      <c r="H124" s="9" t="str">
        <f t="shared" si="21"/>
        <v>N/A</v>
      </c>
      <c r="I124" s="10" t="s">
        <v>1745</v>
      </c>
      <c r="J124" s="10" t="s">
        <v>1745</v>
      </c>
      <c r="K124" s="9" t="str">
        <f t="shared" si="22"/>
        <v>N/A</v>
      </c>
    </row>
    <row r="125" spans="1:11" x14ac:dyDescent="0.2">
      <c r="A125" s="89" t="s">
        <v>928</v>
      </c>
      <c r="B125" s="35" t="s">
        <v>213</v>
      </c>
      <c r="C125" s="98">
        <v>6.8609618914999997</v>
      </c>
      <c r="D125" s="9" t="str">
        <f t="shared" si="19"/>
        <v>N/A</v>
      </c>
      <c r="E125" s="9">
        <v>6.9280808985000002</v>
      </c>
      <c r="F125" s="9" t="str">
        <f t="shared" si="20"/>
        <v>N/A</v>
      </c>
      <c r="G125" s="8">
        <v>6.9339046992000002</v>
      </c>
      <c r="H125" s="9" t="str">
        <f t="shared" si="21"/>
        <v>N/A</v>
      </c>
      <c r="I125" s="10">
        <v>0.97829999999999995</v>
      </c>
      <c r="J125" s="10">
        <v>8.4099999999999994E-2</v>
      </c>
      <c r="K125" s="9" t="str">
        <f t="shared" si="22"/>
        <v>Yes</v>
      </c>
    </row>
    <row r="126" spans="1:11" x14ac:dyDescent="0.2">
      <c r="A126" s="89" t="s">
        <v>929</v>
      </c>
      <c r="B126" s="35" t="s">
        <v>213</v>
      </c>
      <c r="C126" s="98">
        <v>0</v>
      </c>
      <c r="D126" s="9" t="str">
        <f t="shared" si="19"/>
        <v>N/A</v>
      </c>
      <c r="E126" s="9">
        <v>0</v>
      </c>
      <c r="F126" s="9" t="str">
        <f t="shared" si="20"/>
        <v>N/A</v>
      </c>
      <c r="G126" s="8">
        <v>0</v>
      </c>
      <c r="H126" s="9" t="str">
        <f t="shared" si="21"/>
        <v>N/A</v>
      </c>
      <c r="I126" s="10" t="s">
        <v>1745</v>
      </c>
      <c r="J126" s="10" t="s">
        <v>1745</v>
      </c>
      <c r="K126" s="9" t="str">
        <f t="shared" si="22"/>
        <v>N/A</v>
      </c>
    </row>
    <row r="127" spans="1:11" x14ac:dyDescent="0.2">
      <c r="A127" s="89" t="s">
        <v>930</v>
      </c>
      <c r="B127" s="35" t="s">
        <v>213</v>
      </c>
      <c r="C127" s="98">
        <v>0</v>
      </c>
      <c r="D127" s="9" t="str">
        <f t="shared" si="19"/>
        <v>N/A</v>
      </c>
      <c r="E127" s="9">
        <v>0</v>
      </c>
      <c r="F127" s="9" t="str">
        <f t="shared" si="20"/>
        <v>N/A</v>
      </c>
      <c r="G127" s="8">
        <v>0</v>
      </c>
      <c r="H127" s="9" t="str">
        <f t="shared" si="21"/>
        <v>N/A</v>
      </c>
      <c r="I127" s="10" t="s">
        <v>1745</v>
      </c>
      <c r="J127" s="10" t="s">
        <v>1745</v>
      </c>
      <c r="K127" s="9" t="str">
        <f t="shared" si="22"/>
        <v>N/A</v>
      </c>
    </row>
    <row r="128" spans="1:11" x14ac:dyDescent="0.2">
      <c r="A128" s="89" t="s">
        <v>931</v>
      </c>
      <c r="B128" s="35" t="s">
        <v>213</v>
      </c>
      <c r="C128" s="98">
        <v>0</v>
      </c>
      <c r="D128" s="9" t="str">
        <f t="shared" si="19"/>
        <v>N/A</v>
      </c>
      <c r="E128" s="9">
        <v>0</v>
      </c>
      <c r="F128" s="9" t="str">
        <f t="shared" si="20"/>
        <v>N/A</v>
      </c>
      <c r="G128" s="8">
        <v>7.5011454199999994E-2</v>
      </c>
      <c r="H128" s="9" t="str">
        <f t="shared" si="21"/>
        <v>N/A</v>
      </c>
      <c r="I128" s="10" t="s">
        <v>1745</v>
      </c>
      <c r="J128" s="10" t="s">
        <v>1745</v>
      </c>
      <c r="K128" s="9" t="str">
        <f t="shared" si="22"/>
        <v>N/A</v>
      </c>
    </row>
    <row r="129" spans="1:11" x14ac:dyDescent="0.2">
      <c r="A129" s="89" t="s">
        <v>932</v>
      </c>
      <c r="B129" s="35" t="s">
        <v>213</v>
      </c>
      <c r="C129" s="98">
        <v>0</v>
      </c>
      <c r="D129" s="9" t="str">
        <f t="shared" si="19"/>
        <v>N/A</v>
      </c>
      <c r="E129" s="9">
        <v>0</v>
      </c>
      <c r="F129" s="9" t="str">
        <f t="shared" si="20"/>
        <v>N/A</v>
      </c>
      <c r="G129" s="8">
        <v>0</v>
      </c>
      <c r="H129" s="9" t="str">
        <f t="shared" si="21"/>
        <v>N/A</v>
      </c>
      <c r="I129" s="10" t="s">
        <v>1745</v>
      </c>
      <c r="J129" s="10" t="s">
        <v>1745</v>
      </c>
      <c r="K129" s="9" t="str">
        <f t="shared" si="22"/>
        <v>N/A</v>
      </c>
    </row>
    <row r="130" spans="1:11" x14ac:dyDescent="0.2">
      <c r="A130" s="89" t="s">
        <v>933</v>
      </c>
      <c r="B130" s="35" t="s">
        <v>213</v>
      </c>
      <c r="C130" s="98">
        <v>5.05520619E-2</v>
      </c>
      <c r="D130" s="9" t="str">
        <f t="shared" si="19"/>
        <v>N/A</v>
      </c>
      <c r="E130" s="9">
        <v>5.7708125499999999E-2</v>
      </c>
      <c r="F130" s="9" t="str">
        <f t="shared" si="20"/>
        <v>N/A</v>
      </c>
      <c r="G130" s="8">
        <v>6.2557983999999997E-2</v>
      </c>
      <c r="H130" s="9" t="str">
        <f t="shared" si="21"/>
        <v>N/A</v>
      </c>
      <c r="I130" s="10">
        <v>14.16</v>
      </c>
      <c r="J130" s="10">
        <v>8.4039999999999999</v>
      </c>
      <c r="K130" s="9" t="str">
        <f t="shared" si="22"/>
        <v>Yes</v>
      </c>
    </row>
    <row r="131" spans="1:11" ht="12" customHeight="1" x14ac:dyDescent="0.2">
      <c r="A131" s="161" t="s">
        <v>1633</v>
      </c>
      <c r="B131" s="162"/>
      <c r="C131" s="162"/>
      <c r="D131" s="162"/>
      <c r="E131" s="162"/>
      <c r="F131" s="162"/>
      <c r="G131" s="162"/>
      <c r="H131" s="162"/>
      <c r="I131" s="162"/>
      <c r="J131" s="162"/>
      <c r="K131" s="163"/>
    </row>
    <row r="132" spans="1:11" x14ac:dyDescent="0.2">
      <c r="A132" s="156" t="s">
        <v>1631</v>
      </c>
      <c r="B132" s="157"/>
      <c r="C132" s="157"/>
      <c r="D132" s="157"/>
      <c r="E132" s="157"/>
      <c r="F132" s="157"/>
      <c r="G132" s="157"/>
      <c r="H132" s="157"/>
      <c r="I132" s="157"/>
      <c r="J132" s="157"/>
      <c r="K132" s="158"/>
    </row>
    <row r="133" spans="1:11" x14ac:dyDescent="0.2">
      <c r="A133" s="159" t="s">
        <v>1732</v>
      </c>
      <c r="B133" s="159"/>
      <c r="C133" s="159"/>
      <c r="D133" s="159"/>
      <c r="E133" s="159"/>
      <c r="F133" s="159"/>
      <c r="G133" s="159"/>
      <c r="H133" s="159"/>
      <c r="I133" s="159"/>
      <c r="J133" s="159"/>
      <c r="K133" s="16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x14ac:dyDescent="0.2">
      <c r="A2" s="153" t="s">
        <v>1585</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ht="13.5" customHeight="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5560929</v>
      </c>
      <c r="D6" s="9" t="str">
        <f>IF($B6="N/A","N/A",IF(C6&gt;15,"No",IF(C6&lt;-15,"No","Yes")))</f>
        <v>N/A</v>
      </c>
      <c r="E6" s="36">
        <v>5359352</v>
      </c>
      <c r="F6" s="9" t="str">
        <f>IF($B6="N/A","N/A",IF(E6&gt;15,"No",IF(E6&lt;-15,"No","Yes")))</f>
        <v>N/A</v>
      </c>
      <c r="G6" s="36">
        <v>5244986</v>
      </c>
      <c r="H6" s="9" t="str">
        <f>IF($B6="N/A","N/A",IF(G6&gt;15,"No",IF(G6&lt;-15,"No","Yes")))</f>
        <v>N/A</v>
      </c>
      <c r="I6" s="10">
        <v>-3.62</v>
      </c>
      <c r="J6" s="10">
        <v>-2.13</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89" t="s">
        <v>851</v>
      </c>
      <c r="B9" s="35" t="s">
        <v>213</v>
      </c>
      <c r="C9" s="91">
        <v>27.595931183000001</v>
      </c>
      <c r="D9" s="9" t="str">
        <f t="shared" ref="D9:D17" si="1">IF($B9="N/A","N/A",IF(C9&gt;15,"No",IF(C9&lt;-15,"No","Yes")))</f>
        <v>N/A</v>
      </c>
      <c r="E9" s="37">
        <v>27.518380394000001</v>
      </c>
      <c r="F9" s="9" t="str">
        <f>IF($B9="N/A","N/A",IF(E9&gt;15,"No",IF(E9&lt;-15,"No","Yes")))</f>
        <v>N/A</v>
      </c>
      <c r="G9" s="37">
        <v>28.617608702999998</v>
      </c>
      <c r="H9" s="9" t="str">
        <f>IF($B9="N/A","N/A",IF(G9&gt;15,"No",IF(G9&lt;-15,"No","Yes")))</f>
        <v>N/A</v>
      </c>
      <c r="I9" s="10">
        <v>-0.28100000000000003</v>
      </c>
      <c r="J9" s="10">
        <v>3.9950000000000001</v>
      </c>
      <c r="K9" s="9" t="str">
        <f t="shared" si="0"/>
        <v>Yes</v>
      </c>
    </row>
    <row r="10" spans="1:11" x14ac:dyDescent="0.2">
      <c r="A10" s="89" t="s">
        <v>16</v>
      </c>
      <c r="B10" s="35" t="s">
        <v>213</v>
      </c>
      <c r="C10" s="88">
        <v>2.3177242508</v>
      </c>
      <c r="D10" s="9" t="str">
        <f t="shared" si="1"/>
        <v>N/A</v>
      </c>
      <c r="E10" s="8">
        <v>1.9544340435000001</v>
      </c>
      <c r="F10" s="9" t="str">
        <f>IF($B10="N/A","N/A",IF(E10&gt;15,"No",IF(E10&lt;-15,"No","Yes")))</f>
        <v>N/A</v>
      </c>
      <c r="G10" s="8">
        <v>1.8377360778</v>
      </c>
      <c r="H10" s="9" t="str">
        <f>IF($B10="N/A","N/A",IF(G10&gt;15,"No",IF(G10&lt;-15,"No","Yes")))</f>
        <v>N/A</v>
      </c>
      <c r="I10" s="10">
        <v>-15.7</v>
      </c>
      <c r="J10" s="10">
        <v>-5.97</v>
      </c>
      <c r="K10" s="9" t="str">
        <f t="shared" si="0"/>
        <v>Yes</v>
      </c>
    </row>
    <row r="11" spans="1:11" x14ac:dyDescent="0.2">
      <c r="A11" s="89" t="s">
        <v>36</v>
      </c>
      <c r="B11" s="35" t="s">
        <v>213</v>
      </c>
      <c r="C11" s="88">
        <v>2.3270478455000001</v>
      </c>
      <c r="D11" s="9" t="str">
        <f t="shared" si="1"/>
        <v>N/A</v>
      </c>
      <c r="E11" s="8">
        <v>2.1221939109000001</v>
      </c>
      <c r="F11" s="9" t="str">
        <f>IF($B11="N/A","N/A",IF(E11&gt;15,"No",IF(E11&lt;-15,"No","Yes")))</f>
        <v>N/A</v>
      </c>
      <c r="G11" s="8">
        <v>1.5021914198999999</v>
      </c>
      <c r="H11" s="9" t="str">
        <f>IF($B11="N/A","N/A",IF(G11&gt;15,"No",IF(G11&lt;-15,"No","Yes")))</f>
        <v>N/A</v>
      </c>
      <c r="I11" s="10">
        <v>-8.8000000000000007</v>
      </c>
      <c r="J11" s="10">
        <v>-29.2</v>
      </c>
      <c r="K11" s="9" t="str">
        <f t="shared" si="0"/>
        <v>Yes</v>
      </c>
    </row>
    <row r="12" spans="1:11" x14ac:dyDescent="0.2">
      <c r="A12" s="89" t="s">
        <v>37</v>
      </c>
      <c r="B12" s="35" t="s">
        <v>213</v>
      </c>
      <c r="C12" s="88">
        <v>1.6393442623000001</v>
      </c>
      <c r="D12" s="9" t="str">
        <f t="shared" si="1"/>
        <v>N/A</v>
      </c>
      <c r="E12" s="8">
        <v>0.30674846630000002</v>
      </c>
      <c r="F12" s="9" t="str">
        <f>IF($B12="N/A","N/A",IF(E12&gt;15,"No",IF(E12&lt;-15,"No","Yes")))</f>
        <v>N/A</v>
      </c>
      <c r="G12" s="8">
        <v>0</v>
      </c>
      <c r="H12" s="9" t="str">
        <f>IF($B12="N/A","N/A",IF(G12&gt;15,"No",IF(G12&lt;-15,"No","Yes")))</f>
        <v>N/A</v>
      </c>
      <c r="I12" s="10">
        <v>-81.3</v>
      </c>
      <c r="J12" s="10">
        <v>-100</v>
      </c>
      <c r="K12" s="9" t="str">
        <f t="shared" si="0"/>
        <v>No</v>
      </c>
    </row>
    <row r="13" spans="1:11" x14ac:dyDescent="0.2">
      <c r="A13" s="89" t="s">
        <v>38</v>
      </c>
      <c r="B13" s="35" t="s">
        <v>213</v>
      </c>
      <c r="C13" s="88">
        <v>2.3164173293000001</v>
      </c>
      <c r="D13" s="9" t="str">
        <f t="shared" si="1"/>
        <v>N/A</v>
      </c>
      <c r="E13" s="8">
        <v>1.928522098</v>
      </c>
      <c r="F13" s="9" t="str">
        <f>IF($B13="N/A","N/A",IF(E13&gt;15,"No",IF(E13&lt;-15,"No","Yes")))</f>
        <v>N/A</v>
      </c>
      <c r="G13" s="8">
        <v>1.9038770644</v>
      </c>
      <c r="H13" s="9" t="str">
        <f>IF($B13="N/A","N/A",IF(G13&gt;15,"No",IF(G13&lt;-15,"No","Yes")))</f>
        <v>N/A</v>
      </c>
      <c r="I13" s="10">
        <v>-16.7</v>
      </c>
      <c r="J13" s="10">
        <v>-1.28</v>
      </c>
      <c r="K13" s="9" t="str">
        <f t="shared" si="0"/>
        <v>Yes</v>
      </c>
    </row>
    <row r="14" spans="1:11" x14ac:dyDescent="0.2">
      <c r="A14" s="89" t="s">
        <v>673</v>
      </c>
      <c r="B14" s="35" t="s">
        <v>213</v>
      </c>
      <c r="C14" s="88">
        <v>2.7404953381000001</v>
      </c>
      <c r="D14" s="9" t="str">
        <f t="shared" si="1"/>
        <v>N/A</v>
      </c>
      <c r="E14" s="8">
        <v>2.5379560812999999</v>
      </c>
      <c r="F14" s="9" t="str">
        <f t="shared" ref="F14:F33" si="2">IF($B14="N/A","N/A",IF(E14&gt;15,"No",IF(E14&lt;-15,"No","Yes")))</f>
        <v>N/A</v>
      </c>
      <c r="G14" s="8">
        <v>2.0600436302</v>
      </c>
      <c r="H14" s="9" t="str">
        <f t="shared" ref="H14:H33" si="3">IF($B14="N/A","N/A",IF(G14&gt;15,"No",IF(G14&lt;-15,"No","Yes")))</f>
        <v>N/A</v>
      </c>
      <c r="I14" s="10">
        <v>-7.39</v>
      </c>
      <c r="J14" s="10">
        <v>-18.8</v>
      </c>
      <c r="K14" s="9" t="str">
        <f t="shared" ref="K14:K30" si="4">IF(J14="Div by 0", "N/A", IF(J14="N/A","N/A", IF(J14&gt;30, "No", IF(J14&lt;-30, "No", "Yes"))))</f>
        <v>Yes</v>
      </c>
    </row>
    <row r="15" spans="1:11" x14ac:dyDescent="0.2">
      <c r="A15" s="89" t="s">
        <v>674</v>
      </c>
      <c r="B15" s="35" t="s">
        <v>213</v>
      </c>
      <c r="C15" s="88">
        <v>1.5776141000999999</v>
      </c>
      <c r="D15" s="9" t="str">
        <f t="shared" si="1"/>
        <v>N/A</v>
      </c>
      <c r="E15" s="8">
        <v>1.5862925218999999</v>
      </c>
      <c r="F15" s="9" t="str">
        <f t="shared" si="2"/>
        <v>N/A</v>
      </c>
      <c r="G15" s="8">
        <v>1.4102420864</v>
      </c>
      <c r="H15" s="9" t="str">
        <f t="shared" si="3"/>
        <v>N/A</v>
      </c>
      <c r="I15" s="10">
        <v>0.55010000000000003</v>
      </c>
      <c r="J15" s="10">
        <v>-11.1</v>
      </c>
      <c r="K15" s="9" t="str">
        <f t="shared" si="4"/>
        <v>Yes</v>
      </c>
    </row>
    <row r="16" spans="1:11" x14ac:dyDescent="0.2">
      <c r="A16" s="89" t="s">
        <v>379</v>
      </c>
      <c r="B16" s="35" t="s">
        <v>213</v>
      </c>
      <c r="C16" s="88">
        <v>12.433785794</v>
      </c>
      <c r="D16" s="9" t="str">
        <f t="shared" si="1"/>
        <v>N/A</v>
      </c>
      <c r="E16" s="8">
        <v>13.430243059</v>
      </c>
      <c r="F16" s="9" t="str">
        <f t="shared" si="2"/>
        <v>N/A</v>
      </c>
      <c r="G16" s="8">
        <v>16.456459559999999</v>
      </c>
      <c r="H16" s="9" t="str">
        <f t="shared" si="3"/>
        <v>N/A</v>
      </c>
      <c r="I16" s="10">
        <v>8.0139999999999993</v>
      </c>
      <c r="J16" s="10">
        <v>22.53</v>
      </c>
      <c r="K16" s="9" t="str">
        <f t="shared" si="4"/>
        <v>Yes</v>
      </c>
    </row>
    <row r="17" spans="1:11" x14ac:dyDescent="0.2">
      <c r="A17" s="89" t="s">
        <v>380</v>
      </c>
      <c r="B17" s="35" t="s">
        <v>213</v>
      </c>
      <c r="C17" s="88">
        <v>61.334500044999999</v>
      </c>
      <c r="D17" s="9" t="str">
        <f t="shared" si="1"/>
        <v>N/A</v>
      </c>
      <c r="E17" s="8">
        <v>61.923736302000002</v>
      </c>
      <c r="F17" s="9" t="str">
        <f t="shared" si="2"/>
        <v>N/A</v>
      </c>
      <c r="G17" s="8">
        <v>60.448435897000003</v>
      </c>
      <c r="H17" s="9" t="str">
        <f t="shared" si="3"/>
        <v>N/A</v>
      </c>
      <c r="I17" s="10">
        <v>0.9607</v>
      </c>
      <c r="J17" s="10">
        <v>-2.38</v>
      </c>
      <c r="K17" s="9" t="str">
        <f t="shared" si="4"/>
        <v>Yes</v>
      </c>
    </row>
    <row r="18" spans="1:11" x14ac:dyDescent="0.2">
      <c r="A18" s="89" t="s">
        <v>381</v>
      </c>
      <c r="B18" s="35" t="s">
        <v>213</v>
      </c>
      <c r="C18" s="88">
        <v>2.1938779999999998E-3</v>
      </c>
      <c r="D18" s="9" t="str">
        <f t="shared" ref="D18:D33" si="5">IF($B18="N/A","N/A",IF(C18&gt;15,"No",IF(C18&lt;-15,"No","Yes")))</f>
        <v>N/A</v>
      </c>
      <c r="E18" s="8">
        <v>6.0828248999999996E-3</v>
      </c>
      <c r="F18" s="9" t="str">
        <f t="shared" si="2"/>
        <v>N/A</v>
      </c>
      <c r="G18" s="8">
        <v>1.9828460999999999E-3</v>
      </c>
      <c r="H18" s="9" t="str">
        <f t="shared" si="3"/>
        <v>N/A</v>
      </c>
      <c r="I18" s="10">
        <v>177.3</v>
      </c>
      <c r="J18" s="10">
        <v>-67.400000000000006</v>
      </c>
      <c r="K18" s="9" t="str">
        <f t="shared" si="4"/>
        <v>No</v>
      </c>
    </row>
    <row r="19" spans="1:11" x14ac:dyDescent="0.2">
      <c r="A19" s="89" t="s">
        <v>382</v>
      </c>
      <c r="B19" s="35" t="s">
        <v>213</v>
      </c>
      <c r="C19" s="88">
        <v>5.2386031183000004</v>
      </c>
      <c r="D19" s="9" t="str">
        <f t="shared" si="5"/>
        <v>N/A</v>
      </c>
      <c r="E19" s="8">
        <v>5.2280201038999996</v>
      </c>
      <c r="F19" s="9" t="str">
        <f t="shared" si="2"/>
        <v>N/A</v>
      </c>
      <c r="G19" s="8">
        <v>4.8278679867000003</v>
      </c>
      <c r="H19" s="9" t="str">
        <f t="shared" si="3"/>
        <v>N/A</v>
      </c>
      <c r="I19" s="10">
        <v>-0.20200000000000001</v>
      </c>
      <c r="J19" s="10">
        <v>-7.65</v>
      </c>
      <c r="K19" s="9" t="str">
        <f t="shared" si="4"/>
        <v>Yes</v>
      </c>
    </row>
    <row r="20" spans="1:11" x14ac:dyDescent="0.2">
      <c r="A20" s="89" t="s">
        <v>384</v>
      </c>
      <c r="B20" s="35" t="s">
        <v>213</v>
      </c>
      <c r="C20" s="88">
        <v>12.656788101</v>
      </c>
      <c r="D20" s="9" t="str">
        <f t="shared" si="5"/>
        <v>N/A</v>
      </c>
      <c r="E20" s="8">
        <v>11.063128527</v>
      </c>
      <c r="F20" s="9" t="str">
        <f t="shared" si="2"/>
        <v>N/A</v>
      </c>
      <c r="G20" s="8">
        <v>10.985901583</v>
      </c>
      <c r="H20" s="9" t="str">
        <f t="shared" si="3"/>
        <v>N/A</v>
      </c>
      <c r="I20" s="10">
        <v>-12.6</v>
      </c>
      <c r="J20" s="10">
        <v>-0.69799999999999995</v>
      </c>
      <c r="K20" s="9" t="str">
        <f t="shared" si="4"/>
        <v>Yes</v>
      </c>
    </row>
    <row r="21" spans="1:11" x14ac:dyDescent="0.2">
      <c r="A21" s="89" t="s">
        <v>385</v>
      </c>
      <c r="B21" s="35" t="s">
        <v>213</v>
      </c>
      <c r="C21" s="88">
        <v>0</v>
      </c>
      <c r="D21" s="9" t="str">
        <f t="shared" si="5"/>
        <v>N/A</v>
      </c>
      <c r="E21" s="8">
        <v>0</v>
      </c>
      <c r="F21" s="9" t="str">
        <f t="shared" si="2"/>
        <v>N/A</v>
      </c>
      <c r="G21" s="8">
        <v>0</v>
      </c>
      <c r="H21" s="9" t="str">
        <f t="shared" si="3"/>
        <v>N/A</v>
      </c>
      <c r="I21" s="10" t="s">
        <v>1745</v>
      </c>
      <c r="J21" s="10" t="s">
        <v>1745</v>
      </c>
      <c r="K21" s="9" t="str">
        <f t="shared" si="4"/>
        <v>N/A</v>
      </c>
    </row>
    <row r="22" spans="1:11" x14ac:dyDescent="0.2">
      <c r="A22" s="89" t="s">
        <v>386</v>
      </c>
      <c r="B22" s="35" t="s">
        <v>213</v>
      </c>
      <c r="C22" s="88">
        <v>3.2066404731999998</v>
      </c>
      <c r="D22" s="9" t="str">
        <f t="shared" si="5"/>
        <v>N/A</v>
      </c>
      <c r="E22" s="8">
        <v>3.3007721828999999</v>
      </c>
      <c r="F22" s="9" t="str">
        <f t="shared" si="2"/>
        <v>N/A</v>
      </c>
      <c r="G22" s="8">
        <v>3.111142718</v>
      </c>
      <c r="H22" s="9" t="str">
        <f t="shared" si="3"/>
        <v>N/A</v>
      </c>
      <c r="I22" s="10">
        <v>2.9359999999999999</v>
      </c>
      <c r="J22" s="10">
        <v>-5.75</v>
      </c>
      <c r="K22" s="9" t="str">
        <f t="shared" si="4"/>
        <v>Yes</v>
      </c>
    </row>
    <row r="23" spans="1:11" x14ac:dyDescent="0.2">
      <c r="A23" s="89" t="s">
        <v>389</v>
      </c>
      <c r="B23" s="35" t="s">
        <v>213</v>
      </c>
      <c r="C23" s="88">
        <v>0</v>
      </c>
      <c r="D23" s="9" t="str">
        <f t="shared" si="5"/>
        <v>N/A</v>
      </c>
      <c r="E23" s="8">
        <v>0</v>
      </c>
      <c r="F23" s="9" t="str">
        <f t="shared" si="2"/>
        <v>N/A</v>
      </c>
      <c r="G23" s="8">
        <v>0</v>
      </c>
      <c r="H23" s="9" t="str">
        <f t="shared" si="3"/>
        <v>N/A</v>
      </c>
      <c r="I23" s="10" t="s">
        <v>1745</v>
      </c>
      <c r="J23" s="10" t="s">
        <v>1745</v>
      </c>
      <c r="K23" s="9" t="str">
        <f t="shared" si="4"/>
        <v>N/A</v>
      </c>
    </row>
    <row r="24" spans="1:11" x14ac:dyDescent="0.2">
      <c r="A24" s="89" t="s">
        <v>390</v>
      </c>
      <c r="B24" s="35" t="s">
        <v>213</v>
      </c>
      <c r="C24" s="88">
        <v>0</v>
      </c>
      <c r="D24" s="9" t="str">
        <f t="shared" si="5"/>
        <v>N/A</v>
      </c>
      <c r="E24" s="8">
        <v>0</v>
      </c>
      <c r="F24" s="9" t="str">
        <f t="shared" si="2"/>
        <v>N/A</v>
      </c>
      <c r="G24" s="8">
        <v>0</v>
      </c>
      <c r="H24" s="9" t="str">
        <f t="shared" si="3"/>
        <v>N/A</v>
      </c>
      <c r="I24" s="10" t="s">
        <v>1745</v>
      </c>
      <c r="J24" s="10" t="s">
        <v>1745</v>
      </c>
      <c r="K24" s="9" t="str">
        <f t="shared" si="4"/>
        <v>N/A</v>
      </c>
    </row>
    <row r="25" spans="1:11" x14ac:dyDescent="0.2">
      <c r="A25" s="89" t="s">
        <v>391</v>
      </c>
      <c r="B25" s="35" t="s">
        <v>213</v>
      </c>
      <c r="C25" s="88">
        <v>0.69303168589999997</v>
      </c>
      <c r="D25" s="9" t="str">
        <f t="shared" si="5"/>
        <v>N/A</v>
      </c>
      <c r="E25" s="8">
        <v>0.82334580749999997</v>
      </c>
      <c r="F25" s="9" t="str">
        <f t="shared" si="2"/>
        <v>N/A</v>
      </c>
      <c r="G25" s="8">
        <v>0.57780897789999996</v>
      </c>
      <c r="H25" s="9" t="str">
        <f t="shared" si="3"/>
        <v>N/A</v>
      </c>
      <c r="I25" s="10">
        <v>18.8</v>
      </c>
      <c r="J25" s="10">
        <v>-29.8</v>
      </c>
      <c r="K25" s="9" t="str">
        <f t="shared" si="4"/>
        <v>Yes</v>
      </c>
    </row>
    <row r="26" spans="1:11" x14ac:dyDescent="0.2">
      <c r="A26" s="89" t="s">
        <v>392</v>
      </c>
      <c r="B26" s="35" t="s">
        <v>213</v>
      </c>
      <c r="C26" s="88">
        <v>3.1037979399999999E-2</v>
      </c>
      <c r="D26" s="9" t="str">
        <f t="shared" si="5"/>
        <v>N/A</v>
      </c>
      <c r="E26" s="8">
        <v>3.2391975699999999E-2</v>
      </c>
      <c r="F26" s="9" t="str">
        <f t="shared" si="2"/>
        <v>N/A</v>
      </c>
      <c r="G26" s="8">
        <v>2.5681670100000002E-2</v>
      </c>
      <c r="H26" s="9" t="str">
        <f t="shared" si="3"/>
        <v>N/A</v>
      </c>
      <c r="I26" s="10">
        <v>4.3620000000000001</v>
      </c>
      <c r="J26" s="10">
        <v>-20.7</v>
      </c>
      <c r="K26" s="9" t="str">
        <f t="shared" si="4"/>
        <v>Yes</v>
      </c>
    </row>
    <row r="27" spans="1:11" x14ac:dyDescent="0.2">
      <c r="A27" s="89" t="s">
        <v>393</v>
      </c>
      <c r="B27" s="35" t="s">
        <v>213</v>
      </c>
      <c r="C27" s="88">
        <v>1.978087E-4</v>
      </c>
      <c r="D27" s="9" t="str">
        <f t="shared" si="5"/>
        <v>N/A</v>
      </c>
      <c r="E27" s="8">
        <v>1.7166254E-3</v>
      </c>
      <c r="F27" s="9" t="str">
        <f t="shared" si="2"/>
        <v>N/A</v>
      </c>
      <c r="G27" s="8">
        <v>1.9256486000000001E-3</v>
      </c>
      <c r="H27" s="9" t="str">
        <f t="shared" si="3"/>
        <v>N/A</v>
      </c>
      <c r="I27" s="10">
        <v>767.8</v>
      </c>
      <c r="J27" s="10">
        <v>12.18</v>
      </c>
      <c r="K27" s="9" t="str">
        <f t="shared" si="4"/>
        <v>Yes</v>
      </c>
    </row>
    <row r="28" spans="1:11" x14ac:dyDescent="0.2">
      <c r="A28" s="89" t="s">
        <v>398</v>
      </c>
      <c r="B28" s="35" t="s">
        <v>213</v>
      </c>
      <c r="C28" s="88">
        <v>0</v>
      </c>
      <c r="D28" s="9" t="str">
        <f t="shared" si="5"/>
        <v>N/A</v>
      </c>
      <c r="E28" s="8">
        <v>0</v>
      </c>
      <c r="F28" s="9" t="str">
        <f t="shared" si="2"/>
        <v>N/A</v>
      </c>
      <c r="G28" s="8">
        <v>0</v>
      </c>
      <c r="H28" s="9" t="str">
        <f t="shared" si="3"/>
        <v>N/A</v>
      </c>
      <c r="I28" s="10" t="s">
        <v>1745</v>
      </c>
      <c r="J28" s="10" t="s">
        <v>1745</v>
      </c>
      <c r="K28" s="9" t="str">
        <f t="shared" si="4"/>
        <v>N/A</v>
      </c>
    </row>
    <row r="29" spans="1:11" x14ac:dyDescent="0.2">
      <c r="A29" s="89" t="s">
        <v>399</v>
      </c>
      <c r="B29" s="35" t="s">
        <v>213</v>
      </c>
      <c r="C29" s="88">
        <v>0</v>
      </c>
      <c r="D29" s="9" t="str">
        <f t="shared" si="5"/>
        <v>N/A</v>
      </c>
      <c r="E29" s="8">
        <v>0</v>
      </c>
      <c r="F29" s="9" t="str">
        <f t="shared" si="2"/>
        <v>N/A</v>
      </c>
      <c r="G29" s="8">
        <v>0</v>
      </c>
      <c r="H29" s="9" t="str">
        <f t="shared" si="3"/>
        <v>N/A</v>
      </c>
      <c r="I29" s="10" t="s">
        <v>1745</v>
      </c>
      <c r="J29" s="10" t="s">
        <v>1745</v>
      </c>
      <c r="K29" s="9" t="str">
        <f t="shared" si="4"/>
        <v>N/A</v>
      </c>
    </row>
    <row r="30" spans="1:11" x14ac:dyDescent="0.2">
      <c r="A30" s="89" t="s">
        <v>400</v>
      </c>
      <c r="B30" s="35" t="s">
        <v>213</v>
      </c>
      <c r="C30" s="88">
        <v>0</v>
      </c>
      <c r="D30" s="9" t="str">
        <f t="shared" si="5"/>
        <v>N/A</v>
      </c>
      <c r="E30" s="8">
        <v>0</v>
      </c>
      <c r="F30" s="9" t="str">
        <f t="shared" si="2"/>
        <v>N/A</v>
      </c>
      <c r="G30" s="8">
        <v>0</v>
      </c>
      <c r="H30" s="9" t="str">
        <f t="shared" si="3"/>
        <v>N/A</v>
      </c>
      <c r="I30" s="10" t="s">
        <v>1745</v>
      </c>
      <c r="J30" s="10" t="s">
        <v>1745</v>
      </c>
      <c r="K30" s="9" t="str">
        <f t="shared" si="4"/>
        <v>N/A</v>
      </c>
    </row>
    <row r="31" spans="1:11" x14ac:dyDescent="0.2">
      <c r="A31" s="89" t="s">
        <v>32</v>
      </c>
      <c r="B31" s="35" t="s">
        <v>213</v>
      </c>
      <c r="C31" s="88">
        <v>99.999946051999999</v>
      </c>
      <c r="D31" s="9" t="str">
        <f t="shared" si="5"/>
        <v>N/A</v>
      </c>
      <c r="E31" s="8">
        <v>99.999962682000003</v>
      </c>
      <c r="F31" s="9" t="str">
        <f t="shared" si="2"/>
        <v>N/A</v>
      </c>
      <c r="G31" s="8">
        <v>100</v>
      </c>
      <c r="H31" s="9" t="str">
        <f t="shared" si="3"/>
        <v>N/A</v>
      </c>
      <c r="I31" s="10">
        <v>0</v>
      </c>
      <c r="J31" s="10">
        <v>0</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99.999952089999994</v>
      </c>
      <c r="F32" s="9" t="str">
        <f>IF($B32="N/A","N/A",IF(E32&gt;100,"No",IF(E32&lt;85,"No","Yes")))</f>
        <v>Yes</v>
      </c>
      <c r="G32" s="8">
        <v>100</v>
      </c>
      <c r="H32" s="9" t="str">
        <f>IF($B32="N/A","N/A",IF(G32&gt;100,"No",IF(G32&lt;85,"No","Yes")))</f>
        <v>Yes</v>
      </c>
      <c r="I32" s="10">
        <v>0</v>
      </c>
      <c r="J32" s="10">
        <v>0</v>
      </c>
      <c r="K32" s="9" t="str">
        <f t="shared" si="6"/>
        <v>Yes</v>
      </c>
    </row>
    <row r="33" spans="1:11" x14ac:dyDescent="0.2">
      <c r="A33" s="89" t="s">
        <v>907</v>
      </c>
      <c r="B33" s="35" t="s">
        <v>213</v>
      </c>
      <c r="C33" s="88">
        <v>59.766988447999999</v>
      </c>
      <c r="D33" s="9" t="str">
        <f t="shared" si="5"/>
        <v>N/A</v>
      </c>
      <c r="E33" s="8">
        <v>59.962756677999998</v>
      </c>
      <c r="F33" s="9" t="str">
        <f t="shared" si="2"/>
        <v>N/A</v>
      </c>
      <c r="G33" s="8">
        <v>61.854616962000001</v>
      </c>
      <c r="H33" s="9" t="str">
        <f t="shared" si="3"/>
        <v>N/A</v>
      </c>
      <c r="I33" s="10">
        <v>0.3276</v>
      </c>
      <c r="J33" s="10">
        <v>3.1549999999999998</v>
      </c>
      <c r="K33" s="9" t="str">
        <f t="shared" si="6"/>
        <v>Yes</v>
      </c>
    </row>
    <row r="34" spans="1:11" x14ac:dyDescent="0.2">
      <c r="A34" s="89" t="s">
        <v>848</v>
      </c>
      <c r="B34" s="35" t="s">
        <v>268</v>
      </c>
      <c r="C34" s="88">
        <v>8.3442937380999993</v>
      </c>
      <c r="D34" s="9" t="str">
        <f>IF($B34="N/A","N/A",IF(C34&gt;25,"No",IF(C34&lt;5,"No","Yes")))</f>
        <v>Yes</v>
      </c>
      <c r="E34" s="8">
        <v>7.6705010868999999</v>
      </c>
      <c r="F34" s="9" t="str">
        <f>IF($B34="N/A","N/A",IF(E34&gt;25,"No",IF(E34&lt;5,"No","Yes")))</f>
        <v>Yes</v>
      </c>
      <c r="G34" s="8">
        <v>7.7503924701000004</v>
      </c>
      <c r="H34" s="9" t="str">
        <f>IF($B34="N/A","N/A",IF(G34&gt;25,"No",IF(G34&lt;5,"No","Yes")))</f>
        <v>Yes</v>
      </c>
      <c r="I34" s="10">
        <v>-8.07</v>
      </c>
      <c r="J34" s="10">
        <v>1.042</v>
      </c>
      <c r="K34" s="9" t="str">
        <f t="shared" si="6"/>
        <v>Yes</v>
      </c>
    </row>
    <row r="35" spans="1:11" x14ac:dyDescent="0.2">
      <c r="A35" s="89" t="s">
        <v>849</v>
      </c>
      <c r="B35" s="35" t="s">
        <v>269</v>
      </c>
      <c r="C35" s="88">
        <v>39.646256757000003</v>
      </c>
      <c r="D35" s="9" t="str">
        <f>IF($B35="N/A","N/A",IF(C35&gt;70,"No",IF(C35&lt;40,"No","Yes")))</f>
        <v>No</v>
      </c>
      <c r="E35" s="8">
        <v>39.157603068</v>
      </c>
      <c r="F35" s="9" t="str">
        <f>IF($B35="N/A","N/A",IF(E35&gt;70,"No",IF(E35&lt;40,"No","Yes")))</f>
        <v>No</v>
      </c>
      <c r="G35" s="8">
        <v>39.438713468000003</v>
      </c>
      <c r="H35" s="9" t="str">
        <f>IF($B35="N/A","N/A",IF(G35&gt;70,"No",IF(G35&lt;40,"No","Yes")))</f>
        <v>No</v>
      </c>
      <c r="I35" s="10">
        <v>-1.23</v>
      </c>
      <c r="J35" s="10">
        <v>0.71789999999999998</v>
      </c>
      <c r="K35" s="9" t="str">
        <f t="shared" si="6"/>
        <v>Yes</v>
      </c>
    </row>
    <row r="36" spans="1:11" x14ac:dyDescent="0.2">
      <c r="A36" s="89" t="s">
        <v>850</v>
      </c>
      <c r="B36" s="35" t="s">
        <v>270</v>
      </c>
      <c r="C36" s="88">
        <v>52.009449504999999</v>
      </c>
      <c r="D36" s="9" t="str">
        <f>IF($B36="N/A","N/A",IF(C36&gt;55,"No",IF(C36&lt;20,"No","Yes")))</f>
        <v>Yes</v>
      </c>
      <c r="E36" s="8">
        <v>53.171895845999998</v>
      </c>
      <c r="F36" s="9" t="str">
        <f>IF($B36="N/A","N/A",IF(E36&gt;55,"No",IF(E36&lt;20,"No","Yes")))</f>
        <v>Yes</v>
      </c>
      <c r="G36" s="8">
        <v>52.810894060999999</v>
      </c>
      <c r="H36" s="9" t="str">
        <f>IF($B36="N/A","N/A",IF(G36&gt;55,"No",IF(G36&lt;20,"No","Yes")))</f>
        <v>Yes</v>
      </c>
      <c r="I36" s="10">
        <v>2.2349999999999999</v>
      </c>
      <c r="J36" s="10">
        <v>-0.67900000000000005</v>
      </c>
      <c r="K36" s="9" t="str">
        <f t="shared" si="6"/>
        <v>Yes</v>
      </c>
    </row>
    <row r="37" spans="1:11" x14ac:dyDescent="0.2">
      <c r="A37" s="89" t="s">
        <v>163</v>
      </c>
      <c r="B37" s="35" t="s">
        <v>246</v>
      </c>
      <c r="C37" s="88">
        <v>0</v>
      </c>
      <c r="D37" s="9" t="str">
        <f>IF($B37="N/A","N/A",IF(C37&gt;95,"Yes","No"))</f>
        <v>No</v>
      </c>
      <c r="E37" s="8">
        <v>0</v>
      </c>
      <c r="F37" s="9" t="str">
        <f>IF($B37="N/A","N/A",IF(E37&gt;95,"Yes","No"))</f>
        <v>No</v>
      </c>
      <c r="G37" s="8">
        <v>0</v>
      </c>
      <c r="H37" s="9" t="str">
        <f>IF($B37="N/A","N/A",IF(G37&gt;95,"Yes","No"))</f>
        <v>No</v>
      </c>
      <c r="I37" s="10" t="s">
        <v>1745</v>
      </c>
      <c r="J37" s="10" t="s">
        <v>1745</v>
      </c>
      <c r="K37" s="9" t="str">
        <f t="shared" si="6"/>
        <v>N/A</v>
      </c>
    </row>
    <row r="38" spans="1:11" x14ac:dyDescent="0.2">
      <c r="A38" s="89" t="s">
        <v>41</v>
      </c>
      <c r="B38" s="35" t="s">
        <v>213</v>
      </c>
      <c r="C38" s="88">
        <v>0</v>
      </c>
      <c r="D38" s="9" t="str">
        <f t="shared" ref="D38:D47" si="7">IF($B38="N/A","N/A",IF(C38&gt;15,"No",IF(C38&lt;-15,"No","Yes")))</f>
        <v>N/A</v>
      </c>
      <c r="E38" s="8">
        <v>0</v>
      </c>
      <c r="F38" s="9" t="str">
        <f>IF($B38="N/A","N/A",IF(E38&gt;15,"No",IF(E38&lt;-15,"No","Yes")))</f>
        <v>N/A</v>
      </c>
      <c r="G38" s="8">
        <v>0</v>
      </c>
      <c r="H38" s="9" t="str">
        <f>IF($B38="N/A","N/A",IF(G38&gt;15,"No",IF(G38&lt;-15,"No","Yes")))</f>
        <v>N/A</v>
      </c>
      <c r="I38" s="10" t="s">
        <v>1745</v>
      </c>
      <c r="J38" s="10" t="s">
        <v>1745</v>
      </c>
      <c r="K38" s="9" t="str">
        <f t="shared" si="6"/>
        <v>N/A</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0</v>
      </c>
      <c r="D40" s="9" t="str">
        <f>IF($B40="N/A","N/A",IF(C40&gt;100,"No",IF(C40&lt;98,"No","Yes")))</f>
        <v>No</v>
      </c>
      <c r="E40" s="8">
        <v>0</v>
      </c>
      <c r="F40" s="9" t="str">
        <f>IF($B40="N/A","N/A",IF(E40&gt;100,"No",IF(E40&lt;98,"No","Yes")))</f>
        <v>No</v>
      </c>
      <c r="G40" s="8">
        <v>0</v>
      </c>
      <c r="H40" s="9" t="str">
        <f>IF($B40="N/A","N/A",IF(G40&gt;100,"No",IF(G40&lt;98,"No","Yes")))</f>
        <v>No</v>
      </c>
      <c r="I40" s="10" t="s">
        <v>1745</v>
      </c>
      <c r="J40" s="10" t="s">
        <v>1745</v>
      </c>
      <c r="K40" s="9" t="str">
        <f t="shared" si="6"/>
        <v>N/A</v>
      </c>
    </row>
    <row r="41" spans="1:11" x14ac:dyDescent="0.2">
      <c r="A41" s="89" t="s">
        <v>44</v>
      </c>
      <c r="B41" s="35" t="s">
        <v>213</v>
      </c>
      <c r="C41" s="88" t="s">
        <v>1745</v>
      </c>
      <c r="D41" s="9" t="str">
        <f t="shared" si="7"/>
        <v>N/A</v>
      </c>
      <c r="E41" s="8" t="s">
        <v>1745</v>
      </c>
      <c r="F41" s="9" t="str">
        <f t="shared" ref="F41:F47" si="8">IF($B41="N/A","N/A",IF(E41&gt;15,"No",IF(E41&lt;-15,"No","Yes")))</f>
        <v>N/A</v>
      </c>
      <c r="G41" s="8" t="s">
        <v>1745</v>
      </c>
      <c r="H41" s="9" t="str">
        <f t="shared" ref="H41:H47" si="9">IF($B41="N/A","N/A",IF(G41&gt;15,"No",IF(G41&lt;-15,"No","Yes")))</f>
        <v>N/A</v>
      </c>
      <c r="I41" s="10" t="s">
        <v>1745</v>
      </c>
      <c r="J41" s="10" t="s">
        <v>1745</v>
      </c>
      <c r="K41" s="9" t="str">
        <f t="shared" si="6"/>
        <v>N/A</v>
      </c>
    </row>
    <row r="42" spans="1:11" x14ac:dyDescent="0.2">
      <c r="A42" s="89" t="s">
        <v>45</v>
      </c>
      <c r="B42" s="35" t="s">
        <v>213</v>
      </c>
      <c r="C42" s="88" t="s">
        <v>1745</v>
      </c>
      <c r="D42" s="9" t="str">
        <f t="shared" si="7"/>
        <v>N/A</v>
      </c>
      <c r="E42" s="8" t="s">
        <v>1745</v>
      </c>
      <c r="F42" s="9" t="str">
        <f t="shared" si="8"/>
        <v>N/A</v>
      </c>
      <c r="G42" s="8" t="s">
        <v>1745</v>
      </c>
      <c r="H42" s="9" t="str">
        <f t="shared" si="9"/>
        <v>N/A</v>
      </c>
      <c r="I42" s="10" t="s">
        <v>1745</v>
      </c>
      <c r="J42" s="10" t="s">
        <v>1745</v>
      </c>
      <c r="K42" s="9" t="str">
        <f t="shared" si="6"/>
        <v>N/A</v>
      </c>
    </row>
    <row r="43" spans="1:11" x14ac:dyDescent="0.2">
      <c r="A43" s="89" t="s">
        <v>50</v>
      </c>
      <c r="B43" s="35" t="s">
        <v>213</v>
      </c>
      <c r="C43" s="88" t="s">
        <v>1745</v>
      </c>
      <c r="D43" s="9" t="str">
        <f t="shared" si="7"/>
        <v>N/A</v>
      </c>
      <c r="E43" s="8" t="s">
        <v>1745</v>
      </c>
      <c r="F43" s="9" t="str">
        <f t="shared" si="8"/>
        <v>N/A</v>
      </c>
      <c r="G43" s="8" t="s">
        <v>1745</v>
      </c>
      <c r="H43" s="9" t="str">
        <f t="shared" si="9"/>
        <v>N/A</v>
      </c>
      <c r="I43" s="10" t="s">
        <v>1745</v>
      </c>
      <c r="J43" s="10" t="s">
        <v>1745</v>
      </c>
      <c r="K43" s="9" t="str">
        <f t="shared" si="6"/>
        <v>N/A</v>
      </c>
    </row>
    <row r="44" spans="1:11" x14ac:dyDescent="0.2">
      <c r="A44" s="89" t="s">
        <v>910</v>
      </c>
      <c r="B44" s="35" t="s">
        <v>213</v>
      </c>
      <c r="C44" s="88">
        <v>96.103348918999998</v>
      </c>
      <c r="D44" s="9" t="str">
        <f t="shared" si="7"/>
        <v>N/A</v>
      </c>
      <c r="E44" s="8">
        <v>95.877953156000004</v>
      </c>
      <c r="F44" s="9" t="str">
        <f t="shared" si="8"/>
        <v>N/A</v>
      </c>
      <c r="G44" s="8">
        <v>96.314422956000001</v>
      </c>
      <c r="H44" s="9" t="str">
        <f t="shared" si="9"/>
        <v>N/A</v>
      </c>
      <c r="I44" s="10">
        <v>-0.23499999999999999</v>
      </c>
      <c r="J44" s="10">
        <v>0.45519999999999999</v>
      </c>
      <c r="K44" s="9" t="str">
        <f>IF(J44="Div by 0", "N/A", IF(J44="N/A","N/A", IF(J44&gt;30, "No", IF(J44&lt;-30, "No", "Yes"))))</f>
        <v>Yes</v>
      </c>
    </row>
    <row r="45" spans="1:11" x14ac:dyDescent="0.2">
      <c r="A45" s="89" t="s">
        <v>911</v>
      </c>
      <c r="B45" s="35" t="s">
        <v>213</v>
      </c>
      <c r="C45" s="88">
        <v>3.8966510810999999</v>
      </c>
      <c r="D45" s="9" t="str">
        <f t="shared" si="7"/>
        <v>N/A</v>
      </c>
      <c r="E45" s="8">
        <v>4.1220468444999998</v>
      </c>
      <c r="F45" s="9" t="str">
        <f t="shared" si="8"/>
        <v>N/A</v>
      </c>
      <c r="G45" s="8">
        <v>3.6855770444</v>
      </c>
      <c r="H45" s="9" t="str">
        <f t="shared" si="9"/>
        <v>N/A</v>
      </c>
      <c r="I45" s="10">
        <v>5.7839999999999998</v>
      </c>
      <c r="J45" s="10">
        <v>-10.6</v>
      </c>
      <c r="K45" s="9" t="str">
        <f>IF(J45="Div by 0", "N/A", IF(J45="N/A","N/A", IF(J45&gt;30, "No", IF(J45&lt;-30, "No", "Yes"))))</f>
        <v>Yes</v>
      </c>
    </row>
    <row r="46" spans="1:11" x14ac:dyDescent="0.2">
      <c r="A46" s="89" t="s">
        <v>934</v>
      </c>
      <c r="B46" s="35" t="s">
        <v>213</v>
      </c>
      <c r="C46" s="88">
        <v>2.1938779999999998E-3</v>
      </c>
      <c r="D46" s="9" t="str">
        <f t="shared" si="7"/>
        <v>N/A</v>
      </c>
      <c r="E46" s="8">
        <v>6.0828248999999996E-3</v>
      </c>
      <c r="F46" s="9" t="str">
        <f t="shared" si="8"/>
        <v>N/A</v>
      </c>
      <c r="G46" s="8">
        <v>1.9828460999999999E-3</v>
      </c>
      <c r="H46" s="9" t="str">
        <f t="shared" si="9"/>
        <v>N/A</v>
      </c>
      <c r="I46" s="10">
        <v>177.3</v>
      </c>
      <c r="J46" s="10">
        <v>-67.400000000000006</v>
      </c>
      <c r="K46" s="9" t="str">
        <f>IF(J46="Div by 0", "N/A", IF(J46="N/A","N/A", IF(J46&gt;30, "No", IF(J46&lt;-30, "No", "Yes"))))</f>
        <v>No</v>
      </c>
    </row>
    <row r="47" spans="1:11" x14ac:dyDescent="0.2">
      <c r="A47" s="89" t="s">
        <v>922</v>
      </c>
      <c r="B47" s="35" t="s">
        <v>213</v>
      </c>
      <c r="C47" s="88">
        <v>0</v>
      </c>
      <c r="D47" s="9" t="str">
        <f t="shared" si="7"/>
        <v>N/A</v>
      </c>
      <c r="E47" s="8">
        <v>0</v>
      </c>
      <c r="F47" s="9" t="str">
        <f t="shared" si="8"/>
        <v>N/A</v>
      </c>
      <c r="G47" s="8">
        <v>0</v>
      </c>
      <c r="H47" s="9" t="str">
        <f t="shared" si="9"/>
        <v>N/A</v>
      </c>
      <c r="I47" s="10" t="s">
        <v>1745</v>
      </c>
      <c r="J47" s="10" t="s">
        <v>1745</v>
      </c>
      <c r="K47" s="9" t="str">
        <f>IF(J47="Div by 0", "N/A", IF(J47="N/A","N/A", IF(J47&gt;30, "No", IF(J47&lt;-30, "No", "Yes"))))</f>
        <v>N/A</v>
      </c>
    </row>
    <row r="48" spans="1:11" ht="12" customHeight="1" x14ac:dyDescent="0.2">
      <c r="A48" s="161" t="s">
        <v>1633</v>
      </c>
      <c r="B48" s="162"/>
      <c r="C48" s="162"/>
      <c r="D48" s="162"/>
      <c r="E48" s="162"/>
      <c r="F48" s="162"/>
      <c r="G48" s="162"/>
      <c r="H48" s="162"/>
      <c r="I48" s="162"/>
      <c r="J48" s="162"/>
      <c r="K48" s="163"/>
    </row>
    <row r="49" spans="1:11" x14ac:dyDescent="0.2">
      <c r="A49" s="156" t="s">
        <v>1631</v>
      </c>
      <c r="B49" s="157"/>
      <c r="C49" s="157"/>
      <c r="D49" s="157"/>
      <c r="E49" s="157"/>
      <c r="F49" s="157"/>
      <c r="G49" s="157"/>
      <c r="H49" s="157"/>
      <c r="I49" s="157"/>
      <c r="J49" s="157"/>
      <c r="K49" s="158"/>
    </row>
    <row r="50" spans="1:11" x14ac:dyDescent="0.2">
      <c r="A50" s="159" t="s">
        <v>1732</v>
      </c>
      <c r="B50" s="159"/>
      <c r="C50" s="159"/>
      <c r="D50" s="159"/>
      <c r="E50" s="159"/>
      <c r="F50" s="159"/>
      <c r="G50" s="159"/>
      <c r="H50" s="159"/>
      <c r="I50" s="159"/>
      <c r="J50" s="159"/>
      <c r="K50" s="160"/>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x14ac:dyDescent="0.2">
      <c r="A2" s="153" t="s">
        <v>1586</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5" t="s">
        <v>213</v>
      </c>
      <c r="C6" s="87">
        <v>8217843</v>
      </c>
      <c r="D6" s="9" t="str">
        <f t="shared" ref="D6:D15" si="0">IF($B6="N/A","N/A",IF(C6&lt;0,"No","Yes"))</f>
        <v>N/A</v>
      </c>
      <c r="E6" s="87">
        <v>8301585</v>
      </c>
      <c r="F6" s="9" t="str">
        <f t="shared" ref="F6:F15" si="1">IF($B6="N/A","N/A",IF(E6&lt;0,"No","Yes"))</f>
        <v>N/A</v>
      </c>
      <c r="G6" s="87">
        <v>8690167</v>
      </c>
      <c r="H6" s="9" t="str">
        <f t="shared" ref="H6:H15" si="2">IF($B6="N/A","N/A",IF(G6&lt;0,"No","Yes"))</f>
        <v>N/A</v>
      </c>
      <c r="I6" s="10">
        <v>1.0189999999999999</v>
      </c>
      <c r="J6" s="10">
        <v>4.681</v>
      </c>
      <c r="K6" s="9" t="str">
        <f t="shared" ref="K6:K15" si="3">IF(J6="Div by 0", "N/A", IF(J6="N/A","N/A", IF(J6&gt;30, "No", IF(J6&lt;-30, "No", "Yes"))))</f>
        <v>Yes</v>
      </c>
    </row>
    <row r="7" spans="1:11" x14ac:dyDescent="0.2">
      <c r="A7" s="86" t="s">
        <v>443</v>
      </c>
      <c r="B7" s="5" t="s">
        <v>213</v>
      </c>
      <c r="C7" s="88">
        <v>0</v>
      </c>
      <c r="D7" s="9" t="str">
        <f t="shared" si="0"/>
        <v>N/A</v>
      </c>
      <c r="E7" s="88">
        <v>2.4091799999999999E-5</v>
      </c>
      <c r="F7" s="9" t="str">
        <f t="shared" si="1"/>
        <v>N/A</v>
      </c>
      <c r="G7" s="88">
        <v>2.3014500000000001E-5</v>
      </c>
      <c r="H7" s="9" t="str">
        <f t="shared" si="2"/>
        <v>N/A</v>
      </c>
      <c r="I7" s="10" t="s">
        <v>1745</v>
      </c>
      <c r="J7" s="10">
        <v>-4.47</v>
      </c>
      <c r="K7" s="9" t="str">
        <f t="shared" si="3"/>
        <v>Yes</v>
      </c>
    </row>
    <row r="8" spans="1:11" x14ac:dyDescent="0.2">
      <c r="A8" s="86" t="s">
        <v>444</v>
      </c>
      <c r="B8" s="5" t="s">
        <v>213</v>
      </c>
      <c r="C8" s="88">
        <v>0.48875355739999998</v>
      </c>
      <c r="D8" s="9" t="str">
        <f t="shared" si="0"/>
        <v>N/A</v>
      </c>
      <c r="E8" s="88">
        <v>0.30097866849999999</v>
      </c>
      <c r="F8" s="9" t="str">
        <f t="shared" si="1"/>
        <v>N/A</v>
      </c>
      <c r="G8" s="88">
        <v>0.21058283459999999</v>
      </c>
      <c r="H8" s="9" t="str">
        <f t="shared" si="2"/>
        <v>N/A</v>
      </c>
      <c r="I8" s="10">
        <v>-38.4</v>
      </c>
      <c r="J8" s="10">
        <v>-30</v>
      </c>
      <c r="K8" s="9" t="str">
        <f t="shared" si="3"/>
        <v>Yes</v>
      </c>
    </row>
    <row r="9" spans="1:11" x14ac:dyDescent="0.2">
      <c r="A9" s="86" t="s">
        <v>445</v>
      </c>
      <c r="B9" s="5" t="s">
        <v>213</v>
      </c>
      <c r="C9" s="88">
        <v>69.000016184000003</v>
      </c>
      <c r="D9" s="9" t="str">
        <f t="shared" si="0"/>
        <v>N/A</v>
      </c>
      <c r="E9" s="88">
        <v>69.176524724000004</v>
      </c>
      <c r="F9" s="9" t="str">
        <f t="shared" si="1"/>
        <v>N/A</v>
      </c>
      <c r="G9" s="88">
        <v>71.375279669999998</v>
      </c>
      <c r="H9" s="9" t="str">
        <f t="shared" si="2"/>
        <v>N/A</v>
      </c>
      <c r="I9" s="10">
        <v>0.25580000000000003</v>
      </c>
      <c r="J9" s="10">
        <v>3.1779999999999999</v>
      </c>
      <c r="K9" s="9" t="str">
        <f t="shared" si="3"/>
        <v>Yes</v>
      </c>
    </row>
    <row r="10" spans="1:11" x14ac:dyDescent="0.2">
      <c r="A10" s="86" t="s">
        <v>446</v>
      </c>
      <c r="B10" s="5" t="s">
        <v>213</v>
      </c>
      <c r="C10" s="88">
        <v>29.304928313000001</v>
      </c>
      <c r="D10" s="9" t="str">
        <f t="shared" si="0"/>
        <v>N/A</v>
      </c>
      <c r="E10" s="88">
        <v>29.370162444999998</v>
      </c>
      <c r="F10" s="9" t="str">
        <f t="shared" si="1"/>
        <v>N/A</v>
      </c>
      <c r="G10" s="88">
        <v>27.713322425000001</v>
      </c>
      <c r="H10" s="9" t="str">
        <f t="shared" si="2"/>
        <v>N/A</v>
      </c>
      <c r="I10" s="10">
        <v>0.22259999999999999</v>
      </c>
      <c r="J10" s="10">
        <v>-5.64</v>
      </c>
      <c r="K10" s="9" t="str">
        <f t="shared" si="3"/>
        <v>Yes</v>
      </c>
    </row>
    <row r="11" spans="1:11" x14ac:dyDescent="0.2">
      <c r="A11" s="86" t="s">
        <v>1628</v>
      </c>
      <c r="B11" s="5" t="s">
        <v>213</v>
      </c>
      <c r="C11" s="88">
        <v>0</v>
      </c>
      <c r="D11" s="9" t="str">
        <f t="shared" si="0"/>
        <v>N/A</v>
      </c>
      <c r="E11" s="88">
        <v>0</v>
      </c>
      <c r="F11" s="9" t="str">
        <f t="shared" si="1"/>
        <v>N/A</v>
      </c>
      <c r="G11" s="88">
        <v>0</v>
      </c>
      <c r="H11" s="9" t="str">
        <f t="shared" si="2"/>
        <v>N/A</v>
      </c>
      <c r="I11" s="10" t="s">
        <v>1745</v>
      </c>
      <c r="J11" s="10" t="s">
        <v>1745</v>
      </c>
      <c r="K11" s="9" t="str">
        <f t="shared" si="3"/>
        <v>N/A</v>
      </c>
    </row>
    <row r="12" spans="1:11" x14ac:dyDescent="0.2">
      <c r="A12" s="86" t="s">
        <v>16</v>
      </c>
      <c r="B12" s="5" t="s">
        <v>213</v>
      </c>
      <c r="C12" s="88">
        <v>0.1159915077</v>
      </c>
      <c r="D12" s="9" t="str">
        <f t="shared" si="0"/>
        <v>N/A</v>
      </c>
      <c r="E12" s="88">
        <v>0.1227717358</v>
      </c>
      <c r="F12" s="9" t="str">
        <f t="shared" si="1"/>
        <v>N/A</v>
      </c>
      <c r="G12" s="88">
        <v>7.4394427599999993E-2</v>
      </c>
      <c r="H12" s="9" t="str">
        <f t="shared" si="2"/>
        <v>N/A</v>
      </c>
      <c r="I12" s="10">
        <v>5.8449999999999998</v>
      </c>
      <c r="J12" s="10">
        <v>-39.4</v>
      </c>
      <c r="K12" s="9" t="str">
        <f t="shared" si="3"/>
        <v>No</v>
      </c>
    </row>
    <row r="13" spans="1:11" x14ac:dyDescent="0.2">
      <c r="A13" s="86" t="s">
        <v>36</v>
      </c>
      <c r="B13" s="5" t="s">
        <v>213</v>
      </c>
      <c r="C13" s="88">
        <v>3.0474764200000001E-2</v>
      </c>
      <c r="D13" s="9" t="str">
        <f t="shared" si="0"/>
        <v>N/A</v>
      </c>
      <c r="E13" s="88">
        <v>4.9302321999999997E-3</v>
      </c>
      <c r="F13" s="9" t="str">
        <f t="shared" si="1"/>
        <v>N/A</v>
      </c>
      <c r="G13" s="88">
        <v>1.5433224299999999E-2</v>
      </c>
      <c r="H13" s="9" t="str">
        <f t="shared" si="2"/>
        <v>N/A</v>
      </c>
      <c r="I13" s="10">
        <v>-83.8</v>
      </c>
      <c r="J13" s="10">
        <v>213</v>
      </c>
      <c r="K13" s="9" t="str">
        <f t="shared" si="3"/>
        <v>No</v>
      </c>
    </row>
    <row r="14" spans="1:11" x14ac:dyDescent="0.2">
      <c r="A14" s="86" t="s">
        <v>37</v>
      </c>
      <c r="B14" s="5" t="s">
        <v>213</v>
      </c>
      <c r="C14" s="88" t="s">
        <v>1745</v>
      </c>
      <c r="D14" s="9" t="str">
        <f t="shared" si="0"/>
        <v>N/A</v>
      </c>
      <c r="E14" s="88" t="s">
        <v>1745</v>
      </c>
      <c r="F14" s="9" t="str">
        <f t="shared" si="1"/>
        <v>N/A</v>
      </c>
      <c r="G14" s="88" t="s">
        <v>1745</v>
      </c>
      <c r="H14" s="9" t="str">
        <f t="shared" si="2"/>
        <v>N/A</v>
      </c>
      <c r="I14" s="10" t="s">
        <v>1745</v>
      </c>
      <c r="J14" s="10" t="s">
        <v>1745</v>
      </c>
      <c r="K14" s="9" t="str">
        <f t="shared" si="3"/>
        <v>N/A</v>
      </c>
    </row>
    <row r="15" spans="1:11" x14ac:dyDescent="0.2">
      <c r="A15" s="86" t="s">
        <v>38</v>
      </c>
      <c r="B15" s="5" t="s">
        <v>213</v>
      </c>
      <c r="C15" s="88">
        <v>0.1267562217</v>
      </c>
      <c r="D15" s="9" t="str">
        <f t="shared" si="0"/>
        <v>N/A</v>
      </c>
      <c r="E15" s="88">
        <v>0.13879847840000001</v>
      </c>
      <c r="F15" s="9" t="str">
        <f t="shared" si="1"/>
        <v>N/A</v>
      </c>
      <c r="G15" s="88">
        <v>8.1597013299999993E-2</v>
      </c>
      <c r="H15" s="9" t="str">
        <f t="shared" si="2"/>
        <v>N/A</v>
      </c>
      <c r="I15" s="10">
        <v>9.5</v>
      </c>
      <c r="J15" s="10">
        <v>-41.2</v>
      </c>
      <c r="K15" s="9" t="str">
        <f t="shared" si="3"/>
        <v>No</v>
      </c>
    </row>
    <row r="16" spans="1:11" x14ac:dyDescent="0.2">
      <c r="A16" s="86" t="s">
        <v>376</v>
      </c>
      <c r="B16" s="5" t="s">
        <v>213</v>
      </c>
      <c r="C16" s="8">
        <v>35.046702644</v>
      </c>
      <c r="D16" s="9" t="str">
        <f t="shared" ref="D16:D41" si="4">IF($B16="N/A","N/A",IF(C16&lt;0,"No","Yes"))</f>
        <v>N/A</v>
      </c>
      <c r="E16" s="8">
        <v>33.962430066000003</v>
      </c>
      <c r="F16" s="9" t="str">
        <f t="shared" ref="F16:F41" si="5">IF($B16="N/A","N/A",IF(E16&lt;0,"No","Yes"))</f>
        <v>N/A</v>
      </c>
      <c r="G16" s="8">
        <v>36.906586490000002</v>
      </c>
      <c r="H16" s="9" t="str">
        <f t="shared" ref="H16:H41" si="6">IF($B16="N/A","N/A",IF(G16&lt;0,"No","Yes"))</f>
        <v>N/A</v>
      </c>
      <c r="I16" s="10">
        <v>-3.09</v>
      </c>
      <c r="J16" s="10">
        <v>8.6690000000000005</v>
      </c>
      <c r="K16" s="9" t="str">
        <f t="shared" ref="K16:K41" si="7">IF(J16="Div by 0", "N/A", IF(J16="N/A","N/A", IF(J16&gt;30, "No", IF(J16&lt;-30, "No", "Yes"))))</f>
        <v>Yes</v>
      </c>
    </row>
    <row r="17" spans="1:11" x14ac:dyDescent="0.2">
      <c r="A17" s="86" t="s">
        <v>377</v>
      </c>
      <c r="B17" s="5" t="s">
        <v>213</v>
      </c>
      <c r="C17" s="8">
        <v>12.482326566999999</v>
      </c>
      <c r="D17" s="9" t="str">
        <f t="shared" si="4"/>
        <v>N/A</v>
      </c>
      <c r="E17" s="8">
        <v>12.677976555000001</v>
      </c>
      <c r="F17" s="9" t="str">
        <f t="shared" si="5"/>
        <v>N/A</v>
      </c>
      <c r="G17" s="8">
        <v>11.412116706000001</v>
      </c>
      <c r="H17" s="9" t="str">
        <f t="shared" si="6"/>
        <v>N/A</v>
      </c>
      <c r="I17" s="10">
        <v>1.5669999999999999</v>
      </c>
      <c r="J17" s="10">
        <v>-9.98</v>
      </c>
      <c r="K17" s="9" t="str">
        <f t="shared" si="7"/>
        <v>Yes</v>
      </c>
    </row>
    <row r="18" spans="1:11" x14ac:dyDescent="0.2">
      <c r="A18" s="86" t="s">
        <v>378</v>
      </c>
      <c r="B18" s="5" t="s">
        <v>213</v>
      </c>
      <c r="C18" s="8">
        <v>1.095178E-4</v>
      </c>
      <c r="D18" s="9" t="str">
        <f t="shared" si="4"/>
        <v>N/A</v>
      </c>
      <c r="E18" s="8">
        <v>0</v>
      </c>
      <c r="F18" s="9" t="str">
        <f t="shared" si="5"/>
        <v>N/A</v>
      </c>
      <c r="G18" s="8">
        <v>2.6466700000000001E-4</v>
      </c>
      <c r="H18" s="9" t="str">
        <f t="shared" si="6"/>
        <v>N/A</v>
      </c>
      <c r="I18" s="10">
        <v>-100</v>
      </c>
      <c r="J18" s="10" t="s">
        <v>1745</v>
      </c>
      <c r="K18" s="9" t="str">
        <f t="shared" si="7"/>
        <v>N/A</v>
      </c>
    </row>
    <row r="19" spans="1:11" x14ac:dyDescent="0.2">
      <c r="A19" s="86" t="s">
        <v>379</v>
      </c>
      <c r="B19" s="5" t="s">
        <v>213</v>
      </c>
      <c r="C19" s="8">
        <v>11.180464264999999</v>
      </c>
      <c r="D19" s="9" t="str">
        <f t="shared" si="4"/>
        <v>N/A</v>
      </c>
      <c r="E19" s="8">
        <v>11.972027028999999</v>
      </c>
      <c r="F19" s="9" t="str">
        <f t="shared" si="5"/>
        <v>N/A</v>
      </c>
      <c r="G19" s="8">
        <v>10.88599333</v>
      </c>
      <c r="H19" s="9" t="str">
        <f t="shared" si="6"/>
        <v>N/A</v>
      </c>
      <c r="I19" s="10">
        <v>7.08</v>
      </c>
      <c r="J19" s="10">
        <v>-9.07</v>
      </c>
      <c r="K19" s="9" t="str">
        <f t="shared" si="7"/>
        <v>Yes</v>
      </c>
    </row>
    <row r="20" spans="1:11" x14ac:dyDescent="0.2">
      <c r="A20" s="86" t="s">
        <v>380</v>
      </c>
      <c r="B20" s="5" t="s">
        <v>213</v>
      </c>
      <c r="C20" s="8">
        <v>0</v>
      </c>
      <c r="D20" s="9" t="str">
        <f t="shared" si="4"/>
        <v>N/A</v>
      </c>
      <c r="E20" s="8">
        <v>0</v>
      </c>
      <c r="F20" s="9" t="str">
        <f t="shared" si="5"/>
        <v>N/A</v>
      </c>
      <c r="G20" s="8">
        <v>0</v>
      </c>
      <c r="H20" s="9" t="str">
        <f t="shared" si="6"/>
        <v>N/A</v>
      </c>
      <c r="I20" s="10" t="s">
        <v>1745</v>
      </c>
      <c r="J20" s="10" t="s">
        <v>1745</v>
      </c>
      <c r="K20" s="9" t="str">
        <f t="shared" si="7"/>
        <v>N/A</v>
      </c>
    </row>
    <row r="21" spans="1:11" x14ac:dyDescent="0.2">
      <c r="A21" s="86" t="s">
        <v>381</v>
      </c>
      <c r="B21" s="5" t="s">
        <v>213</v>
      </c>
      <c r="C21" s="8">
        <v>0</v>
      </c>
      <c r="D21" s="9" t="str">
        <f t="shared" si="4"/>
        <v>N/A</v>
      </c>
      <c r="E21" s="8">
        <v>0</v>
      </c>
      <c r="F21" s="9" t="str">
        <f t="shared" si="5"/>
        <v>N/A</v>
      </c>
      <c r="G21" s="8">
        <v>0</v>
      </c>
      <c r="H21" s="9" t="str">
        <f t="shared" si="6"/>
        <v>N/A</v>
      </c>
      <c r="I21" s="10" t="s">
        <v>1745</v>
      </c>
      <c r="J21" s="10" t="s">
        <v>1745</v>
      </c>
      <c r="K21" s="9" t="str">
        <f t="shared" si="7"/>
        <v>N/A</v>
      </c>
    </row>
    <row r="22" spans="1:11" x14ac:dyDescent="0.2">
      <c r="A22" s="86" t="s">
        <v>382</v>
      </c>
      <c r="B22" s="5" t="s">
        <v>213</v>
      </c>
      <c r="C22" s="8">
        <v>30.675640798</v>
      </c>
      <c r="D22" s="9" t="str">
        <f t="shared" si="4"/>
        <v>N/A</v>
      </c>
      <c r="E22" s="8">
        <v>31.282303319</v>
      </c>
      <c r="F22" s="9" t="str">
        <f t="shared" si="5"/>
        <v>N/A</v>
      </c>
      <c r="G22" s="8">
        <v>29.486890183</v>
      </c>
      <c r="H22" s="9" t="str">
        <f t="shared" si="6"/>
        <v>N/A</v>
      </c>
      <c r="I22" s="10">
        <v>1.978</v>
      </c>
      <c r="J22" s="10">
        <v>-5.74</v>
      </c>
      <c r="K22" s="9" t="str">
        <f t="shared" si="7"/>
        <v>Yes</v>
      </c>
    </row>
    <row r="23" spans="1:11" x14ac:dyDescent="0.2">
      <c r="A23" s="86" t="s">
        <v>383</v>
      </c>
      <c r="B23" s="5" t="s">
        <v>213</v>
      </c>
      <c r="C23" s="8">
        <v>0</v>
      </c>
      <c r="D23" s="9" t="str">
        <f t="shared" si="4"/>
        <v>N/A</v>
      </c>
      <c r="E23" s="8">
        <v>0</v>
      </c>
      <c r="F23" s="9" t="str">
        <f t="shared" si="5"/>
        <v>N/A</v>
      </c>
      <c r="G23" s="8">
        <v>0</v>
      </c>
      <c r="H23" s="9" t="str">
        <f t="shared" si="6"/>
        <v>N/A</v>
      </c>
      <c r="I23" s="10" t="s">
        <v>1745</v>
      </c>
      <c r="J23" s="10" t="s">
        <v>1745</v>
      </c>
      <c r="K23" s="9" t="str">
        <f t="shared" si="7"/>
        <v>N/A</v>
      </c>
    </row>
    <row r="24" spans="1:11" x14ac:dyDescent="0.2">
      <c r="A24" s="86" t="s">
        <v>384</v>
      </c>
      <c r="B24" s="5" t="s">
        <v>213</v>
      </c>
      <c r="C24" s="8">
        <v>3.5767171507</v>
      </c>
      <c r="D24" s="9" t="str">
        <f t="shared" si="4"/>
        <v>N/A</v>
      </c>
      <c r="E24" s="8">
        <v>3.4808774469000001</v>
      </c>
      <c r="F24" s="9" t="str">
        <f t="shared" si="5"/>
        <v>N/A</v>
      </c>
      <c r="G24" s="8">
        <v>4.4986247099999996</v>
      </c>
      <c r="H24" s="9" t="str">
        <f t="shared" si="6"/>
        <v>N/A</v>
      </c>
      <c r="I24" s="10">
        <v>-2.68</v>
      </c>
      <c r="J24" s="10">
        <v>29.24</v>
      </c>
      <c r="K24" s="9" t="str">
        <f t="shared" si="7"/>
        <v>Yes</v>
      </c>
    </row>
    <row r="25" spans="1:11" x14ac:dyDescent="0.2">
      <c r="A25" s="86" t="s">
        <v>385</v>
      </c>
      <c r="B25" s="5" t="s">
        <v>213</v>
      </c>
      <c r="C25" s="8">
        <v>3.6388745806</v>
      </c>
      <c r="D25" s="9" t="str">
        <f t="shared" si="4"/>
        <v>N/A</v>
      </c>
      <c r="E25" s="8">
        <v>3.5050535530000002</v>
      </c>
      <c r="F25" s="9" t="str">
        <f t="shared" si="5"/>
        <v>N/A</v>
      </c>
      <c r="G25" s="8">
        <v>3.6777774235999998</v>
      </c>
      <c r="H25" s="9" t="str">
        <f t="shared" si="6"/>
        <v>N/A</v>
      </c>
      <c r="I25" s="10">
        <v>-3.68</v>
      </c>
      <c r="J25" s="10">
        <v>4.9279999999999999</v>
      </c>
      <c r="K25" s="9" t="str">
        <f t="shared" si="7"/>
        <v>Yes</v>
      </c>
    </row>
    <row r="26" spans="1:11" x14ac:dyDescent="0.2">
      <c r="A26" s="86" t="s">
        <v>386</v>
      </c>
      <c r="B26" s="5" t="s">
        <v>213</v>
      </c>
      <c r="C26" s="8">
        <v>1.021399411</v>
      </c>
      <c r="D26" s="9" t="str">
        <f t="shared" si="4"/>
        <v>N/A</v>
      </c>
      <c r="E26" s="8">
        <v>1.0178899572</v>
      </c>
      <c r="F26" s="9" t="str">
        <f t="shared" si="5"/>
        <v>N/A</v>
      </c>
      <c r="G26" s="8">
        <v>1.7487581079000001</v>
      </c>
      <c r="H26" s="9" t="str">
        <f t="shared" si="6"/>
        <v>N/A</v>
      </c>
      <c r="I26" s="10">
        <v>-0.34399999999999997</v>
      </c>
      <c r="J26" s="10">
        <v>71.8</v>
      </c>
      <c r="K26" s="9" t="str">
        <f t="shared" si="7"/>
        <v>No</v>
      </c>
    </row>
    <row r="27" spans="1:11" x14ac:dyDescent="0.2">
      <c r="A27" s="86" t="s">
        <v>387</v>
      </c>
      <c r="B27" s="5" t="s">
        <v>213</v>
      </c>
      <c r="C27" s="8">
        <v>0</v>
      </c>
      <c r="D27" s="9" t="str">
        <f t="shared" si="4"/>
        <v>N/A</v>
      </c>
      <c r="E27" s="8">
        <v>0</v>
      </c>
      <c r="F27" s="9" t="str">
        <f t="shared" si="5"/>
        <v>N/A</v>
      </c>
      <c r="G27" s="8">
        <v>0</v>
      </c>
      <c r="H27" s="9" t="str">
        <f t="shared" si="6"/>
        <v>N/A</v>
      </c>
      <c r="I27" s="10" t="s">
        <v>1745</v>
      </c>
      <c r="J27" s="10" t="s">
        <v>1745</v>
      </c>
      <c r="K27" s="9" t="str">
        <f t="shared" si="7"/>
        <v>N/A</v>
      </c>
    </row>
    <row r="28" spans="1:11" x14ac:dyDescent="0.2">
      <c r="A28" s="86" t="s">
        <v>388</v>
      </c>
      <c r="B28" s="5" t="s">
        <v>213</v>
      </c>
      <c r="C28" s="8">
        <v>0</v>
      </c>
      <c r="D28" s="9" t="str">
        <f t="shared" si="4"/>
        <v>N/A</v>
      </c>
      <c r="E28" s="8">
        <v>0</v>
      </c>
      <c r="F28" s="9" t="str">
        <f t="shared" si="5"/>
        <v>N/A</v>
      </c>
      <c r="G28" s="8">
        <v>0</v>
      </c>
      <c r="H28" s="9" t="str">
        <f t="shared" si="6"/>
        <v>N/A</v>
      </c>
      <c r="I28" s="10" t="s">
        <v>1745</v>
      </c>
      <c r="J28" s="10" t="s">
        <v>1745</v>
      </c>
      <c r="K28" s="9" t="str">
        <f t="shared" si="7"/>
        <v>N/A</v>
      </c>
    </row>
    <row r="29" spans="1:11" x14ac:dyDescent="0.2">
      <c r="A29" s="86" t="s">
        <v>389</v>
      </c>
      <c r="B29" s="5" t="s">
        <v>213</v>
      </c>
      <c r="C29" s="8">
        <v>0</v>
      </c>
      <c r="D29" s="9" t="str">
        <f t="shared" si="4"/>
        <v>N/A</v>
      </c>
      <c r="E29" s="8">
        <v>0</v>
      </c>
      <c r="F29" s="9" t="str">
        <f t="shared" si="5"/>
        <v>N/A</v>
      </c>
      <c r="G29" s="8">
        <v>0</v>
      </c>
      <c r="H29" s="9" t="str">
        <f t="shared" si="6"/>
        <v>N/A</v>
      </c>
      <c r="I29" s="10" t="s">
        <v>1745</v>
      </c>
      <c r="J29" s="10" t="s">
        <v>1745</v>
      </c>
      <c r="K29" s="9" t="str">
        <f t="shared" si="7"/>
        <v>N/A</v>
      </c>
    </row>
    <row r="30" spans="1:11" x14ac:dyDescent="0.2">
      <c r="A30" s="86" t="s">
        <v>390</v>
      </c>
      <c r="B30" s="5" t="s">
        <v>213</v>
      </c>
      <c r="C30" s="8">
        <v>0</v>
      </c>
      <c r="D30" s="9" t="str">
        <f t="shared" si="4"/>
        <v>N/A</v>
      </c>
      <c r="E30" s="8">
        <v>0</v>
      </c>
      <c r="F30" s="9" t="str">
        <f t="shared" si="5"/>
        <v>N/A</v>
      </c>
      <c r="G30" s="8">
        <v>0</v>
      </c>
      <c r="H30" s="9" t="str">
        <f t="shared" si="6"/>
        <v>N/A</v>
      </c>
      <c r="I30" s="10" t="s">
        <v>1745</v>
      </c>
      <c r="J30" s="10" t="s">
        <v>1745</v>
      </c>
      <c r="K30" s="9" t="str">
        <f t="shared" si="7"/>
        <v>N/A</v>
      </c>
    </row>
    <row r="31" spans="1:11" x14ac:dyDescent="0.2">
      <c r="A31" s="86" t="s">
        <v>391</v>
      </c>
      <c r="B31" s="5" t="s">
        <v>213</v>
      </c>
      <c r="C31" s="8">
        <v>0</v>
      </c>
      <c r="D31" s="9" t="str">
        <f t="shared" si="4"/>
        <v>N/A</v>
      </c>
      <c r="E31" s="8">
        <v>0</v>
      </c>
      <c r="F31" s="9" t="str">
        <f t="shared" si="5"/>
        <v>N/A</v>
      </c>
      <c r="G31" s="8">
        <v>0</v>
      </c>
      <c r="H31" s="9" t="str">
        <f t="shared" si="6"/>
        <v>N/A</v>
      </c>
      <c r="I31" s="10" t="s">
        <v>1745</v>
      </c>
      <c r="J31" s="10" t="s">
        <v>1745</v>
      </c>
      <c r="K31" s="9" t="str">
        <f t="shared" si="7"/>
        <v>N/A</v>
      </c>
    </row>
    <row r="32" spans="1:11" x14ac:dyDescent="0.2">
      <c r="A32" s="86" t="s">
        <v>392</v>
      </c>
      <c r="B32" s="5" t="s">
        <v>213</v>
      </c>
      <c r="C32" s="8">
        <v>1.3750567E-3</v>
      </c>
      <c r="D32" s="9" t="str">
        <f t="shared" si="4"/>
        <v>N/A</v>
      </c>
      <c r="E32" s="8">
        <v>1.0600385000000001E-3</v>
      </c>
      <c r="F32" s="9" t="str">
        <f t="shared" si="5"/>
        <v>N/A</v>
      </c>
      <c r="G32" s="8">
        <v>1.3463493E-3</v>
      </c>
      <c r="H32" s="9" t="str">
        <f t="shared" si="6"/>
        <v>N/A</v>
      </c>
      <c r="I32" s="10">
        <v>-22.9</v>
      </c>
      <c r="J32" s="10">
        <v>27.01</v>
      </c>
      <c r="K32" s="9" t="str">
        <f t="shared" si="7"/>
        <v>Yes</v>
      </c>
    </row>
    <row r="33" spans="1:11" x14ac:dyDescent="0.2">
      <c r="A33" s="86" t="s">
        <v>393</v>
      </c>
      <c r="B33" s="5" t="s">
        <v>213</v>
      </c>
      <c r="C33" s="8">
        <v>0</v>
      </c>
      <c r="D33" s="9" t="str">
        <f t="shared" si="4"/>
        <v>N/A</v>
      </c>
      <c r="E33" s="8">
        <v>0</v>
      </c>
      <c r="F33" s="9" t="str">
        <f t="shared" si="5"/>
        <v>N/A</v>
      </c>
      <c r="G33" s="8">
        <v>0</v>
      </c>
      <c r="H33" s="9" t="str">
        <f t="shared" si="6"/>
        <v>N/A</v>
      </c>
      <c r="I33" s="10" t="s">
        <v>1745</v>
      </c>
      <c r="J33" s="10" t="s">
        <v>1745</v>
      </c>
      <c r="K33" s="9" t="str">
        <f t="shared" si="7"/>
        <v>N/A</v>
      </c>
    </row>
    <row r="34" spans="1:11" x14ac:dyDescent="0.2">
      <c r="A34" s="86" t="s">
        <v>394</v>
      </c>
      <c r="B34" s="5" t="s">
        <v>213</v>
      </c>
      <c r="C34" s="8">
        <v>0</v>
      </c>
      <c r="D34" s="9" t="str">
        <f t="shared" si="4"/>
        <v>N/A</v>
      </c>
      <c r="E34" s="8">
        <v>0</v>
      </c>
      <c r="F34" s="9" t="str">
        <f t="shared" si="5"/>
        <v>N/A</v>
      </c>
      <c r="G34" s="8">
        <v>0</v>
      </c>
      <c r="H34" s="9" t="str">
        <f t="shared" si="6"/>
        <v>N/A</v>
      </c>
      <c r="I34" s="10" t="s">
        <v>1745</v>
      </c>
      <c r="J34" s="10" t="s">
        <v>1745</v>
      </c>
      <c r="K34" s="9" t="str">
        <f t="shared" si="7"/>
        <v>N/A</v>
      </c>
    </row>
    <row r="35" spans="1:11" x14ac:dyDescent="0.2">
      <c r="A35" s="86" t="s">
        <v>395</v>
      </c>
      <c r="B35" s="5" t="s">
        <v>213</v>
      </c>
      <c r="C35" s="8">
        <v>0</v>
      </c>
      <c r="D35" s="9" t="str">
        <f t="shared" si="4"/>
        <v>N/A</v>
      </c>
      <c r="E35" s="8">
        <v>0</v>
      </c>
      <c r="F35" s="9" t="str">
        <f t="shared" si="5"/>
        <v>N/A</v>
      </c>
      <c r="G35" s="8">
        <v>0</v>
      </c>
      <c r="H35" s="9" t="str">
        <f t="shared" si="6"/>
        <v>N/A</v>
      </c>
      <c r="I35" s="10" t="s">
        <v>1745</v>
      </c>
      <c r="J35" s="10" t="s">
        <v>1745</v>
      </c>
      <c r="K35" s="9" t="str">
        <f t="shared" si="7"/>
        <v>N/A</v>
      </c>
    </row>
    <row r="36" spans="1:11" x14ac:dyDescent="0.2">
      <c r="A36" s="86" t="s">
        <v>396</v>
      </c>
      <c r="B36" s="5" t="s">
        <v>213</v>
      </c>
      <c r="C36" s="8">
        <v>0</v>
      </c>
      <c r="D36" s="9" t="str">
        <f t="shared" si="4"/>
        <v>N/A</v>
      </c>
      <c r="E36" s="8">
        <v>0</v>
      </c>
      <c r="F36" s="9" t="str">
        <f t="shared" si="5"/>
        <v>N/A</v>
      </c>
      <c r="G36" s="8">
        <v>0</v>
      </c>
      <c r="H36" s="9" t="str">
        <f t="shared" si="6"/>
        <v>N/A</v>
      </c>
      <c r="I36" s="10" t="s">
        <v>1745</v>
      </c>
      <c r="J36" s="10" t="s">
        <v>1745</v>
      </c>
      <c r="K36" s="9" t="str">
        <f t="shared" si="7"/>
        <v>N/A</v>
      </c>
    </row>
    <row r="37" spans="1:11" x14ac:dyDescent="0.2">
      <c r="A37" s="86" t="s">
        <v>397</v>
      </c>
      <c r="B37" s="5" t="s">
        <v>213</v>
      </c>
      <c r="C37" s="8">
        <v>0</v>
      </c>
      <c r="D37" s="9" t="str">
        <f t="shared" si="4"/>
        <v>N/A</v>
      </c>
      <c r="E37" s="8">
        <v>0</v>
      </c>
      <c r="F37" s="9" t="str">
        <f t="shared" si="5"/>
        <v>N/A</v>
      </c>
      <c r="G37" s="8">
        <v>0</v>
      </c>
      <c r="H37" s="9" t="str">
        <f t="shared" si="6"/>
        <v>N/A</v>
      </c>
      <c r="I37" s="10" t="s">
        <v>1745</v>
      </c>
      <c r="J37" s="10" t="s">
        <v>1745</v>
      </c>
      <c r="K37" s="9" t="str">
        <f t="shared" si="7"/>
        <v>N/A</v>
      </c>
    </row>
    <row r="38" spans="1:11" x14ac:dyDescent="0.2">
      <c r="A38" s="86" t="s">
        <v>398</v>
      </c>
      <c r="B38" s="5" t="s">
        <v>213</v>
      </c>
      <c r="C38" s="8">
        <v>0</v>
      </c>
      <c r="D38" s="9" t="str">
        <f t="shared" si="4"/>
        <v>N/A</v>
      </c>
      <c r="E38" s="8">
        <v>0</v>
      </c>
      <c r="F38" s="9" t="str">
        <f t="shared" si="5"/>
        <v>N/A</v>
      </c>
      <c r="G38" s="8">
        <v>0</v>
      </c>
      <c r="H38" s="9" t="str">
        <f t="shared" si="6"/>
        <v>N/A</v>
      </c>
      <c r="I38" s="10" t="s">
        <v>1745</v>
      </c>
      <c r="J38" s="10" t="s">
        <v>1745</v>
      </c>
      <c r="K38" s="9" t="str">
        <f t="shared" si="7"/>
        <v>N/A</v>
      </c>
    </row>
    <row r="39" spans="1:11" x14ac:dyDescent="0.2">
      <c r="A39" s="86" t="s">
        <v>399</v>
      </c>
      <c r="B39" s="5" t="s">
        <v>213</v>
      </c>
      <c r="C39" s="8">
        <v>2.3763900089000001</v>
      </c>
      <c r="D39" s="9" t="str">
        <f t="shared" si="4"/>
        <v>N/A</v>
      </c>
      <c r="E39" s="8">
        <v>2.1003820355</v>
      </c>
      <c r="F39" s="9" t="str">
        <f t="shared" si="5"/>
        <v>N/A</v>
      </c>
      <c r="G39" s="8">
        <v>1.3816420329000001</v>
      </c>
      <c r="H39" s="9" t="str">
        <f t="shared" si="6"/>
        <v>N/A</v>
      </c>
      <c r="I39" s="10">
        <v>-11.6</v>
      </c>
      <c r="J39" s="10">
        <v>-34.200000000000003</v>
      </c>
      <c r="K39" s="9" t="str">
        <f t="shared" si="7"/>
        <v>No</v>
      </c>
    </row>
    <row r="40" spans="1:11" x14ac:dyDescent="0.2">
      <c r="A40" s="86" t="s">
        <v>400</v>
      </c>
      <c r="B40" s="5" t="s">
        <v>213</v>
      </c>
      <c r="C40" s="8">
        <v>0</v>
      </c>
      <c r="D40" s="9" t="str">
        <f t="shared" si="4"/>
        <v>N/A</v>
      </c>
      <c r="E40" s="8">
        <v>0</v>
      </c>
      <c r="F40" s="9" t="str">
        <f t="shared" si="5"/>
        <v>N/A</v>
      </c>
      <c r="G40" s="8">
        <v>0</v>
      </c>
      <c r="H40" s="9" t="str">
        <f t="shared" si="6"/>
        <v>N/A</v>
      </c>
      <c r="I40" s="10" t="s">
        <v>1745</v>
      </c>
      <c r="J40" s="10" t="s">
        <v>1745</v>
      </c>
      <c r="K40" s="9" t="str">
        <f t="shared" si="7"/>
        <v>N/A</v>
      </c>
    </row>
    <row r="41" spans="1:11" x14ac:dyDescent="0.2">
      <c r="A41" s="86" t="s">
        <v>401</v>
      </c>
      <c r="B41" s="5" t="s">
        <v>213</v>
      </c>
      <c r="C41" s="8">
        <v>0</v>
      </c>
      <c r="D41" s="9" t="str">
        <f t="shared" si="4"/>
        <v>N/A</v>
      </c>
      <c r="E41" s="8">
        <v>0</v>
      </c>
      <c r="F41" s="9" t="str">
        <f t="shared" si="5"/>
        <v>N/A</v>
      </c>
      <c r="G41" s="8">
        <v>0</v>
      </c>
      <c r="H41" s="9" t="str">
        <f t="shared" si="6"/>
        <v>N/A</v>
      </c>
      <c r="I41" s="10" t="s">
        <v>1745</v>
      </c>
      <c r="J41" s="10" t="s">
        <v>1745</v>
      </c>
      <c r="K41" s="9" t="str">
        <f t="shared" si="7"/>
        <v>N/A</v>
      </c>
    </row>
    <row r="42" spans="1:11" x14ac:dyDescent="0.2">
      <c r="A42" s="86" t="s">
        <v>32</v>
      </c>
      <c r="B42" s="5" t="s">
        <v>213</v>
      </c>
      <c r="C42" s="8">
        <v>87.512538266000007</v>
      </c>
      <c r="D42" s="9" t="str">
        <f t="shared" ref="D42:D51" si="8">IF($B42="N/A","N/A",IF(C42&lt;0,"No","Yes"))</f>
        <v>N/A</v>
      </c>
      <c r="E42" s="8">
        <v>87.315988453000003</v>
      </c>
      <c r="F42" s="9" t="str">
        <f t="shared" ref="F42:F51" si="9">IF($B42="N/A","N/A",IF(E42&lt;0,"No","Yes"))</f>
        <v>N/A</v>
      </c>
      <c r="G42" s="8">
        <v>88.581439228999997</v>
      </c>
      <c r="H42" s="9" t="str">
        <f t="shared" ref="H42:H51" si="10">IF($B42="N/A","N/A",IF(G42&lt;0,"No","Yes"))</f>
        <v>N/A</v>
      </c>
      <c r="I42" s="10">
        <v>-0.22500000000000001</v>
      </c>
      <c r="J42" s="10">
        <v>1.4490000000000001</v>
      </c>
      <c r="K42" s="9" t="str">
        <f t="shared" ref="K42:K51" si="11">IF(J42="Div by 0", "N/A", IF(J42="N/A","N/A", IF(J42&gt;30, "No", IF(J42&lt;-30, "No", "Yes"))))</f>
        <v>Yes</v>
      </c>
    </row>
    <row r="43" spans="1:11" x14ac:dyDescent="0.2">
      <c r="A43" s="86" t="s">
        <v>39</v>
      </c>
      <c r="B43" s="5" t="s">
        <v>213</v>
      </c>
      <c r="C43" s="8">
        <v>99.988891451000001</v>
      </c>
      <c r="D43" s="9" t="str">
        <f t="shared" si="8"/>
        <v>N/A</v>
      </c>
      <c r="E43" s="8">
        <v>99.986861731999994</v>
      </c>
      <c r="F43" s="9" t="str">
        <f t="shared" si="9"/>
        <v>N/A</v>
      </c>
      <c r="G43" s="8">
        <v>99.986516600000002</v>
      </c>
      <c r="H43" s="9" t="str">
        <f t="shared" si="10"/>
        <v>N/A</v>
      </c>
      <c r="I43" s="10">
        <v>-2E-3</v>
      </c>
      <c r="J43" s="10">
        <v>0</v>
      </c>
      <c r="K43" s="9" t="str">
        <f t="shared" si="11"/>
        <v>Yes</v>
      </c>
    </row>
    <row r="44" spans="1:11" x14ac:dyDescent="0.2">
      <c r="A44" s="86" t="s">
        <v>40</v>
      </c>
      <c r="B44" s="5" t="s">
        <v>213</v>
      </c>
      <c r="C44" s="8">
        <v>15.737280062</v>
      </c>
      <c r="D44" s="9" t="str">
        <f t="shared" si="8"/>
        <v>N/A</v>
      </c>
      <c r="E44" s="8">
        <v>19.996272389000001</v>
      </c>
      <c r="F44" s="9" t="str">
        <f t="shared" si="9"/>
        <v>N/A</v>
      </c>
      <c r="G44" s="8">
        <v>19.532234545000001</v>
      </c>
      <c r="H44" s="9" t="str">
        <f t="shared" si="10"/>
        <v>N/A</v>
      </c>
      <c r="I44" s="10">
        <v>27.06</v>
      </c>
      <c r="J44" s="10">
        <v>-2.3199999999999998</v>
      </c>
      <c r="K44" s="9" t="str">
        <f t="shared" si="11"/>
        <v>Yes</v>
      </c>
    </row>
    <row r="45" spans="1:11" x14ac:dyDescent="0.2">
      <c r="A45" s="86" t="s">
        <v>163</v>
      </c>
      <c r="B45" s="5" t="s">
        <v>213</v>
      </c>
      <c r="C45" s="8">
        <v>99.181804763000002</v>
      </c>
      <c r="D45" s="9" t="str">
        <f t="shared" si="8"/>
        <v>N/A</v>
      </c>
      <c r="E45" s="8">
        <v>99.126576431000004</v>
      </c>
      <c r="F45" s="9" t="str">
        <f t="shared" si="9"/>
        <v>N/A</v>
      </c>
      <c r="G45" s="8">
        <v>99.183663558999996</v>
      </c>
      <c r="H45" s="9" t="str">
        <f t="shared" si="10"/>
        <v>N/A</v>
      </c>
      <c r="I45" s="10">
        <v>-5.6000000000000001E-2</v>
      </c>
      <c r="J45" s="10">
        <v>5.7599999999999998E-2</v>
      </c>
      <c r="K45" s="9" t="str">
        <f t="shared" si="11"/>
        <v>Yes</v>
      </c>
    </row>
    <row r="46" spans="1:11" x14ac:dyDescent="0.2">
      <c r="A46" s="86"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6" t="s">
        <v>42</v>
      </c>
      <c r="B47" s="5" t="s">
        <v>213</v>
      </c>
      <c r="C47" s="8" t="s">
        <v>1745</v>
      </c>
      <c r="D47" s="9" t="str">
        <f t="shared" si="8"/>
        <v>N/A</v>
      </c>
      <c r="E47" s="8" t="s">
        <v>1745</v>
      </c>
      <c r="F47" s="9" t="str">
        <f t="shared" si="9"/>
        <v>N/A</v>
      </c>
      <c r="G47" s="8" t="s">
        <v>1745</v>
      </c>
      <c r="H47" s="9" t="str">
        <f t="shared" si="10"/>
        <v>N/A</v>
      </c>
      <c r="I47" s="10" t="s">
        <v>1745</v>
      </c>
      <c r="J47" s="10" t="s">
        <v>1745</v>
      </c>
      <c r="K47" s="9" t="str">
        <f t="shared" si="11"/>
        <v>N/A</v>
      </c>
    </row>
    <row r="48" spans="1:11" x14ac:dyDescent="0.2">
      <c r="A48" s="86" t="s">
        <v>43</v>
      </c>
      <c r="B48" s="5" t="s">
        <v>213</v>
      </c>
      <c r="C48" s="8">
        <v>99.617114556000004</v>
      </c>
      <c r="D48" s="9" t="str">
        <f t="shared" si="8"/>
        <v>N/A</v>
      </c>
      <c r="E48" s="8">
        <v>99.575517223999995</v>
      </c>
      <c r="F48" s="9" t="str">
        <f t="shared" si="9"/>
        <v>N/A</v>
      </c>
      <c r="G48" s="8">
        <v>99.581413390999998</v>
      </c>
      <c r="H48" s="9" t="str">
        <f t="shared" si="10"/>
        <v>N/A</v>
      </c>
      <c r="I48" s="10">
        <v>-4.2000000000000003E-2</v>
      </c>
      <c r="J48" s="10">
        <v>5.8999999999999999E-3</v>
      </c>
      <c r="K48" s="9" t="str">
        <f t="shared" si="11"/>
        <v>Yes</v>
      </c>
    </row>
    <row r="49" spans="1:12" x14ac:dyDescent="0.2">
      <c r="A49" s="86" t="s">
        <v>44</v>
      </c>
      <c r="B49" s="5" t="s">
        <v>213</v>
      </c>
      <c r="C49" s="8">
        <v>80.377174455000002</v>
      </c>
      <c r="D49" s="9" t="str">
        <f t="shared" si="8"/>
        <v>N/A</v>
      </c>
      <c r="E49" s="8">
        <v>80.445000089000004</v>
      </c>
      <c r="F49" s="9" t="str">
        <f t="shared" si="9"/>
        <v>N/A</v>
      </c>
      <c r="G49" s="8">
        <v>52.019972559000003</v>
      </c>
      <c r="H49" s="9" t="str">
        <f t="shared" si="10"/>
        <v>N/A</v>
      </c>
      <c r="I49" s="10">
        <v>8.4400000000000003E-2</v>
      </c>
      <c r="J49" s="10">
        <v>-35.299999999999997</v>
      </c>
      <c r="K49" s="9" t="str">
        <f t="shared" si="11"/>
        <v>No</v>
      </c>
    </row>
    <row r="50" spans="1:12" x14ac:dyDescent="0.2">
      <c r="A50" s="86" t="s">
        <v>45</v>
      </c>
      <c r="B50" s="5" t="s">
        <v>213</v>
      </c>
      <c r="C50" s="8">
        <v>19.622825545000001</v>
      </c>
      <c r="D50" s="9" t="str">
        <f t="shared" si="8"/>
        <v>N/A</v>
      </c>
      <c r="E50" s="8">
        <v>19.554999910999999</v>
      </c>
      <c r="F50" s="9" t="str">
        <f t="shared" si="9"/>
        <v>N/A</v>
      </c>
      <c r="G50" s="8">
        <v>47.980027440999997</v>
      </c>
      <c r="H50" s="9" t="str">
        <f t="shared" si="10"/>
        <v>N/A</v>
      </c>
      <c r="I50" s="10">
        <v>-0.34599999999999997</v>
      </c>
      <c r="J50" s="10">
        <v>145.4</v>
      </c>
      <c r="K50" s="9" t="str">
        <f t="shared" si="11"/>
        <v>No</v>
      </c>
    </row>
    <row r="51" spans="1:12" x14ac:dyDescent="0.2">
      <c r="A51" s="86" t="s">
        <v>50</v>
      </c>
      <c r="B51" s="5" t="s">
        <v>213</v>
      </c>
      <c r="C51" s="8">
        <v>0</v>
      </c>
      <c r="D51" s="9" t="str">
        <f t="shared" si="8"/>
        <v>N/A</v>
      </c>
      <c r="E51" s="8">
        <v>0</v>
      </c>
      <c r="F51" s="9" t="str">
        <f t="shared" si="9"/>
        <v>N/A</v>
      </c>
      <c r="G51" s="8">
        <v>0</v>
      </c>
      <c r="H51" s="9" t="str">
        <f t="shared" si="10"/>
        <v>N/A</v>
      </c>
      <c r="I51" s="10" t="s">
        <v>1745</v>
      </c>
      <c r="J51" s="10" t="s">
        <v>1745</v>
      </c>
      <c r="K51" s="9" t="str">
        <f t="shared" si="11"/>
        <v>N/A</v>
      </c>
      <c r="L51" s="60"/>
    </row>
    <row r="52" spans="1:12" s="60" customFormat="1" x14ac:dyDescent="0.2">
      <c r="A52" s="89" t="s">
        <v>895</v>
      </c>
      <c r="B52" s="5" t="s">
        <v>213</v>
      </c>
      <c r="C52" s="8">
        <v>0.87458472980000002</v>
      </c>
      <c r="D52" s="9" t="str">
        <f t="shared" ref="D52:D57" si="12">IF($B52="N/A","N/A",IF(C52&lt;0,"No","Yes"))</f>
        <v>N/A</v>
      </c>
      <c r="E52" s="8">
        <v>0.83977939150000003</v>
      </c>
      <c r="F52" s="9" t="str">
        <f t="shared" ref="F52:F57" si="13">IF($B52="N/A","N/A",IF(E52&lt;0,"No","Yes"))</f>
        <v>N/A</v>
      </c>
      <c r="G52" s="8">
        <v>0.78850038209999995</v>
      </c>
      <c r="H52" s="9" t="str">
        <f t="shared" ref="H52:H57" si="14">IF($B52="N/A","N/A",IF(G52&lt;0,"No","Yes"))</f>
        <v>N/A</v>
      </c>
      <c r="I52" s="10">
        <v>-3.98</v>
      </c>
      <c r="J52" s="10">
        <v>-6.11</v>
      </c>
      <c r="K52" s="9" t="str">
        <f t="shared" ref="K52:K57" si="15">IF(J52="Div by 0", "N/A", IF(J52="N/A","N/A", IF(J52&gt;30, "No", IF(J52&lt;-30, "No", "Yes"))))</f>
        <v>Yes</v>
      </c>
    </row>
    <row r="53" spans="1:12" s="60" customFormat="1" x14ac:dyDescent="0.2">
      <c r="A53" s="89" t="s">
        <v>896</v>
      </c>
      <c r="B53" s="5" t="s">
        <v>213</v>
      </c>
      <c r="C53" s="8">
        <v>0</v>
      </c>
      <c r="D53" s="9" t="str">
        <f t="shared" si="12"/>
        <v>N/A</v>
      </c>
      <c r="E53" s="8">
        <v>0</v>
      </c>
      <c r="F53" s="9" t="str">
        <f t="shared" si="13"/>
        <v>N/A</v>
      </c>
      <c r="G53" s="8">
        <v>0</v>
      </c>
      <c r="H53" s="9" t="str">
        <f t="shared" si="14"/>
        <v>N/A</v>
      </c>
      <c r="I53" s="10" t="s">
        <v>1745</v>
      </c>
      <c r="J53" s="10" t="s">
        <v>1745</v>
      </c>
      <c r="K53" s="9" t="str">
        <f t="shared" si="15"/>
        <v>N/A</v>
      </c>
    </row>
    <row r="54" spans="1:12" s="60" customFormat="1" x14ac:dyDescent="0.2">
      <c r="A54" s="89" t="s">
        <v>897</v>
      </c>
      <c r="B54" s="5" t="s">
        <v>213</v>
      </c>
      <c r="C54" s="8">
        <v>0</v>
      </c>
      <c r="D54" s="9" t="str">
        <f t="shared" si="12"/>
        <v>N/A</v>
      </c>
      <c r="E54" s="8">
        <v>0</v>
      </c>
      <c r="F54" s="9" t="str">
        <f t="shared" si="13"/>
        <v>N/A</v>
      </c>
      <c r="G54" s="8">
        <v>0</v>
      </c>
      <c r="H54" s="9" t="str">
        <f t="shared" si="14"/>
        <v>N/A</v>
      </c>
      <c r="I54" s="10" t="s">
        <v>1745</v>
      </c>
      <c r="J54" s="10" t="s">
        <v>1745</v>
      </c>
      <c r="K54" s="9" t="str">
        <f t="shared" si="15"/>
        <v>N/A</v>
      </c>
    </row>
    <row r="55" spans="1:12" s="60" customFormat="1" x14ac:dyDescent="0.2">
      <c r="A55" s="89" t="s">
        <v>898</v>
      </c>
      <c r="B55" s="5" t="s">
        <v>213</v>
      </c>
      <c r="C55" s="8">
        <v>0</v>
      </c>
      <c r="D55" s="9" t="str">
        <f t="shared" si="12"/>
        <v>N/A</v>
      </c>
      <c r="E55" s="8">
        <v>0</v>
      </c>
      <c r="F55" s="9" t="str">
        <f t="shared" si="13"/>
        <v>N/A</v>
      </c>
      <c r="G55" s="8">
        <v>0</v>
      </c>
      <c r="H55" s="9" t="str">
        <f t="shared" si="14"/>
        <v>N/A</v>
      </c>
      <c r="I55" s="10" t="s">
        <v>1745</v>
      </c>
      <c r="J55" s="10" t="s">
        <v>1745</v>
      </c>
      <c r="K55" s="9" t="str">
        <f t="shared" si="15"/>
        <v>N/A</v>
      </c>
    </row>
    <row r="56" spans="1:12" s="60" customFormat="1" ht="25.5" x14ac:dyDescent="0.2">
      <c r="A56" s="89" t="s">
        <v>899</v>
      </c>
      <c r="B56" s="5" t="s">
        <v>213</v>
      </c>
      <c r="C56" s="8">
        <v>0</v>
      </c>
      <c r="D56" s="9" t="str">
        <f t="shared" si="12"/>
        <v>N/A</v>
      </c>
      <c r="E56" s="8">
        <v>0</v>
      </c>
      <c r="F56" s="9" t="str">
        <f t="shared" si="13"/>
        <v>N/A</v>
      </c>
      <c r="G56" s="8">
        <v>0</v>
      </c>
      <c r="H56" s="9" t="str">
        <f t="shared" si="14"/>
        <v>N/A</v>
      </c>
      <c r="I56" s="10" t="s">
        <v>1745</v>
      </c>
      <c r="J56" s="10" t="s">
        <v>1745</v>
      </c>
      <c r="K56" s="9" t="str">
        <f t="shared" si="15"/>
        <v>N/A</v>
      </c>
    </row>
    <row r="57" spans="1:12" s="60" customFormat="1" ht="25.5" x14ac:dyDescent="0.2">
      <c r="A57" s="89" t="s">
        <v>935</v>
      </c>
      <c r="B57" s="5" t="s">
        <v>213</v>
      </c>
      <c r="C57" s="8">
        <v>0</v>
      </c>
      <c r="D57" s="9" t="str">
        <f t="shared" si="12"/>
        <v>N/A</v>
      </c>
      <c r="E57" s="8">
        <v>0</v>
      </c>
      <c r="F57" s="9" t="str">
        <f t="shared" si="13"/>
        <v>N/A</v>
      </c>
      <c r="G57" s="8">
        <v>0</v>
      </c>
      <c r="H57" s="9" t="str">
        <f t="shared" si="14"/>
        <v>N/A</v>
      </c>
      <c r="I57" s="10" t="s">
        <v>1745</v>
      </c>
      <c r="J57" s="10" t="s">
        <v>1745</v>
      </c>
      <c r="K57" s="9" t="str">
        <f t="shared" si="15"/>
        <v>N/A</v>
      </c>
      <c r="L57" s="21"/>
    </row>
    <row r="58" spans="1:12" ht="12" customHeight="1" x14ac:dyDescent="0.2">
      <c r="A58" s="161" t="s">
        <v>1633</v>
      </c>
      <c r="B58" s="162"/>
      <c r="C58" s="162"/>
      <c r="D58" s="162"/>
      <c r="E58" s="162"/>
      <c r="F58" s="162"/>
      <c r="G58" s="162"/>
      <c r="H58" s="162"/>
      <c r="I58" s="162"/>
      <c r="J58" s="162"/>
      <c r="K58" s="163"/>
    </row>
    <row r="59" spans="1:12" x14ac:dyDescent="0.2">
      <c r="A59" s="156" t="s">
        <v>1631</v>
      </c>
      <c r="B59" s="157"/>
      <c r="C59" s="157"/>
      <c r="D59" s="157"/>
      <c r="E59" s="157"/>
      <c r="F59" s="157"/>
      <c r="G59" s="157"/>
      <c r="H59" s="157"/>
      <c r="I59" s="157"/>
      <c r="J59" s="157"/>
      <c r="K59" s="158"/>
    </row>
    <row r="60" spans="1:12" x14ac:dyDescent="0.2">
      <c r="A60" s="159" t="s">
        <v>1732</v>
      </c>
      <c r="B60" s="159"/>
      <c r="C60" s="159"/>
      <c r="D60" s="159"/>
      <c r="E60" s="159"/>
      <c r="F60" s="159"/>
      <c r="G60" s="159"/>
      <c r="H60" s="159"/>
      <c r="I60" s="159"/>
      <c r="J60" s="159"/>
      <c r="K60" s="160"/>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1727</v>
      </c>
      <c r="B1" s="148"/>
      <c r="C1" s="148"/>
      <c r="D1" s="148"/>
      <c r="E1" s="148"/>
      <c r="F1" s="148"/>
      <c r="G1" s="148"/>
      <c r="H1" s="148"/>
      <c r="I1" s="148"/>
      <c r="J1" s="148"/>
      <c r="K1" s="149"/>
    </row>
    <row r="2" spans="1:11" x14ac:dyDescent="0.2">
      <c r="A2" s="153" t="s">
        <v>1587</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ht="12.75" customHeight="1" x14ac:dyDescent="0.2">
      <c r="A6" s="2" t="s">
        <v>344</v>
      </c>
      <c r="B6" s="9" t="s">
        <v>213</v>
      </c>
      <c r="C6" s="27">
        <v>7</v>
      </c>
      <c r="D6" s="9" t="s">
        <v>213</v>
      </c>
      <c r="E6" s="27">
        <v>7</v>
      </c>
      <c r="F6" s="9" t="s">
        <v>213</v>
      </c>
      <c r="G6" s="27">
        <v>7</v>
      </c>
      <c r="H6" s="9" t="s">
        <v>213</v>
      </c>
      <c r="I6" s="135" t="s">
        <v>213</v>
      </c>
      <c r="J6" s="135" t="s">
        <v>213</v>
      </c>
      <c r="K6" s="9" t="s">
        <v>213</v>
      </c>
    </row>
    <row r="7" spans="1:11" x14ac:dyDescent="0.2">
      <c r="A7" s="3" t="s">
        <v>12</v>
      </c>
      <c r="B7" s="30" t="s">
        <v>213</v>
      </c>
      <c r="C7" s="31">
        <v>13342498</v>
      </c>
      <c r="D7" s="32" t="str">
        <f>IF($B7="N/A","N/A",IF(C7&gt;15,"No",IF(C7&lt;-15,"No","Yes")))</f>
        <v>N/A</v>
      </c>
      <c r="E7" s="31">
        <v>13490422</v>
      </c>
      <c r="F7" s="32" t="str">
        <f>IF($B7="N/A","N/A",IF(E7&gt;15,"No",IF(E7&lt;-15,"No","Yes")))</f>
        <v>N/A</v>
      </c>
      <c r="G7" s="31">
        <v>13067923</v>
      </c>
      <c r="H7" s="32" t="str">
        <f>IF($B7="N/A","N/A",IF(G7&gt;15,"No",IF(G7&lt;-15,"No","Yes")))</f>
        <v>N/A</v>
      </c>
      <c r="I7" s="33">
        <v>1.109</v>
      </c>
      <c r="J7" s="33">
        <v>-3.13</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1745</v>
      </c>
      <c r="J9" s="10" t="s">
        <v>1745</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
      <c r="A11" s="3" t="s">
        <v>836</v>
      </c>
      <c r="B11" s="35" t="s">
        <v>214</v>
      </c>
      <c r="C11" s="9">
        <v>99.692568812999994</v>
      </c>
      <c r="D11" s="9" t="str">
        <f>IF(OR($B11="N/A",$C11="N/A"),"N/A",IF(C11&gt;100,"No",IF(C11&lt;95,"No","Yes")))</f>
        <v>Yes</v>
      </c>
      <c r="E11" s="9">
        <v>99.674131764999998</v>
      </c>
      <c r="F11" s="9" t="str">
        <f>IF(OR($B11="N/A",$E11="N/A"),"N/A",IF(E11&gt;100,"No",IF(E11&lt;95,"No","Yes")))</f>
        <v>Yes</v>
      </c>
      <c r="G11" s="9">
        <v>99.838643064999999</v>
      </c>
      <c r="H11" s="9" t="str">
        <f>IF($B11="N/A","N/A",IF(G11&gt;100,"No",IF(G11&lt;95,"No","Yes")))</f>
        <v>Yes</v>
      </c>
      <c r="I11" s="10">
        <v>-1.7999999999999999E-2</v>
      </c>
      <c r="J11" s="10">
        <v>0.16500000000000001</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
      <c r="A13" s="3" t="s">
        <v>837</v>
      </c>
      <c r="B13" s="35" t="s">
        <v>214</v>
      </c>
      <c r="C13" s="9">
        <v>0.58882527100000004</v>
      </c>
      <c r="D13" s="9" t="str">
        <f t="shared" si="1"/>
        <v>No</v>
      </c>
      <c r="E13" s="9">
        <v>0.61465089819999996</v>
      </c>
      <c r="F13" s="9" t="str">
        <f t="shared" si="2"/>
        <v>No</v>
      </c>
      <c r="G13" s="9">
        <v>0.63943596849999995</v>
      </c>
      <c r="H13" s="9" t="str">
        <f t="shared" si="3"/>
        <v>No</v>
      </c>
      <c r="I13" s="10">
        <v>4.3860000000000001</v>
      </c>
      <c r="J13" s="10">
        <v>4.032</v>
      </c>
      <c r="K13" s="9" t="str">
        <f t="shared" si="0"/>
        <v>Yes</v>
      </c>
    </row>
    <row r="14" spans="1:11" x14ac:dyDescent="0.2">
      <c r="A14" s="3" t="s">
        <v>13</v>
      </c>
      <c r="B14" s="35" t="s">
        <v>213</v>
      </c>
      <c r="C14" s="36">
        <v>13342498</v>
      </c>
      <c r="D14" s="9" t="str">
        <f>IF($B14="N/A","N/A",IF(C14&gt;15,"No",IF(C14&lt;-15,"No","Yes")))</f>
        <v>N/A</v>
      </c>
      <c r="E14" s="36">
        <v>13490422</v>
      </c>
      <c r="F14" s="9" t="str">
        <f>IF($B14="N/A","N/A",IF(E14&gt;15,"No",IF(E14&lt;-15,"No","Yes")))</f>
        <v>N/A</v>
      </c>
      <c r="G14" s="36">
        <v>13067923</v>
      </c>
      <c r="H14" s="9" t="str">
        <f>IF($B14="N/A","N/A",IF(G14&gt;15,"No",IF(G14&lt;-15,"No","Yes")))</f>
        <v>N/A</v>
      </c>
      <c r="I14" s="10">
        <v>1.109</v>
      </c>
      <c r="J14" s="10">
        <v>-3.13</v>
      </c>
      <c r="K14" s="9" t="str">
        <f t="shared" si="0"/>
        <v>Yes</v>
      </c>
    </row>
    <row r="15" spans="1:11" ht="14.25" customHeight="1" x14ac:dyDescent="0.2">
      <c r="A15" s="3" t="s">
        <v>442</v>
      </c>
      <c r="B15" s="35" t="s">
        <v>213</v>
      </c>
      <c r="C15" s="9">
        <v>4.2866410772999997</v>
      </c>
      <c r="D15" s="9" t="str">
        <f>IF($B15="N/A","N/A",IF(C15&gt;15,"No",IF(C15&lt;-15,"No","Yes")))</f>
        <v>N/A</v>
      </c>
      <c r="E15" s="9">
        <v>4.6177132190999997</v>
      </c>
      <c r="F15" s="9" t="str">
        <f>IF($B15="N/A","N/A",IF(E15&gt;15,"No",IF(E15&lt;-15,"No","Yes")))</f>
        <v>N/A</v>
      </c>
      <c r="G15" s="9">
        <v>4.7515508010999996</v>
      </c>
      <c r="H15" s="9" t="str">
        <f>IF($B15="N/A","N/A",IF(G15&gt;15,"No",IF(G15&lt;-15,"No","Yes")))</f>
        <v>N/A</v>
      </c>
      <c r="I15" s="10">
        <v>7.7229999999999999</v>
      </c>
      <c r="J15" s="10">
        <v>2.8980000000000001</v>
      </c>
      <c r="K15" s="9" t="str">
        <f t="shared" si="0"/>
        <v>Yes</v>
      </c>
    </row>
    <row r="16" spans="1:11" ht="12.75" customHeight="1" x14ac:dyDescent="0.2">
      <c r="A16" s="3" t="s">
        <v>859</v>
      </c>
      <c r="B16" s="35" t="s">
        <v>213</v>
      </c>
      <c r="C16" s="37">
        <v>115.48962050999999</v>
      </c>
      <c r="D16" s="9" t="str">
        <f>IF($B16="N/A","N/A",IF(C16&gt;15,"No",IF(C16&lt;-15,"No","Yes")))</f>
        <v>N/A</v>
      </c>
      <c r="E16" s="37">
        <v>122.21437709999999</v>
      </c>
      <c r="F16" s="9" t="str">
        <f>IF($B16="N/A","N/A",IF(E16&gt;15,"No",IF(E16&lt;-15,"No","Yes")))</f>
        <v>N/A</v>
      </c>
      <c r="G16" s="37">
        <v>132.45570910999999</v>
      </c>
      <c r="H16" s="9" t="str">
        <f>IF($B16="N/A","N/A",IF(G16&gt;15,"No",IF(G16&lt;-15,"No","Yes")))</f>
        <v>N/A</v>
      </c>
      <c r="I16" s="10">
        <v>5.8230000000000004</v>
      </c>
      <c r="J16" s="10">
        <v>8.3800000000000008</v>
      </c>
      <c r="K16" s="9" t="str">
        <f t="shared" si="0"/>
        <v>Yes</v>
      </c>
    </row>
    <row r="17" spans="1:11" x14ac:dyDescent="0.2">
      <c r="A17" s="3" t="s">
        <v>131</v>
      </c>
      <c r="B17" s="35" t="s">
        <v>213</v>
      </c>
      <c r="C17" s="36">
        <v>3296</v>
      </c>
      <c r="D17" s="9" t="str">
        <f>IF($B17="N/A","N/A",IF(C17&gt;15,"No",IF(C17&lt;-15,"No","Yes")))</f>
        <v>N/A</v>
      </c>
      <c r="E17" s="36">
        <v>4092</v>
      </c>
      <c r="F17" s="9" t="str">
        <f>IF($B17="N/A","N/A",IF(E17&gt;15,"No",IF(E17&lt;-15,"No","Yes")))</f>
        <v>N/A</v>
      </c>
      <c r="G17" s="36">
        <v>5576</v>
      </c>
      <c r="H17" s="9" t="str">
        <f>IF($B17="N/A","N/A",IF(G17&gt;15,"No",IF(G17&lt;-15,"No","Yes")))</f>
        <v>N/A</v>
      </c>
      <c r="I17" s="10">
        <v>24.15</v>
      </c>
      <c r="J17" s="10">
        <v>36.270000000000003</v>
      </c>
      <c r="K17" s="9" t="str">
        <f t="shared" si="0"/>
        <v>No</v>
      </c>
    </row>
    <row r="18" spans="1:11" x14ac:dyDescent="0.2">
      <c r="A18" s="3" t="s">
        <v>346</v>
      </c>
      <c r="B18" s="35" t="s">
        <v>213</v>
      </c>
      <c r="C18" s="8">
        <v>2.4703020400000001E-2</v>
      </c>
      <c r="D18" s="9" t="str">
        <f>IF($B18="N/A","N/A",IF(C18&gt;15,"No",IF(C18&lt;-15,"No","Yes")))</f>
        <v>N/A</v>
      </c>
      <c r="E18" s="8">
        <v>3.03326316E-2</v>
      </c>
      <c r="F18" s="9" t="str">
        <f>IF($B18="N/A","N/A",IF(E18&gt;15,"No",IF(E18&lt;-15,"No","Yes")))</f>
        <v>N/A</v>
      </c>
      <c r="G18" s="8">
        <v>4.2669366799999997E-2</v>
      </c>
      <c r="H18" s="9" t="str">
        <f>IF($B18="N/A","N/A",IF(G18&gt;15,"No",IF(G18&lt;-15,"No","Yes")))</f>
        <v>N/A</v>
      </c>
      <c r="I18" s="10">
        <v>22.79</v>
      </c>
      <c r="J18" s="10">
        <v>40.67</v>
      </c>
      <c r="K18" s="9" t="str">
        <f t="shared" si="0"/>
        <v>No</v>
      </c>
    </row>
    <row r="19" spans="1:11" ht="27.75" customHeight="1" x14ac:dyDescent="0.2">
      <c r="A19" s="3" t="s">
        <v>838</v>
      </c>
      <c r="B19" s="35" t="s">
        <v>213</v>
      </c>
      <c r="C19" s="37">
        <v>63.345873785999999</v>
      </c>
      <c r="D19" s="9" t="str">
        <f>IF($B19="N/A","N/A",IF(C19&gt;60,"No",IF(C19&lt;15,"No","Yes")))</f>
        <v>N/A</v>
      </c>
      <c r="E19" s="37">
        <v>65.379765395999996</v>
      </c>
      <c r="F19" s="9" t="str">
        <f>IF($B19="N/A","N/A",IF(E19&gt;60,"No",IF(E19&lt;15,"No","Yes")))</f>
        <v>N/A</v>
      </c>
      <c r="G19" s="37">
        <v>76.557388809000003</v>
      </c>
      <c r="H19" s="9" t="str">
        <f>IF($B19="N/A","N/A",IF(G19&gt;60,"No",IF(G19&lt;15,"No","Yes")))</f>
        <v>N/A</v>
      </c>
      <c r="I19" s="10">
        <v>3.2109999999999999</v>
      </c>
      <c r="J19" s="10">
        <v>17.100000000000001</v>
      </c>
      <c r="K19" s="9" t="str">
        <f t="shared" si="0"/>
        <v>Yes</v>
      </c>
    </row>
    <row r="20" spans="1:11" x14ac:dyDescent="0.2">
      <c r="A20" s="3" t="s">
        <v>27</v>
      </c>
      <c r="B20" s="35" t="s">
        <v>217</v>
      </c>
      <c r="C20" s="36">
        <v>11</v>
      </c>
      <c r="D20" s="9" t="str">
        <f>IF($B20="N/A","N/A",IF(C20="N/A","N/A",IF(C20=0,"Yes","No")))</f>
        <v>No</v>
      </c>
      <c r="E20" s="36">
        <v>11</v>
      </c>
      <c r="F20" s="9" t="str">
        <f>IF($B20="N/A","N/A",IF(E20="N/A","N/A",IF(E20=0,"Yes","No")))</f>
        <v>No</v>
      </c>
      <c r="G20" s="36">
        <v>0</v>
      </c>
      <c r="H20" s="9" t="str">
        <f>IF($B20="N/A","N/A",IF(G20=0,"Yes","No"))</f>
        <v>Yes</v>
      </c>
      <c r="I20" s="10">
        <v>0</v>
      </c>
      <c r="J20" s="10">
        <v>-100</v>
      </c>
      <c r="K20" s="9" t="str">
        <f t="shared" si="0"/>
        <v>No</v>
      </c>
    </row>
    <row r="21" spans="1:11" x14ac:dyDescent="0.2">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1745</v>
      </c>
      <c r="J21" s="10" t="s">
        <v>1745</v>
      </c>
      <c r="K21" s="9" t="str">
        <f t="shared" si="0"/>
        <v>N/A</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1745</v>
      </c>
      <c r="J22" s="10" t="s">
        <v>1745</v>
      </c>
      <c r="K22" s="9" t="str">
        <f t="shared" si="0"/>
        <v>N/A</v>
      </c>
    </row>
    <row r="23" spans="1:11" ht="12" customHeight="1" x14ac:dyDescent="0.2">
      <c r="A23" s="161" t="s">
        <v>1633</v>
      </c>
      <c r="B23" s="162"/>
      <c r="C23" s="162"/>
      <c r="D23" s="162"/>
      <c r="E23" s="162"/>
      <c r="F23" s="162"/>
      <c r="G23" s="162"/>
      <c r="H23" s="162"/>
      <c r="I23" s="162"/>
      <c r="J23" s="162"/>
      <c r="K23" s="163"/>
    </row>
    <row r="24" spans="1:11" x14ac:dyDescent="0.2">
      <c r="A24" s="156" t="s">
        <v>1631</v>
      </c>
      <c r="B24" s="157"/>
      <c r="C24" s="157"/>
      <c r="D24" s="157"/>
      <c r="E24" s="157"/>
      <c r="F24" s="157"/>
      <c r="G24" s="157"/>
      <c r="H24" s="157"/>
      <c r="I24" s="157"/>
      <c r="J24" s="157"/>
      <c r="K24" s="158"/>
    </row>
    <row r="25" spans="1:11" x14ac:dyDescent="0.2">
      <c r="A25" s="159" t="s">
        <v>1732</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1727</v>
      </c>
      <c r="B1" s="148"/>
      <c r="C1" s="148"/>
      <c r="D1" s="148"/>
      <c r="E1" s="148"/>
      <c r="F1" s="148"/>
      <c r="G1" s="148"/>
      <c r="H1" s="148"/>
      <c r="I1" s="148"/>
      <c r="J1" s="148"/>
      <c r="K1" s="149"/>
    </row>
    <row r="2" spans="1:11" x14ac:dyDescent="0.2">
      <c r="A2" s="153" t="s">
        <v>1588</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3" t="s">
        <v>12</v>
      </c>
      <c r="B6" s="35" t="s">
        <v>213</v>
      </c>
      <c r="C6" s="36">
        <v>13342498</v>
      </c>
      <c r="D6" s="9" t="str">
        <f>IF($B6="N/A","N/A",IF(C6&gt;15,"No",IF(C6&lt;-15,"No","Yes")))</f>
        <v>N/A</v>
      </c>
      <c r="E6" s="36">
        <v>13490422</v>
      </c>
      <c r="F6" s="9" t="str">
        <f>IF($B6="N/A","N/A",IF(E6&gt;15,"No",IF(E6&lt;-15,"No","Yes")))</f>
        <v>N/A</v>
      </c>
      <c r="G6" s="36">
        <v>13067923</v>
      </c>
      <c r="H6" s="9" t="str">
        <f>IF($B6="N/A","N/A",IF(G6&gt;15,"No",IF(G6&lt;-15,"No","Yes")))</f>
        <v>N/A</v>
      </c>
      <c r="I6" s="10">
        <v>1.109</v>
      </c>
      <c r="J6" s="10">
        <v>-3.13</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1745</v>
      </c>
      <c r="J8" s="10" t="s">
        <v>1745</v>
      </c>
      <c r="K8" s="9" t="str">
        <f t="shared" si="0"/>
        <v>N/A</v>
      </c>
    </row>
    <row r="9" spans="1:11" x14ac:dyDescent="0.2">
      <c r="A9" s="3" t="s">
        <v>851</v>
      </c>
      <c r="B9" s="35" t="s">
        <v>271</v>
      </c>
      <c r="C9" s="37">
        <v>78.188884944999998</v>
      </c>
      <c r="D9" s="9" t="str">
        <f>IF($B9="N/A","N/A",IF(C9&gt;60,"No",IF(C9&lt;15,"No","Yes")))</f>
        <v>No</v>
      </c>
      <c r="E9" s="37">
        <v>80.093071514000002</v>
      </c>
      <c r="F9" s="9" t="str">
        <f>IF($B9="N/A","N/A",IF(E9&gt;60,"No",IF(E9&lt;15,"No","Yes")))</f>
        <v>No</v>
      </c>
      <c r="G9" s="37">
        <v>84.061634354999995</v>
      </c>
      <c r="H9" s="9" t="str">
        <f>IF($B9="N/A","N/A",IF(G9&gt;60,"No",IF(G9&lt;15,"No","Yes")))</f>
        <v>No</v>
      </c>
      <c r="I9" s="10">
        <v>2.4350000000000001</v>
      </c>
      <c r="J9" s="10">
        <v>4.9550000000000001</v>
      </c>
      <c r="K9" s="9" t="str">
        <f t="shared" si="0"/>
        <v>Yes</v>
      </c>
    </row>
    <row r="10" spans="1:11" x14ac:dyDescent="0.2">
      <c r="A10" s="3" t="s">
        <v>14</v>
      </c>
      <c r="B10" s="35" t="s">
        <v>272</v>
      </c>
      <c r="C10" s="9">
        <v>1.0480870973</v>
      </c>
      <c r="D10" s="9" t="str">
        <f>IF($B10="N/A","N/A",IF(C10&gt;15,"No",IF(C10&lt;=0,"No","Yes")))</f>
        <v>Yes</v>
      </c>
      <c r="E10" s="9">
        <v>0.67765115129999998</v>
      </c>
      <c r="F10" s="9" t="str">
        <f>IF($B10="N/A","N/A",IF(E10&gt;15,"No",IF(E10&lt;=0,"No","Yes")))</f>
        <v>Yes</v>
      </c>
      <c r="G10" s="9">
        <v>1.0632600146</v>
      </c>
      <c r="H10" s="9" t="str">
        <f>IF($B10="N/A","N/A",IF(G10&gt;15,"No",IF(G10&lt;=0,"No","Yes")))</f>
        <v>Yes</v>
      </c>
      <c r="I10" s="10">
        <v>-35.299999999999997</v>
      </c>
      <c r="J10" s="10">
        <v>56.9</v>
      </c>
      <c r="K10" s="9" t="str">
        <f t="shared" si="0"/>
        <v>No</v>
      </c>
    </row>
    <row r="11" spans="1:11" x14ac:dyDescent="0.2">
      <c r="A11" s="3" t="s">
        <v>874</v>
      </c>
      <c r="B11" s="35" t="s">
        <v>213</v>
      </c>
      <c r="C11" s="37">
        <v>105.82231963</v>
      </c>
      <c r="D11" s="9" t="str">
        <f>IF($B11="N/A","N/A",IF(C11&gt;15,"No",IF(C11&lt;-15,"No","Yes")))</f>
        <v>N/A</v>
      </c>
      <c r="E11" s="37">
        <v>83.850740553999998</v>
      </c>
      <c r="F11" s="9" t="str">
        <f>IF($B11="N/A","N/A",IF(E11&gt;15,"No",IF(E11&lt;-15,"No","Yes")))</f>
        <v>N/A</v>
      </c>
      <c r="G11" s="37">
        <v>52.398456955</v>
      </c>
      <c r="H11" s="9" t="str">
        <f>IF($B11="N/A","N/A",IF(G11&gt;15,"No",IF(G11&lt;-15,"No","Yes")))</f>
        <v>N/A</v>
      </c>
      <c r="I11" s="10">
        <v>-20.8</v>
      </c>
      <c r="J11" s="10">
        <v>-37.5</v>
      </c>
      <c r="K11" s="9" t="str">
        <f t="shared" si="0"/>
        <v>No</v>
      </c>
    </row>
    <row r="12" spans="1:11" x14ac:dyDescent="0.2">
      <c r="A12" s="3" t="s">
        <v>936</v>
      </c>
      <c r="B12" s="35" t="s">
        <v>213</v>
      </c>
      <c r="C12" s="9">
        <v>1.9399515743</v>
      </c>
      <c r="D12" s="9" t="str">
        <f>IF($B12="N/A","N/A",IF(C12&gt;15,"No",IF(C12&lt;-15,"No","Yes")))</f>
        <v>N/A</v>
      </c>
      <c r="E12" s="9">
        <v>1.8356727462</v>
      </c>
      <c r="F12" s="9" t="str">
        <f>IF($B12="N/A","N/A",IF(E12&gt;15,"No",IF(E12&lt;-15,"No","Yes")))</f>
        <v>N/A</v>
      </c>
      <c r="G12" s="9">
        <v>1.72683907</v>
      </c>
      <c r="H12" s="9" t="str">
        <f>IF($B12="N/A","N/A",IF(G12&gt;15,"No",IF(G12&lt;-15,"No","Yes")))</f>
        <v>N/A</v>
      </c>
      <c r="I12" s="10">
        <v>-5.38</v>
      </c>
      <c r="J12" s="10">
        <v>-5.93</v>
      </c>
      <c r="K12" s="9" t="str">
        <f t="shared" si="0"/>
        <v>Yes</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1745</v>
      </c>
      <c r="J14" s="10" t="s">
        <v>1745</v>
      </c>
      <c r="K14" s="9" t="str">
        <f t="shared" si="0"/>
        <v>N/A</v>
      </c>
    </row>
    <row r="15" spans="1:11" x14ac:dyDescent="0.2">
      <c r="A15" s="3" t="s">
        <v>164</v>
      </c>
      <c r="B15" s="35" t="s">
        <v>213</v>
      </c>
      <c r="C15" s="9">
        <v>99.655341901</v>
      </c>
      <c r="D15" s="9" t="str">
        <f>IF($B15="N/A","N/A",IF(C15&gt;15,"No",IF(C15&lt;-15,"No","Yes")))</f>
        <v>N/A</v>
      </c>
      <c r="E15" s="9">
        <v>99.692403988999999</v>
      </c>
      <c r="F15" s="9" t="str">
        <f>IF($B15="N/A","N/A",IF(E15&gt;15,"No",IF(E15&lt;-15,"No","Yes")))</f>
        <v>N/A</v>
      </c>
      <c r="G15" s="9">
        <v>99.868724357000005</v>
      </c>
      <c r="H15" s="9" t="str">
        <f>IF($B15="N/A","N/A",IF(G15&gt;15,"No",IF(G15&lt;-15,"No","Yes")))</f>
        <v>N/A</v>
      </c>
      <c r="I15" s="10">
        <v>3.7199999999999997E-2</v>
      </c>
      <c r="J15" s="10">
        <v>0.1769</v>
      </c>
      <c r="K15" s="9" t="str">
        <f t="shared" si="0"/>
        <v>Yes</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1745</v>
      </c>
      <c r="J16" s="10" t="s">
        <v>1745</v>
      </c>
      <c r="K16" s="9" t="str">
        <f t="shared" si="0"/>
        <v>N/A</v>
      </c>
    </row>
    <row r="17" spans="1:11" x14ac:dyDescent="0.2">
      <c r="A17" s="3" t="s">
        <v>21</v>
      </c>
      <c r="B17" s="35" t="s">
        <v>275</v>
      </c>
      <c r="C17" s="9">
        <v>98.450889781000001</v>
      </c>
      <c r="D17" s="9" t="str">
        <f>IF($B17="N/A","N/A",IF(C17&gt;98,"Yes","No"))</f>
        <v>Yes</v>
      </c>
      <c r="E17" s="9">
        <v>98.441642521999995</v>
      </c>
      <c r="F17" s="9" t="str">
        <f>IF($B17="N/A","N/A",IF(E17&gt;98,"Yes","No"))</f>
        <v>Yes</v>
      </c>
      <c r="G17" s="9">
        <v>98.748309122999999</v>
      </c>
      <c r="H17" s="9" t="str">
        <f>IF($B17="N/A","N/A",IF(G17&gt;98,"Yes","No"))</f>
        <v>Yes</v>
      </c>
      <c r="I17" s="10">
        <v>-8.9999999999999993E-3</v>
      </c>
      <c r="J17" s="10">
        <v>0.3115</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675</v>
      </c>
      <c r="B19" s="35" t="s">
        <v>223</v>
      </c>
      <c r="C19" s="9">
        <v>99.599025609999998</v>
      </c>
      <c r="D19" s="9" t="str">
        <f>IF($B19="N/A","N/A",IF(C19&gt;100,"No",IF(C19&lt;98,"No","Yes")))</f>
        <v>Yes</v>
      </c>
      <c r="E19" s="9">
        <v>99.417438535000002</v>
      </c>
      <c r="F19" s="9" t="str">
        <f>IF($B19="N/A","N/A",IF(E19&gt;100,"No",IF(E19&lt;98,"No","Yes")))</f>
        <v>Yes</v>
      </c>
      <c r="G19" s="9">
        <v>99.478417496000006</v>
      </c>
      <c r="H19" s="9" t="str">
        <f>IF($B19="N/A","N/A",IF(G19&gt;100,"No",IF(G19&lt;98,"No","Yes")))</f>
        <v>Yes</v>
      </c>
      <c r="I19" s="10">
        <v>-0.182</v>
      </c>
      <c r="J19" s="10">
        <v>6.13E-2</v>
      </c>
      <c r="K19" s="9" t="str">
        <f>IF(J19="Div by 0", "N/A", IF(J19="N/A","N/A", IF(J19&gt;30, "No", IF(J19&lt;-30, "No", "Yes"))))</f>
        <v>Yes</v>
      </c>
    </row>
    <row r="20" spans="1:11" x14ac:dyDescent="0.2">
      <c r="A20" s="3" t="s">
        <v>676</v>
      </c>
      <c r="B20" s="35" t="s">
        <v>223</v>
      </c>
      <c r="C20" s="9">
        <v>99.999467866000003</v>
      </c>
      <c r="D20" s="9" t="str">
        <f>IF($B20="N/A","N/A",IF(C20&gt;100,"No",IF(C20&lt;98,"No","Yes")))</f>
        <v>Yes</v>
      </c>
      <c r="E20" s="9">
        <v>99.999962937000006</v>
      </c>
      <c r="F20" s="9" t="str">
        <f>IF($B20="N/A","N/A",IF(E20&gt;100,"No",IF(E20&lt;98,"No","Yes")))</f>
        <v>Yes</v>
      </c>
      <c r="G20" s="9">
        <v>99.999977043000001</v>
      </c>
      <c r="H20" s="9" t="str">
        <f>IF($B20="N/A","N/A",IF(G20&gt;100,"No",IF(G20&lt;98,"No","Yes")))</f>
        <v>Yes</v>
      </c>
      <c r="I20" s="10">
        <v>5.0000000000000001E-4</v>
      </c>
      <c r="J20" s="10">
        <v>0</v>
      </c>
      <c r="K20" s="9" t="str">
        <f>IF(J20="Div by 0", "N/A", IF(J20="N/A","N/A", IF(J20&gt;30, "No", IF(J20&lt;-30, "No", "Yes"))))</f>
        <v>Yes</v>
      </c>
    </row>
    <row r="21" spans="1:11" x14ac:dyDescent="0.2">
      <c r="A21" s="3" t="s">
        <v>677</v>
      </c>
      <c r="B21" s="35" t="s">
        <v>223</v>
      </c>
      <c r="C21" s="9">
        <v>99.999467866000003</v>
      </c>
      <c r="D21" s="9" t="str">
        <f>IF($B21="N/A","N/A",IF(C21&gt;100,"No",IF(C21&lt;98,"No","Yes")))</f>
        <v>Yes</v>
      </c>
      <c r="E21" s="9">
        <v>99.999962937000006</v>
      </c>
      <c r="F21" s="9" t="str">
        <f>IF($B21="N/A","N/A",IF(E21&gt;100,"No",IF(E21&lt;98,"No","Yes")))</f>
        <v>Yes</v>
      </c>
      <c r="G21" s="9">
        <v>99.999977043000001</v>
      </c>
      <c r="H21" s="9" t="str">
        <f>IF($B21="N/A","N/A",IF(G21&gt;100,"No",IF(G21&lt;98,"No","Yes")))</f>
        <v>Yes</v>
      </c>
      <c r="I21" s="10">
        <v>5.0000000000000001E-4</v>
      </c>
      <c r="J21" s="10">
        <v>0</v>
      </c>
      <c r="K21" s="9" t="str">
        <f>IF(J21="Div by 0", "N/A", IF(J21="N/A","N/A", IF(J21&gt;30, "No", IF(J21&lt;-30, "No", "Yes"))))</f>
        <v>Yes</v>
      </c>
    </row>
    <row r="22" spans="1:11" ht="15" customHeight="1" x14ac:dyDescent="0.2">
      <c r="A22" s="3" t="s">
        <v>1701</v>
      </c>
      <c r="B22" s="35" t="s">
        <v>213</v>
      </c>
      <c r="C22" s="9">
        <v>61.896340549999998</v>
      </c>
      <c r="D22" s="9" t="str">
        <f>IF($B22="N/A","N/A",IF(C22&gt;15,"No",IF(C22&lt;-15,"No","Yes")))</f>
        <v>N/A</v>
      </c>
      <c r="E22" s="9">
        <v>59.806765126000002</v>
      </c>
      <c r="F22" s="9" t="str">
        <f>IF($B22="N/A","N/A",IF(E22&gt;15,"No",IF(E22&lt;-15,"No","Yes")))</f>
        <v>N/A</v>
      </c>
      <c r="G22" s="9">
        <v>57.281558822000001</v>
      </c>
      <c r="H22" s="9" t="str">
        <f>IF($B22="N/A","N/A",IF(G22&gt;15,"No",IF(G22&lt;-15,"No","Yes")))</f>
        <v>N/A</v>
      </c>
      <c r="I22" s="10">
        <v>-3.38</v>
      </c>
      <c r="J22" s="10">
        <v>-4.22</v>
      </c>
      <c r="K22" s="9" t="str">
        <f t="shared" ref="K22:K31" si="1">IF(J22="Div by 0", "N/A", IF(J22="N/A","N/A", IF(J22&gt;30, "No", IF(J22&lt;-30, "No", "Yes"))))</f>
        <v>Yes</v>
      </c>
    </row>
    <row r="23" spans="1:11" x14ac:dyDescent="0.2">
      <c r="A23" s="3" t="s">
        <v>937</v>
      </c>
      <c r="B23" s="35" t="s">
        <v>213</v>
      </c>
      <c r="C23" s="9">
        <v>37.839983187999998</v>
      </c>
      <c r="D23" s="9" t="str">
        <f>IF($B23="N/A","N/A",IF(C23&gt;15,"No",IF(C23&lt;-15,"No","Yes")))</f>
        <v>N/A</v>
      </c>
      <c r="E23" s="9">
        <v>39.660501353999997</v>
      </c>
      <c r="F23" s="9" t="str">
        <f>IF($B23="N/A","N/A",IF(E23&gt;15,"No",IF(E23&lt;-15,"No","Yes")))</f>
        <v>N/A</v>
      </c>
      <c r="G23" s="9">
        <v>41.978193474000001</v>
      </c>
      <c r="H23" s="9" t="str">
        <f>IF($B23="N/A","N/A",IF(G23&gt;15,"No",IF(G23&lt;-15,"No","Yes")))</f>
        <v>N/A</v>
      </c>
      <c r="I23" s="10">
        <v>4.8109999999999999</v>
      </c>
      <c r="J23" s="10">
        <v>5.8440000000000003</v>
      </c>
      <c r="K23" s="9" t="str">
        <f t="shared" si="1"/>
        <v>Yes</v>
      </c>
    </row>
    <row r="24" spans="1:11" ht="25.5" x14ac:dyDescent="0.2">
      <c r="A24" s="3" t="s">
        <v>938</v>
      </c>
      <c r="B24" s="35" t="s">
        <v>213</v>
      </c>
      <c r="C24" s="9">
        <v>5.3513217699999997E-2</v>
      </c>
      <c r="D24" s="9" t="str">
        <f>IF($B24="N/A","N/A",IF(C24&gt;15,"No",IF(C24&lt;-15,"No","Yes")))</f>
        <v>N/A</v>
      </c>
      <c r="E24" s="9">
        <v>0.23595258920000001</v>
      </c>
      <c r="F24" s="9" t="str">
        <f>IF($B24="N/A","N/A",IF(E24&gt;15,"No",IF(E24&lt;-15,"No","Yes")))</f>
        <v>N/A</v>
      </c>
      <c r="G24" s="9">
        <v>0.43381798319999998</v>
      </c>
      <c r="H24" s="9" t="str">
        <f>IF($B24="N/A","N/A",IF(G24&gt;15,"No",IF(G24&lt;-15,"No","Yes")))</f>
        <v>N/A</v>
      </c>
      <c r="I24" s="10">
        <v>340.9</v>
      </c>
      <c r="J24" s="10">
        <v>83.86</v>
      </c>
      <c r="K24" s="9" t="str">
        <f t="shared" si="1"/>
        <v>No</v>
      </c>
    </row>
    <row r="25" spans="1:11" x14ac:dyDescent="0.2">
      <c r="A25" s="3" t="s">
        <v>166</v>
      </c>
      <c r="B25" s="35" t="s">
        <v>213</v>
      </c>
      <c r="C25" s="9">
        <v>99.999467866000003</v>
      </c>
      <c r="D25" s="9" t="str">
        <f t="shared" ref="D25:D27" si="2">IF($B25="N/A","N/A",IF(C25&gt;15,"No",IF(C25&lt;-15,"No","Yes")))</f>
        <v>N/A</v>
      </c>
      <c r="E25" s="9">
        <v>99.999962937000006</v>
      </c>
      <c r="F25" s="9" t="str">
        <f t="shared" ref="F25:F27" si="3">IF($B25="N/A","N/A",IF(E25&gt;15,"No",IF(E25&lt;-15,"No","Yes")))</f>
        <v>N/A</v>
      </c>
      <c r="G25" s="9">
        <v>99.999977043000001</v>
      </c>
      <c r="H25" s="9" t="str">
        <f t="shared" ref="H25:H27" si="4">IF($B25="N/A","N/A",IF(G25&gt;15,"No",IF(G25&lt;-15,"No","Yes")))</f>
        <v>N/A</v>
      </c>
      <c r="I25" s="10">
        <v>5.0000000000000001E-4</v>
      </c>
      <c r="J25" s="10">
        <v>0</v>
      </c>
      <c r="K25" s="9" t="str">
        <f t="shared" si="1"/>
        <v>Yes</v>
      </c>
    </row>
    <row r="26" spans="1:11" x14ac:dyDescent="0.2">
      <c r="A26" s="3" t="s">
        <v>167</v>
      </c>
      <c r="B26" s="35" t="s">
        <v>213</v>
      </c>
      <c r="C26" s="9">
        <v>99.999467866000003</v>
      </c>
      <c r="D26" s="9" t="str">
        <f t="shared" si="2"/>
        <v>N/A</v>
      </c>
      <c r="E26" s="9">
        <v>99.999962937000006</v>
      </c>
      <c r="F26" s="9" t="str">
        <f t="shared" si="3"/>
        <v>N/A</v>
      </c>
      <c r="G26" s="9">
        <v>99.999977043000001</v>
      </c>
      <c r="H26" s="9" t="str">
        <f t="shared" si="4"/>
        <v>N/A</v>
      </c>
      <c r="I26" s="10">
        <v>5.0000000000000001E-4</v>
      </c>
      <c r="J26" s="10">
        <v>0</v>
      </c>
      <c r="K26" s="9" t="str">
        <f t="shared" si="1"/>
        <v>Yes</v>
      </c>
    </row>
    <row r="27" spans="1:11" x14ac:dyDescent="0.2">
      <c r="A27" s="3" t="s">
        <v>168</v>
      </c>
      <c r="B27" s="35" t="s">
        <v>213</v>
      </c>
      <c r="C27" s="9">
        <v>99.999467866000003</v>
      </c>
      <c r="D27" s="9" t="str">
        <f t="shared" si="2"/>
        <v>N/A</v>
      </c>
      <c r="E27" s="9">
        <v>99.999962937000006</v>
      </c>
      <c r="F27" s="9" t="str">
        <f t="shared" si="3"/>
        <v>N/A</v>
      </c>
      <c r="G27" s="9">
        <v>99.999977043000001</v>
      </c>
      <c r="H27" s="9" t="str">
        <f t="shared" si="4"/>
        <v>N/A</v>
      </c>
      <c r="I27" s="10">
        <v>5.0000000000000001E-4</v>
      </c>
      <c r="J27" s="10">
        <v>0</v>
      </c>
      <c r="K27" s="9" t="str">
        <f t="shared" si="1"/>
        <v>Yes</v>
      </c>
    </row>
    <row r="28" spans="1:11" x14ac:dyDescent="0.2">
      <c r="A28" s="3" t="s">
        <v>54</v>
      </c>
      <c r="B28" s="35" t="s">
        <v>213</v>
      </c>
      <c r="C28" s="9">
        <v>13.040728955000001</v>
      </c>
      <c r="D28" s="9" t="str">
        <f>IF($B28="N/A","N/A",IF(C28&gt;15,"No",IF(C28&lt;-15,"No","Yes")))</f>
        <v>N/A</v>
      </c>
      <c r="E28" s="9">
        <v>13.309220422999999</v>
      </c>
      <c r="F28" s="9" t="str">
        <f>IF($B28="N/A","N/A",IF(E28&gt;15,"No",IF(E28&lt;-15,"No","Yes")))</f>
        <v>N/A</v>
      </c>
      <c r="G28" s="9">
        <v>13.119636533</v>
      </c>
      <c r="H28" s="9" t="str">
        <f>IF($B28="N/A","N/A",IF(G28&gt;15,"No",IF(G28&lt;-15,"No","Yes")))</f>
        <v>N/A</v>
      </c>
      <c r="I28" s="10">
        <v>2.0590000000000002</v>
      </c>
      <c r="J28" s="10">
        <v>-1.42</v>
      </c>
      <c r="K28" s="9" t="str">
        <f t="shared" si="1"/>
        <v>Yes</v>
      </c>
    </row>
    <row r="29" spans="1:11" x14ac:dyDescent="0.2">
      <c r="A29" s="3" t="s">
        <v>55</v>
      </c>
      <c r="B29" s="35" t="s">
        <v>213</v>
      </c>
      <c r="C29" s="9">
        <v>86.958738910999998</v>
      </c>
      <c r="D29" s="9" t="str">
        <f>IF($B29="N/A","N/A",IF(C29&gt;15,"No",IF(C29&lt;-15,"No","Yes")))</f>
        <v>N/A</v>
      </c>
      <c r="E29" s="9">
        <v>86.690742513000004</v>
      </c>
      <c r="F29" s="9" t="str">
        <f>IF($B29="N/A","N/A",IF(E29&gt;15,"No",IF(E29&lt;-15,"No","Yes")))</f>
        <v>N/A</v>
      </c>
      <c r="G29" s="9">
        <v>86.880340509999996</v>
      </c>
      <c r="H29" s="9" t="str">
        <f>IF($B29="N/A","N/A",IF(G29&gt;15,"No",IF(G29&lt;-15,"No","Yes")))</f>
        <v>N/A</v>
      </c>
      <c r="I29" s="10">
        <v>-0.308</v>
      </c>
      <c r="J29" s="10">
        <v>0.21870000000000001</v>
      </c>
      <c r="K29" s="9" t="str">
        <f t="shared" si="1"/>
        <v>Yes</v>
      </c>
    </row>
    <row r="30" spans="1:11" x14ac:dyDescent="0.2">
      <c r="A30" s="3" t="s">
        <v>56</v>
      </c>
      <c r="B30" s="35" t="s">
        <v>213</v>
      </c>
      <c r="C30" s="9">
        <v>74.836226319999994</v>
      </c>
      <c r="D30" s="9" t="str">
        <f>IF($B30="N/A","N/A",IF(C30&gt;15,"No",IF(C30&lt;-15,"No","Yes")))</f>
        <v>N/A</v>
      </c>
      <c r="E30" s="9">
        <v>77.148513218999994</v>
      </c>
      <c r="F30" s="9" t="str">
        <f>IF($B30="N/A","N/A",IF(E30&gt;15,"No",IF(E30&lt;-15,"No","Yes")))</f>
        <v>N/A</v>
      </c>
      <c r="G30" s="9">
        <v>78.585059002999998</v>
      </c>
      <c r="H30" s="9" t="str">
        <f>IF($B30="N/A","N/A",IF(G30&gt;15,"No",IF(G30&lt;-15,"No","Yes")))</f>
        <v>N/A</v>
      </c>
      <c r="I30" s="10">
        <v>3.09</v>
      </c>
      <c r="J30" s="10">
        <v>1.8620000000000001</v>
      </c>
      <c r="K30" s="9" t="str">
        <f t="shared" si="1"/>
        <v>Yes</v>
      </c>
    </row>
    <row r="31" spans="1:11" x14ac:dyDescent="0.2">
      <c r="A31" s="3" t="s">
        <v>57</v>
      </c>
      <c r="B31" s="35" t="s">
        <v>213</v>
      </c>
      <c r="C31" s="9">
        <v>17.938949662999999</v>
      </c>
      <c r="D31" s="9" t="str">
        <f>IF($B31="N/A","N/A",IF(C31&gt;15,"No",IF(C31&lt;-15,"No","Yes")))</f>
        <v>N/A</v>
      </c>
      <c r="E31" s="9">
        <v>16.531365735000001</v>
      </c>
      <c r="F31" s="9" t="str">
        <f>IF($B31="N/A","N/A",IF(E31&gt;15,"No",IF(E31&lt;-15,"No","Yes")))</f>
        <v>N/A</v>
      </c>
      <c r="G31" s="9">
        <v>15.198673883</v>
      </c>
      <c r="H31" s="9" t="str">
        <f>IF($B31="N/A","N/A",IF(G31&gt;15,"No",IF(G31&lt;-15,"No","Yes")))</f>
        <v>N/A</v>
      </c>
      <c r="I31" s="10">
        <v>-7.85</v>
      </c>
      <c r="J31" s="10">
        <v>-8.06</v>
      </c>
      <c r="K31" s="9" t="str">
        <f t="shared" si="1"/>
        <v>Yes</v>
      </c>
    </row>
    <row r="32" spans="1:11" ht="12" customHeight="1" x14ac:dyDescent="0.2">
      <c r="A32" s="161" t="s">
        <v>1633</v>
      </c>
      <c r="B32" s="162"/>
      <c r="C32" s="162"/>
      <c r="D32" s="162"/>
      <c r="E32" s="162"/>
      <c r="F32" s="162"/>
      <c r="G32" s="162"/>
      <c r="H32" s="162"/>
      <c r="I32" s="162"/>
      <c r="J32" s="162"/>
      <c r="K32" s="163"/>
    </row>
    <row r="33" spans="1:11" x14ac:dyDescent="0.2">
      <c r="A33" s="156" t="s">
        <v>1631</v>
      </c>
      <c r="B33" s="157"/>
      <c r="C33" s="157"/>
      <c r="D33" s="157"/>
      <c r="E33" s="157"/>
      <c r="F33" s="157"/>
      <c r="G33" s="157"/>
      <c r="H33" s="157"/>
      <c r="I33" s="157"/>
      <c r="J33" s="157"/>
      <c r="K33" s="158"/>
    </row>
    <row r="34" spans="1:11" x14ac:dyDescent="0.2">
      <c r="A34" s="159" t="s">
        <v>1732</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1727</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1745</v>
      </c>
      <c r="J6" s="10" t="s">
        <v>1745</v>
      </c>
      <c r="K6" s="9" t="str">
        <f t="shared" ref="K6:K18" si="2">IF(J6="Div by 0", "N/A", IF(J6="N/A","N/A", IF(J6&gt;30, "No", IF(J6&lt;-30, "No", "Yes"))))</f>
        <v>N/A</v>
      </c>
    </row>
    <row r="7" spans="1:11" x14ac:dyDescent="0.2">
      <c r="A7" s="26" t="s">
        <v>443</v>
      </c>
      <c r="B7" s="85" t="s">
        <v>213</v>
      </c>
      <c r="C7" s="9" t="s">
        <v>1745</v>
      </c>
      <c r="D7" s="9" t="str">
        <f t="shared" si="0"/>
        <v>N/A</v>
      </c>
      <c r="E7" s="9" t="s">
        <v>1745</v>
      </c>
      <c r="F7" s="9" t="str">
        <f t="shared" si="0"/>
        <v>N/A</v>
      </c>
      <c r="G7" s="9" t="s">
        <v>1745</v>
      </c>
      <c r="H7" s="9" t="str">
        <f t="shared" si="1"/>
        <v>N/A</v>
      </c>
      <c r="I7" s="10" t="s">
        <v>1745</v>
      </c>
      <c r="J7" s="10" t="s">
        <v>1745</v>
      </c>
      <c r="K7" s="9" t="str">
        <f t="shared" si="2"/>
        <v>N/A</v>
      </c>
    </row>
    <row r="8" spans="1:11" x14ac:dyDescent="0.2">
      <c r="A8" s="26" t="s">
        <v>444</v>
      </c>
      <c r="B8" s="85" t="s">
        <v>213</v>
      </c>
      <c r="C8" s="9" t="s">
        <v>1745</v>
      </c>
      <c r="D8" s="9" t="str">
        <f t="shared" si="0"/>
        <v>N/A</v>
      </c>
      <c r="E8" s="9" t="s">
        <v>1745</v>
      </c>
      <c r="F8" s="9" t="str">
        <f t="shared" si="0"/>
        <v>N/A</v>
      </c>
      <c r="G8" s="9" t="s">
        <v>1745</v>
      </c>
      <c r="H8" s="9" t="str">
        <f t="shared" si="1"/>
        <v>N/A</v>
      </c>
      <c r="I8" s="10" t="s">
        <v>1745</v>
      </c>
      <c r="J8" s="10" t="s">
        <v>1745</v>
      </c>
      <c r="K8" s="9" t="str">
        <f t="shared" si="2"/>
        <v>N/A</v>
      </c>
    </row>
    <row r="9" spans="1:11" x14ac:dyDescent="0.2">
      <c r="A9" s="26" t="s">
        <v>445</v>
      </c>
      <c r="B9" s="85" t="s">
        <v>213</v>
      </c>
      <c r="C9" s="9" t="s">
        <v>1745</v>
      </c>
      <c r="D9" s="9" t="str">
        <f t="shared" si="0"/>
        <v>N/A</v>
      </c>
      <c r="E9" s="9" t="s">
        <v>1745</v>
      </c>
      <c r="F9" s="9" t="str">
        <f t="shared" si="0"/>
        <v>N/A</v>
      </c>
      <c r="G9" s="9" t="s">
        <v>1745</v>
      </c>
      <c r="H9" s="9" t="str">
        <f t="shared" si="1"/>
        <v>N/A</v>
      </c>
      <c r="I9" s="10" t="s">
        <v>1745</v>
      </c>
      <c r="J9" s="10" t="s">
        <v>1745</v>
      </c>
      <c r="K9" s="9" t="str">
        <f t="shared" si="2"/>
        <v>N/A</v>
      </c>
    </row>
    <row r="10" spans="1:11" x14ac:dyDescent="0.2">
      <c r="A10" s="26" t="s">
        <v>446</v>
      </c>
      <c r="B10" s="85" t="s">
        <v>213</v>
      </c>
      <c r="C10" s="9" t="s">
        <v>1745</v>
      </c>
      <c r="D10" s="9" t="str">
        <f t="shared" si="0"/>
        <v>N/A</v>
      </c>
      <c r="E10" s="9" t="s">
        <v>1745</v>
      </c>
      <c r="F10" s="9" t="str">
        <f t="shared" si="0"/>
        <v>N/A</v>
      </c>
      <c r="G10" s="9" t="s">
        <v>1745</v>
      </c>
      <c r="H10" s="9" t="str">
        <f t="shared" si="1"/>
        <v>N/A</v>
      </c>
      <c r="I10" s="10" t="s">
        <v>1745</v>
      </c>
      <c r="J10" s="10" t="s">
        <v>1745</v>
      </c>
      <c r="K10" s="9" t="str">
        <f t="shared" si="2"/>
        <v>N/A</v>
      </c>
    </row>
    <row r="11" spans="1:11" x14ac:dyDescent="0.2">
      <c r="A11" s="2" t="s">
        <v>207</v>
      </c>
      <c r="B11" s="85" t="s">
        <v>213</v>
      </c>
      <c r="C11" s="9" t="s">
        <v>1745</v>
      </c>
      <c r="D11" s="9" t="str">
        <f t="shared" si="0"/>
        <v>N/A</v>
      </c>
      <c r="E11" s="9" t="s">
        <v>1745</v>
      </c>
      <c r="F11" s="9" t="str">
        <f t="shared" si="0"/>
        <v>N/A</v>
      </c>
      <c r="G11" s="9" t="s">
        <v>1745</v>
      </c>
      <c r="H11" s="9" t="str">
        <f t="shared" si="1"/>
        <v>N/A</v>
      </c>
      <c r="I11" s="10" t="s">
        <v>1745</v>
      </c>
      <c r="J11" s="10" t="s">
        <v>1745</v>
      </c>
      <c r="K11" s="9" t="str">
        <f t="shared" si="2"/>
        <v>N/A</v>
      </c>
    </row>
    <row r="12" spans="1:11" x14ac:dyDescent="0.2">
      <c r="A12" s="2" t="s">
        <v>936</v>
      </c>
      <c r="B12" s="85" t="s">
        <v>213</v>
      </c>
      <c r="C12" s="9" t="s">
        <v>1745</v>
      </c>
      <c r="D12" s="9" t="str">
        <f t="shared" si="0"/>
        <v>N/A</v>
      </c>
      <c r="E12" s="9" t="s">
        <v>1745</v>
      </c>
      <c r="F12" s="9" t="str">
        <f t="shared" si="0"/>
        <v>N/A</v>
      </c>
      <c r="G12" s="9" t="s">
        <v>1745</v>
      </c>
      <c r="H12" s="9" t="str">
        <f t="shared" si="1"/>
        <v>N/A</v>
      </c>
      <c r="I12" s="10" t="s">
        <v>1745</v>
      </c>
      <c r="J12" s="10" t="s">
        <v>1745</v>
      </c>
      <c r="K12" s="9" t="str">
        <f t="shared" si="2"/>
        <v>N/A</v>
      </c>
    </row>
    <row r="13" spans="1:11" x14ac:dyDescent="0.2">
      <c r="A13" s="2" t="s">
        <v>51</v>
      </c>
      <c r="B13" s="85" t="s">
        <v>213</v>
      </c>
      <c r="C13" s="9" t="s">
        <v>1745</v>
      </c>
      <c r="D13" s="9" t="str">
        <f t="shared" si="0"/>
        <v>N/A</v>
      </c>
      <c r="E13" s="9" t="s">
        <v>1745</v>
      </c>
      <c r="F13" s="9" t="str">
        <f t="shared" si="0"/>
        <v>N/A</v>
      </c>
      <c r="G13" s="9" t="s">
        <v>1745</v>
      </c>
      <c r="H13" s="9" t="str">
        <f t="shared" si="1"/>
        <v>N/A</v>
      </c>
      <c r="I13" s="10" t="s">
        <v>1745</v>
      </c>
      <c r="J13" s="10" t="s">
        <v>1745</v>
      </c>
      <c r="K13" s="9" t="str">
        <f t="shared" si="2"/>
        <v>N/A</v>
      </c>
    </row>
    <row r="14" spans="1:11" x14ac:dyDescent="0.2">
      <c r="A14" s="2" t="s">
        <v>52</v>
      </c>
      <c r="B14" s="85" t="s">
        <v>213</v>
      </c>
      <c r="C14" s="9" t="s">
        <v>1745</v>
      </c>
      <c r="D14" s="9" t="str">
        <f t="shared" si="0"/>
        <v>N/A</v>
      </c>
      <c r="E14" s="9" t="s">
        <v>1745</v>
      </c>
      <c r="F14" s="9" t="str">
        <f t="shared" si="0"/>
        <v>N/A</v>
      </c>
      <c r="G14" s="9" t="s">
        <v>1745</v>
      </c>
      <c r="H14" s="9" t="str">
        <f t="shared" si="1"/>
        <v>N/A</v>
      </c>
      <c r="I14" s="10" t="s">
        <v>1745</v>
      </c>
      <c r="J14" s="10" t="s">
        <v>1745</v>
      </c>
      <c r="K14" s="9" t="str">
        <f t="shared" si="2"/>
        <v>N/A</v>
      </c>
    </row>
    <row r="15" spans="1:11" x14ac:dyDescent="0.2">
      <c r="A15" s="2" t="s">
        <v>164</v>
      </c>
      <c r="B15" s="85" t="s">
        <v>213</v>
      </c>
      <c r="C15" s="9" t="s">
        <v>1745</v>
      </c>
      <c r="D15" s="9" t="str">
        <f t="shared" si="0"/>
        <v>N/A</v>
      </c>
      <c r="E15" s="9" t="s">
        <v>1745</v>
      </c>
      <c r="F15" s="9" t="str">
        <f t="shared" si="0"/>
        <v>N/A</v>
      </c>
      <c r="G15" s="9" t="s">
        <v>1745</v>
      </c>
      <c r="H15" s="9" t="str">
        <f t="shared" si="1"/>
        <v>N/A</v>
      </c>
      <c r="I15" s="10" t="s">
        <v>1745</v>
      </c>
      <c r="J15" s="10" t="s">
        <v>1745</v>
      </c>
      <c r="K15" s="9" t="str">
        <f t="shared" si="2"/>
        <v>N/A</v>
      </c>
    </row>
    <row r="16" spans="1:11" x14ac:dyDescent="0.2">
      <c r="A16" s="2" t="s">
        <v>165</v>
      </c>
      <c r="B16" s="85" t="s">
        <v>213</v>
      </c>
      <c r="C16" s="9" t="s">
        <v>1745</v>
      </c>
      <c r="D16" s="9" t="str">
        <f t="shared" si="0"/>
        <v>N/A</v>
      </c>
      <c r="E16" s="9" t="s">
        <v>1745</v>
      </c>
      <c r="F16" s="9" t="str">
        <f t="shared" si="0"/>
        <v>N/A</v>
      </c>
      <c r="G16" s="9" t="s">
        <v>1745</v>
      </c>
      <c r="H16" s="9" t="str">
        <f t="shared" si="1"/>
        <v>N/A</v>
      </c>
      <c r="I16" s="10" t="s">
        <v>1745</v>
      </c>
      <c r="J16" s="10" t="s">
        <v>1745</v>
      </c>
      <c r="K16" s="9" t="str">
        <f t="shared" si="2"/>
        <v>N/A</v>
      </c>
    </row>
    <row r="17" spans="1:11" x14ac:dyDescent="0.2">
      <c r="A17" s="2" t="s">
        <v>21</v>
      </c>
      <c r="B17" s="85" t="s">
        <v>213</v>
      </c>
      <c r="C17" s="9" t="s">
        <v>1745</v>
      </c>
      <c r="D17" s="9" t="str">
        <f t="shared" si="0"/>
        <v>N/A</v>
      </c>
      <c r="E17" s="9" t="s">
        <v>1745</v>
      </c>
      <c r="F17" s="9" t="str">
        <f t="shared" si="0"/>
        <v>N/A</v>
      </c>
      <c r="G17" s="9" t="s">
        <v>1745</v>
      </c>
      <c r="H17" s="9" t="str">
        <f t="shared" si="1"/>
        <v>N/A</v>
      </c>
      <c r="I17" s="10" t="s">
        <v>1745</v>
      </c>
      <c r="J17" s="10" t="s">
        <v>1745</v>
      </c>
      <c r="K17" s="9" t="str">
        <f t="shared" si="2"/>
        <v>N/A</v>
      </c>
    </row>
    <row r="18" spans="1:11" x14ac:dyDescent="0.2">
      <c r="A18" s="2" t="s">
        <v>53</v>
      </c>
      <c r="B18" s="85" t="s">
        <v>213</v>
      </c>
      <c r="C18" s="9" t="s">
        <v>1745</v>
      </c>
      <c r="D18" s="9" t="str">
        <f t="shared" si="0"/>
        <v>N/A</v>
      </c>
      <c r="E18" s="9" t="s">
        <v>1745</v>
      </c>
      <c r="F18" s="9" t="str">
        <f t="shared" si="0"/>
        <v>N/A</v>
      </c>
      <c r="G18" s="9" t="s">
        <v>1745</v>
      </c>
      <c r="H18" s="9" t="str">
        <f t="shared" si="1"/>
        <v>N/A</v>
      </c>
      <c r="I18" s="10" t="s">
        <v>1745</v>
      </c>
      <c r="J18" s="10" t="s">
        <v>1745</v>
      </c>
      <c r="K18" s="9" t="str">
        <f t="shared" si="2"/>
        <v>N/A</v>
      </c>
    </row>
    <row r="19" spans="1:11" x14ac:dyDescent="0.2">
      <c r="A19" s="3" t="s">
        <v>675</v>
      </c>
      <c r="B19" s="85" t="s">
        <v>213</v>
      </c>
      <c r="C19" s="9" t="s">
        <v>1745</v>
      </c>
      <c r="D19" s="9" t="str">
        <f t="shared" ref="D19:D21" si="3">IF($B19="N/A","N/A",IF(C19&lt;0,"No","Yes"))</f>
        <v>N/A</v>
      </c>
      <c r="E19" s="9" t="s">
        <v>1745</v>
      </c>
      <c r="F19" s="9" t="str">
        <f t="shared" ref="F19:F21" si="4">IF($B19="N/A","N/A",IF(E19&lt;0,"No","Yes"))</f>
        <v>N/A</v>
      </c>
      <c r="G19" s="9" t="s">
        <v>1745</v>
      </c>
      <c r="H19" s="9" t="str">
        <f t="shared" ref="H19:H21" si="5">IF($B19="N/A","N/A",IF(G19&lt;0,"No","Yes"))</f>
        <v>N/A</v>
      </c>
      <c r="I19" s="10" t="s">
        <v>1745</v>
      </c>
      <c r="J19" s="10" t="s">
        <v>1745</v>
      </c>
      <c r="K19" s="9" t="str">
        <f>IF(J19="Div by 0", "N/A", IF(J19="N/A","N/A", IF(J19&gt;30, "No", IF(J19&lt;-30, "No", "Yes"))))</f>
        <v>N/A</v>
      </c>
    </row>
    <row r="20" spans="1:11" x14ac:dyDescent="0.2">
      <c r="A20" s="3" t="s">
        <v>676</v>
      </c>
      <c r="B20" s="85" t="s">
        <v>213</v>
      </c>
      <c r="C20" s="9" t="s">
        <v>1745</v>
      </c>
      <c r="D20" s="9" t="str">
        <f t="shared" si="3"/>
        <v>N/A</v>
      </c>
      <c r="E20" s="9" t="s">
        <v>1745</v>
      </c>
      <c r="F20" s="9" t="str">
        <f t="shared" si="4"/>
        <v>N/A</v>
      </c>
      <c r="G20" s="9" t="s">
        <v>1745</v>
      </c>
      <c r="H20" s="9" t="str">
        <f t="shared" si="5"/>
        <v>N/A</v>
      </c>
      <c r="I20" s="10" t="s">
        <v>1745</v>
      </c>
      <c r="J20" s="10" t="s">
        <v>1745</v>
      </c>
      <c r="K20" s="9" t="str">
        <f>IF(J20="Div by 0", "N/A", IF(J20="N/A","N/A", IF(J20&gt;30, "No", IF(J20&lt;-30, "No", "Yes"))))</f>
        <v>N/A</v>
      </c>
    </row>
    <row r="21" spans="1:11" x14ac:dyDescent="0.2">
      <c r="A21" s="3" t="s">
        <v>677</v>
      </c>
      <c r="B21" s="85" t="s">
        <v>213</v>
      </c>
      <c r="C21" s="9" t="s">
        <v>1745</v>
      </c>
      <c r="D21" s="9" t="str">
        <f t="shared" si="3"/>
        <v>N/A</v>
      </c>
      <c r="E21" s="9" t="s">
        <v>1745</v>
      </c>
      <c r="F21" s="9" t="str">
        <f t="shared" si="4"/>
        <v>N/A</v>
      </c>
      <c r="G21" s="9" t="s">
        <v>1745</v>
      </c>
      <c r="H21" s="9" t="str">
        <f t="shared" si="5"/>
        <v>N/A</v>
      </c>
      <c r="I21" s="10" t="s">
        <v>1745</v>
      </c>
      <c r="J21" s="10" t="s">
        <v>1745</v>
      </c>
      <c r="K21" s="9" t="str">
        <f>IF(J21="Div by 0", "N/A", IF(J21="N/A","N/A", IF(J21&gt;30, "No", IF(J21&lt;-30, "No", "Yes"))))</f>
        <v>N/A</v>
      </c>
    </row>
    <row r="22" spans="1:11" ht="16.5" customHeight="1" x14ac:dyDescent="0.2">
      <c r="A22" s="3" t="s">
        <v>1701</v>
      </c>
      <c r="B22" s="85" t="s">
        <v>213</v>
      </c>
      <c r="C22" s="9" t="s">
        <v>1745</v>
      </c>
      <c r="D22" s="9" t="str">
        <f t="shared" ref="D22:D31" si="6">IF($B22="N/A","N/A",IF(C22&lt;0,"No","Yes"))</f>
        <v>N/A</v>
      </c>
      <c r="E22" s="9" t="s">
        <v>1745</v>
      </c>
      <c r="F22" s="9" t="str">
        <f t="shared" ref="F22:F31" si="7">IF($B22="N/A","N/A",IF(E22&lt;0,"No","Yes"))</f>
        <v>N/A</v>
      </c>
      <c r="G22" s="9" t="s">
        <v>1745</v>
      </c>
      <c r="I22" s="10" t="s">
        <v>1745</v>
      </c>
      <c r="J22" s="10" t="s">
        <v>1745</v>
      </c>
      <c r="K22" s="9" t="str">
        <f t="shared" ref="K22:K31" si="8">IF(J22="Div by 0", "N/A", IF(J22="N/A","N/A", IF(J22&gt;30, "No", IF(J22&lt;-30, "No", "Yes"))))</f>
        <v>N/A</v>
      </c>
    </row>
    <row r="23" spans="1:11" x14ac:dyDescent="0.2">
      <c r="A23" s="3" t="s">
        <v>939</v>
      </c>
      <c r="B23" s="85" t="s">
        <v>213</v>
      </c>
      <c r="C23" s="9" t="s">
        <v>1745</v>
      </c>
      <c r="D23" s="9" t="str">
        <f t="shared" si="6"/>
        <v>N/A</v>
      </c>
      <c r="E23" s="9" t="s">
        <v>1745</v>
      </c>
      <c r="F23" s="9" t="str">
        <f t="shared" si="7"/>
        <v>N/A</v>
      </c>
      <c r="G23" s="9" t="s">
        <v>1745</v>
      </c>
      <c r="H23" s="9" t="str">
        <f t="shared" ref="H23:H31" si="9">IF($B23="N/A","N/A",IF(G23&lt;0,"No","Yes"))</f>
        <v>N/A</v>
      </c>
      <c r="I23" s="10" t="s">
        <v>1745</v>
      </c>
      <c r="J23" s="10" t="s">
        <v>1745</v>
      </c>
      <c r="K23" s="9" t="str">
        <f t="shared" si="8"/>
        <v>N/A</v>
      </c>
    </row>
    <row r="24" spans="1:11" ht="25.5" x14ac:dyDescent="0.2">
      <c r="A24" s="3" t="s">
        <v>940</v>
      </c>
      <c r="B24" s="85" t="s">
        <v>213</v>
      </c>
      <c r="C24" s="9" t="s">
        <v>1745</v>
      </c>
      <c r="D24" s="9" t="str">
        <f t="shared" si="6"/>
        <v>N/A</v>
      </c>
      <c r="E24" s="9" t="s">
        <v>1745</v>
      </c>
      <c r="F24" s="9" t="str">
        <f t="shared" si="7"/>
        <v>N/A</v>
      </c>
      <c r="G24" s="9" t="s">
        <v>1745</v>
      </c>
      <c r="H24" s="9" t="str">
        <f t="shared" si="9"/>
        <v>N/A</v>
      </c>
      <c r="I24" s="10" t="s">
        <v>1745</v>
      </c>
      <c r="J24" s="10" t="s">
        <v>1745</v>
      </c>
      <c r="K24" s="9" t="str">
        <f t="shared" si="8"/>
        <v>N/A</v>
      </c>
    </row>
    <row r="25" spans="1:11" x14ac:dyDescent="0.2">
      <c r="A25" s="2" t="s">
        <v>166</v>
      </c>
      <c r="B25" s="85" t="s">
        <v>213</v>
      </c>
      <c r="C25" s="9" t="s">
        <v>1745</v>
      </c>
      <c r="D25" s="9" t="str">
        <f t="shared" si="6"/>
        <v>N/A</v>
      </c>
      <c r="E25" s="9" t="s">
        <v>1745</v>
      </c>
      <c r="F25" s="9" t="str">
        <f t="shared" si="7"/>
        <v>N/A</v>
      </c>
      <c r="G25" s="9" t="s">
        <v>1745</v>
      </c>
      <c r="H25" s="9" t="str">
        <f t="shared" si="9"/>
        <v>N/A</v>
      </c>
      <c r="I25" s="10" t="s">
        <v>1745</v>
      </c>
      <c r="J25" s="10" t="s">
        <v>1745</v>
      </c>
      <c r="K25" s="9" t="str">
        <f t="shared" si="8"/>
        <v>N/A</v>
      </c>
    </row>
    <row r="26" spans="1:11" x14ac:dyDescent="0.2">
      <c r="A26" s="2" t="s">
        <v>167</v>
      </c>
      <c r="B26" s="85" t="s">
        <v>213</v>
      </c>
      <c r="C26" s="9" t="s">
        <v>1745</v>
      </c>
      <c r="D26" s="9" t="str">
        <f t="shared" si="6"/>
        <v>N/A</v>
      </c>
      <c r="E26" s="9" t="s">
        <v>1745</v>
      </c>
      <c r="F26" s="9" t="str">
        <f t="shared" si="7"/>
        <v>N/A</v>
      </c>
      <c r="G26" s="9" t="s">
        <v>1745</v>
      </c>
      <c r="H26" s="9" t="str">
        <f t="shared" si="9"/>
        <v>N/A</v>
      </c>
      <c r="I26" s="10" t="s">
        <v>1745</v>
      </c>
      <c r="J26" s="10" t="s">
        <v>1745</v>
      </c>
      <c r="K26" s="9" t="str">
        <f t="shared" si="8"/>
        <v>N/A</v>
      </c>
    </row>
    <row r="27" spans="1:11" x14ac:dyDescent="0.2">
      <c r="A27" s="2" t="s">
        <v>168</v>
      </c>
      <c r="B27" s="85" t="s">
        <v>213</v>
      </c>
      <c r="C27" s="9" t="s">
        <v>1745</v>
      </c>
      <c r="D27" s="9" t="str">
        <f t="shared" si="6"/>
        <v>N/A</v>
      </c>
      <c r="E27" s="9" t="s">
        <v>1745</v>
      </c>
      <c r="F27" s="9" t="str">
        <f t="shared" si="7"/>
        <v>N/A</v>
      </c>
      <c r="G27" s="9" t="s">
        <v>1745</v>
      </c>
      <c r="H27" s="9" t="str">
        <f t="shared" si="9"/>
        <v>N/A</v>
      </c>
      <c r="I27" s="10" t="s">
        <v>1745</v>
      </c>
      <c r="J27" s="10" t="s">
        <v>1745</v>
      </c>
      <c r="K27" s="9" t="str">
        <f t="shared" si="8"/>
        <v>N/A</v>
      </c>
    </row>
    <row r="28" spans="1:11" x14ac:dyDescent="0.2">
      <c r="A28" s="2" t="s">
        <v>54</v>
      </c>
      <c r="B28" s="85" t="s">
        <v>213</v>
      </c>
      <c r="C28" s="9" t="s">
        <v>1745</v>
      </c>
      <c r="D28" s="9" t="str">
        <f t="shared" si="6"/>
        <v>N/A</v>
      </c>
      <c r="E28" s="9" t="s">
        <v>1745</v>
      </c>
      <c r="F28" s="9" t="str">
        <f t="shared" si="7"/>
        <v>N/A</v>
      </c>
      <c r="G28" s="9" t="s">
        <v>1745</v>
      </c>
      <c r="H28" s="9" t="str">
        <f t="shared" si="9"/>
        <v>N/A</v>
      </c>
      <c r="I28" s="10" t="s">
        <v>1745</v>
      </c>
      <c r="J28" s="10" t="s">
        <v>1745</v>
      </c>
      <c r="K28" s="9" t="str">
        <f t="shared" si="8"/>
        <v>N/A</v>
      </c>
    </row>
    <row r="29" spans="1:11" x14ac:dyDescent="0.2">
      <c r="A29" s="2" t="s">
        <v>55</v>
      </c>
      <c r="B29" s="85" t="s">
        <v>213</v>
      </c>
      <c r="C29" s="9" t="s">
        <v>1745</v>
      </c>
      <c r="D29" s="9" t="str">
        <f t="shared" si="6"/>
        <v>N/A</v>
      </c>
      <c r="E29" s="9" t="s">
        <v>1745</v>
      </c>
      <c r="F29" s="9" t="str">
        <f t="shared" si="7"/>
        <v>N/A</v>
      </c>
      <c r="G29" s="9" t="s">
        <v>1745</v>
      </c>
      <c r="H29" s="9" t="str">
        <f t="shared" si="9"/>
        <v>N/A</v>
      </c>
      <c r="I29" s="10" t="s">
        <v>1745</v>
      </c>
      <c r="J29" s="10" t="s">
        <v>1745</v>
      </c>
      <c r="K29" s="9" t="str">
        <f t="shared" si="8"/>
        <v>N/A</v>
      </c>
    </row>
    <row r="30" spans="1:11" x14ac:dyDescent="0.2">
      <c r="A30" s="2" t="s">
        <v>56</v>
      </c>
      <c r="B30" s="85" t="s">
        <v>213</v>
      </c>
      <c r="C30" s="9" t="s">
        <v>1745</v>
      </c>
      <c r="D30" s="9" t="str">
        <f t="shared" si="6"/>
        <v>N/A</v>
      </c>
      <c r="E30" s="9" t="s">
        <v>1745</v>
      </c>
      <c r="F30" s="9" t="str">
        <f t="shared" si="7"/>
        <v>N/A</v>
      </c>
      <c r="G30" s="9" t="s">
        <v>1745</v>
      </c>
      <c r="H30" s="9" t="str">
        <f t="shared" si="9"/>
        <v>N/A</v>
      </c>
      <c r="I30" s="10" t="s">
        <v>1745</v>
      </c>
      <c r="J30" s="10" t="s">
        <v>1745</v>
      </c>
      <c r="K30" s="9" t="str">
        <f t="shared" si="8"/>
        <v>N/A</v>
      </c>
    </row>
    <row r="31" spans="1:11" x14ac:dyDescent="0.2">
      <c r="A31" s="2" t="s">
        <v>57</v>
      </c>
      <c r="B31" s="85" t="s">
        <v>213</v>
      </c>
      <c r="C31" s="9" t="s">
        <v>1745</v>
      </c>
      <c r="D31" s="9" t="str">
        <f t="shared" si="6"/>
        <v>N/A</v>
      </c>
      <c r="E31" s="9" t="s">
        <v>1745</v>
      </c>
      <c r="F31" s="9" t="str">
        <f t="shared" si="7"/>
        <v>N/A</v>
      </c>
      <c r="G31" s="9" t="s">
        <v>1745</v>
      </c>
      <c r="H31" s="9" t="str">
        <f t="shared" si="9"/>
        <v>N/A</v>
      </c>
      <c r="I31" s="10" t="s">
        <v>1745</v>
      </c>
      <c r="J31" s="10" t="s">
        <v>1745</v>
      </c>
      <c r="K31" s="9" t="str">
        <f t="shared" si="8"/>
        <v>N/A</v>
      </c>
    </row>
    <row r="32" spans="1:11" ht="12" customHeight="1" x14ac:dyDescent="0.2">
      <c r="A32" s="161" t="s">
        <v>1633</v>
      </c>
      <c r="B32" s="162"/>
      <c r="C32" s="162"/>
      <c r="D32" s="162"/>
      <c r="E32" s="162"/>
      <c r="F32" s="162"/>
      <c r="G32" s="162"/>
      <c r="H32" s="162"/>
      <c r="I32" s="162"/>
      <c r="J32" s="162"/>
      <c r="K32" s="163"/>
    </row>
    <row r="33" spans="1:11" x14ac:dyDescent="0.2">
      <c r="A33" s="156" t="s">
        <v>1631</v>
      </c>
      <c r="B33" s="157"/>
      <c r="C33" s="157"/>
      <c r="D33" s="157"/>
      <c r="E33" s="157"/>
      <c r="F33" s="157"/>
      <c r="G33" s="157"/>
      <c r="H33" s="157"/>
      <c r="I33" s="157"/>
      <c r="J33" s="157"/>
      <c r="K33" s="158"/>
    </row>
    <row r="34" spans="1:11" x14ac:dyDescent="0.2">
      <c r="A34" s="159" t="s">
        <v>1732</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F21"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s="21" customFormat="1" x14ac:dyDescent="0.2">
      <c r="A2" s="153" t="s">
        <v>1590</v>
      </c>
      <c r="B2" s="154"/>
      <c r="C2" s="154"/>
      <c r="D2" s="154"/>
      <c r="E2" s="154"/>
      <c r="F2" s="154"/>
      <c r="G2" s="154"/>
      <c r="H2" s="154"/>
      <c r="I2" s="154"/>
      <c r="J2" s="154"/>
      <c r="K2" s="154"/>
      <c r="L2" s="155"/>
    </row>
    <row r="3" spans="1:12" s="21" customFormat="1" x14ac:dyDescent="0.2">
      <c r="A3" s="153" t="s">
        <v>1744</v>
      </c>
      <c r="B3" s="170"/>
      <c r="C3" s="170"/>
      <c r="D3" s="170"/>
      <c r="E3" s="170"/>
      <c r="F3" s="170"/>
      <c r="G3" s="170"/>
      <c r="H3" s="170"/>
      <c r="I3" s="170"/>
      <c r="J3" s="170"/>
      <c r="K3" s="170"/>
      <c r="L3" s="171"/>
    </row>
    <row r="4" spans="1:12" s="21" customFormat="1" x14ac:dyDescent="0.2">
      <c r="A4" s="167" t="s">
        <v>648</v>
      </c>
      <c r="B4" s="168"/>
      <c r="C4" s="168"/>
      <c r="D4" s="168"/>
      <c r="E4" s="168"/>
      <c r="F4" s="168"/>
      <c r="G4" s="168"/>
      <c r="H4" s="168"/>
      <c r="I4" s="168"/>
      <c r="J4" s="168"/>
      <c r="K4" s="168"/>
      <c r="L4" s="169"/>
    </row>
    <row r="5" spans="1:12" s="81" customFormat="1" ht="63" customHeight="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s="28" customFormat="1" ht="12.75" customHeight="1" x14ac:dyDescent="0.2">
      <c r="A6" s="2" t="s">
        <v>345</v>
      </c>
      <c r="B6" s="44" t="s">
        <v>213</v>
      </c>
      <c r="C6" s="27">
        <v>7</v>
      </c>
      <c r="D6" s="44" t="s">
        <v>213</v>
      </c>
      <c r="E6" s="27">
        <v>7</v>
      </c>
      <c r="F6" s="44" t="s">
        <v>213</v>
      </c>
      <c r="G6" s="27">
        <v>7</v>
      </c>
      <c r="H6" s="44" t="s">
        <v>213</v>
      </c>
      <c r="I6" s="135" t="s">
        <v>213</v>
      </c>
      <c r="J6" s="135" t="s">
        <v>213</v>
      </c>
      <c r="K6" s="44" t="s">
        <v>213</v>
      </c>
      <c r="L6" s="44" t="s">
        <v>213</v>
      </c>
    </row>
    <row r="7" spans="1:12" x14ac:dyDescent="0.2">
      <c r="A7" s="3" t="s">
        <v>17</v>
      </c>
      <c r="B7" s="30" t="s">
        <v>213</v>
      </c>
      <c r="C7" s="31">
        <v>1233634</v>
      </c>
      <c r="D7" s="82" t="str">
        <f>IF($B7="N/A","N/A",IF(C7&gt;10,"No",IF(C7&lt;-10,"No","Yes")))</f>
        <v>N/A</v>
      </c>
      <c r="E7" s="31">
        <v>1237573</v>
      </c>
      <c r="F7" s="82" t="str">
        <f>IF($B7="N/A","N/A",IF(E7&gt;10,"No",IF(E7&lt;-10,"No","Yes")))</f>
        <v>N/A</v>
      </c>
      <c r="G7" s="31">
        <v>1223786</v>
      </c>
      <c r="H7" s="82" t="str">
        <f>IF($B7="N/A","N/A",IF(G7&gt;10,"No",IF(G7&lt;-10,"No","Yes")))</f>
        <v>N/A</v>
      </c>
      <c r="I7" s="83">
        <v>0.31929999999999997</v>
      </c>
      <c r="J7" s="83">
        <v>-1.1100000000000001</v>
      </c>
      <c r="K7" s="84" t="s">
        <v>736</v>
      </c>
      <c r="L7" s="32" t="str">
        <f>IF(J7="Div by 0", "N/A", IF(K7="N/A","N/A", IF(J7&gt;VALUE(MID(K7,1,2)), "No", IF(J7&lt;-1*VALUE(MID(K7,1,2)), "No", "Yes"))))</f>
        <v>Yes</v>
      </c>
    </row>
    <row r="8" spans="1:12" x14ac:dyDescent="0.2">
      <c r="A8" s="3" t="s">
        <v>58</v>
      </c>
      <c r="B8" s="35" t="s">
        <v>213</v>
      </c>
      <c r="C8" s="47">
        <v>6307583475</v>
      </c>
      <c r="D8" s="44" t="str">
        <f>IF($B8="N/A","N/A",IF(C8&gt;10,"No",IF(C8&lt;-10,"No","Yes")))</f>
        <v>N/A</v>
      </c>
      <c r="E8" s="47">
        <v>6600057638</v>
      </c>
      <c r="F8" s="44" t="str">
        <f>IF($B8="N/A","N/A",IF(E8&gt;10,"No",IF(E8&lt;-10,"No","Yes")))</f>
        <v>N/A</v>
      </c>
      <c r="G8" s="47">
        <v>7119626816</v>
      </c>
      <c r="H8" s="44" t="str">
        <f>IF($B8="N/A","N/A",IF(G8&gt;10,"No",IF(G8&lt;-10,"No","Yes")))</f>
        <v>N/A</v>
      </c>
      <c r="I8" s="12">
        <v>4.6369999999999996</v>
      </c>
      <c r="J8" s="12">
        <v>7.8719999999999999</v>
      </c>
      <c r="K8" s="45" t="s">
        <v>736</v>
      </c>
      <c r="L8" s="9" t="str">
        <f>IF(J8="Div by 0", "N/A", IF(K8="N/A","N/A", IF(J8&gt;VALUE(MID(K8,1,2)), "No", IF(J8&lt;-1*VALUE(MID(K8,1,2)), "No", "Yes"))))</f>
        <v>Yes</v>
      </c>
    </row>
    <row r="9" spans="1:12" x14ac:dyDescent="0.2">
      <c r="A9" s="59" t="s">
        <v>941</v>
      </c>
      <c r="B9" s="9" t="s">
        <v>213</v>
      </c>
      <c r="C9" s="8">
        <v>9.5552651759000007</v>
      </c>
      <c r="D9" s="44" t="str">
        <f>IF($B9="N/A","N/A",IF(C9&gt;10,"No",IF(C9&lt;-10,"No","Yes")))</f>
        <v>N/A</v>
      </c>
      <c r="E9" s="8">
        <v>9.5646075018999994</v>
      </c>
      <c r="F9" s="44" t="str">
        <f>IF($B9="N/A","N/A",IF(E9&gt;10,"No",IF(E9&lt;-10,"No","Yes")))</f>
        <v>N/A</v>
      </c>
      <c r="G9" s="8">
        <v>9.9537010555999998</v>
      </c>
      <c r="H9" s="44" t="str">
        <f>IF($B9="N/A","N/A",IF(G9&gt;10,"No",IF(G9&lt;-10,"No","Yes")))</f>
        <v>N/A</v>
      </c>
      <c r="I9" s="12">
        <v>9.7799999999999998E-2</v>
      </c>
      <c r="J9" s="12">
        <v>4.0679999999999996</v>
      </c>
      <c r="K9" s="9" t="s">
        <v>213</v>
      </c>
      <c r="L9" s="9" t="str">
        <f>IF(J9="Div by 0", "N/A", IF(K9="N/A","N/A", IF(J9&gt;VALUE(MID(K9,1,2)), "No", IF(J9&lt;-1*VALUE(MID(K9,1,2)), "No", "Yes"))))</f>
        <v>N/A</v>
      </c>
    </row>
    <row r="10" spans="1:12" x14ac:dyDescent="0.2">
      <c r="A10" s="59" t="s">
        <v>942</v>
      </c>
      <c r="B10" s="9" t="s">
        <v>213</v>
      </c>
      <c r="C10" s="8">
        <v>21.663475553000001</v>
      </c>
      <c r="D10" s="44" t="str">
        <f t="shared" ref="D10:D20" si="0">IF($B10="N/A","N/A",IF(C10&gt;10,"No",IF(C10&lt;-10,"No","Yes")))</f>
        <v>N/A</v>
      </c>
      <c r="E10" s="8">
        <v>21.550728724999999</v>
      </c>
      <c r="F10" s="44" t="str">
        <f t="shared" ref="F10:F20" si="1">IF($B10="N/A","N/A",IF(E10&gt;10,"No",IF(E10&lt;-10,"No","Yes")))</f>
        <v>N/A</v>
      </c>
      <c r="G10" s="8">
        <v>21.503269362000001</v>
      </c>
      <c r="H10" s="44" t="str">
        <f t="shared" ref="H10:H20" si="2">IF($B10="N/A","N/A",IF(G10&gt;10,"No",IF(G10&lt;-10,"No","Yes")))</f>
        <v>N/A</v>
      </c>
      <c r="I10" s="12">
        <v>-0.52</v>
      </c>
      <c r="J10" s="12">
        <v>-0.22</v>
      </c>
      <c r="K10" s="9" t="s">
        <v>213</v>
      </c>
      <c r="L10" s="9" t="str">
        <f t="shared" ref="L10:L27" si="3">IF(J10="Div by 0", "N/A", IF(K10="N/A","N/A", IF(J10&gt;VALUE(MID(K10,1,2)), "No", IF(J10&lt;-1*VALUE(MID(K10,1,2)), "No", "Yes"))))</f>
        <v>N/A</v>
      </c>
    </row>
    <row r="11" spans="1:12" x14ac:dyDescent="0.2">
      <c r="A11" s="59" t="s">
        <v>943</v>
      </c>
      <c r="B11" s="9" t="s">
        <v>213</v>
      </c>
      <c r="C11" s="8">
        <v>7.8788360243</v>
      </c>
      <c r="D11" s="44" t="str">
        <f t="shared" si="0"/>
        <v>N/A</v>
      </c>
      <c r="E11" s="8">
        <v>7.9382791964999999</v>
      </c>
      <c r="F11" s="44" t="str">
        <f t="shared" si="1"/>
        <v>N/A</v>
      </c>
      <c r="G11" s="8">
        <v>8.2308508187000005</v>
      </c>
      <c r="H11" s="44" t="str">
        <f t="shared" si="2"/>
        <v>N/A</v>
      </c>
      <c r="I11" s="12">
        <v>0.75449999999999995</v>
      </c>
      <c r="J11" s="12">
        <v>3.6859999999999999</v>
      </c>
      <c r="K11" s="9" t="s">
        <v>213</v>
      </c>
      <c r="L11" s="9" t="str">
        <f t="shared" si="3"/>
        <v>N/A</v>
      </c>
    </row>
    <row r="12" spans="1:12" x14ac:dyDescent="0.2">
      <c r="A12" s="59" t="s">
        <v>944</v>
      </c>
      <c r="B12" s="9" t="s">
        <v>213</v>
      </c>
      <c r="C12" s="8">
        <v>2.2697170000000001E-3</v>
      </c>
      <c r="D12" s="44" t="str">
        <f t="shared" si="0"/>
        <v>N/A</v>
      </c>
      <c r="E12" s="8">
        <v>1.0504430999999999E-3</v>
      </c>
      <c r="F12" s="44" t="str">
        <f t="shared" si="1"/>
        <v>N/A</v>
      </c>
      <c r="G12" s="8">
        <v>1.0949626800000001E-2</v>
      </c>
      <c r="H12" s="44" t="str">
        <f t="shared" si="2"/>
        <v>N/A</v>
      </c>
      <c r="I12" s="12">
        <v>-53.7</v>
      </c>
      <c r="J12" s="12">
        <v>942.4</v>
      </c>
      <c r="K12" s="9" t="s">
        <v>213</v>
      </c>
      <c r="L12" s="9" t="str">
        <f t="shared" si="3"/>
        <v>N/A</v>
      </c>
    </row>
    <row r="13" spans="1:12" x14ac:dyDescent="0.2">
      <c r="A13" s="59" t="s">
        <v>945</v>
      </c>
      <c r="B13" s="11" t="s">
        <v>213</v>
      </c>
      <c r="C13" s="8">
        <v>24.153355047000002</v>
      </c>
      <c r="D13" s="44" t="str">
        <f t="shared" si="0"/>
        <v>N/A</v>
      </c>
      <c r="E13" s="8">
        <v>24.686624547000001</v>
      </c>
      <c r="F13" s="44" t="str">
        <f t="shared" si="1"/>
        <v>N/A</v>
      </c>
      <c r="G13" s="8">
        <v>24.643524276000001</v>
      </c>
      <c r="H13" s="44" t="str">
        <f t="shared" si="2"/>
        <v>N/A</v>
      </c>
      <c r="I13" s="12">
        <v>2.2080000000000002</v>
      </c>
      <c r="J13" s="12">
        <v>-0.17499999999999999</v>
      </c>
      <c r="K13" s="9" t="s">
        <v>213</v>
      </c>
      <c r="L13" s="9" t="str">
        <f t="shared" si="3"/>
        <v>N/A</v>
      </c>
    </row>
    <row r="14" spans="1:12" ht="12.75" customHeight="1" x14ac:dyDescent="0.2">
      <c r="A14" s="59" t="s">
        <v>946</v>
      </c>
      <c r="B14" s="11" t="s">
        <v>213</v>
      </c>
      <c r="C14" s="8">
        <v>6.6180082584999997</v>
      </c>
      <c r="D14" s="44" t="str">
        <f t="shared" si="0"/>
        <v>N/A</v>
      </c>
      <c r="E14" s="8">
        <v>6.4617602355999999</v>
      </c>
      <c r="F14" s="44" t="str">
        <f t="shared" si="1"/>
        <v>N/A</v>
      </c>
      <c r="G14" s="8">
        <v>6.7715270480000003</v>
      </c>
      <c r="H14" s="44" t="str">
        <f t="shared" si="2"/>
        <v>N/A</v>
      </c>
      <c r="I14" s="12">
        <v>-2.36</v>
      </c>
      <c r="J14" s="12">
        <v>4.7939999999999996</v>
      </c>
      <c r="K14" s="9" t="s">
        <v>213</v>
      </c>
      <c r="L14" s="9" t="str">
        <f t="shared" si="3"/>
        <v>N/A</v>
      </c>
    </row>
    <row r="15" spans="1:12" x14ac:dyDescent="0.2">
      <c r="A15" s="59" t="s">
        <v>947</v>
      </c>
      <c r="B15" s="11" t="s">
        <v>213</v>
      </c>
      <c r="C15" s="8">
        <v>3.6477594000000001E-3</v>
      </c>
      <c r="D15" s="44" t="str">
        <f t="shared" si="0"/>
        <v>N/A</v>
      </c>
      <c r="E15" s="8">
        <v>2.1816894999999998E-3</v>
      </c>
      <c r="F15" s="44" t="str">
        <f t="shared" si="1"/>
        <v>N/A</v>
      </c>
      <c r="G15" s="8">
        <v>3.1459748699999998E-2</v>
      </c>
      <c r="H15" s="44" t="str">
        <f t="shared" si="2"/>
        <v>N/A</v>
      </c>
      <c r="I15" s="12">
        <v>-40.200000000000003</v>
      </c>
      <c r="J15" s="12">
        <v>1342</v>
      </c>
      <c r="K15" s="9" t="s">
        <v>213</v>
      </c>
      <c r="L15" s="9" t="str">
        <f t="shared" si="3"/>
        <v>N/A</v>
      </c>
    </row>
    <row r="16" spans="1:12" ht="12.75" customHeight="1" x14ac:dyDescent="0.2">
      <c r="A16" s="59" t="s">
        <v>948</v>
      </c>
      <c r="B16" s="11" t="s">
        <v>213</v>
      </c>
      <c r="C16" s="8">
        <v>30.125142465</v>
      </c>
      <c r="D16" s="44" t="str">
        <f t="shared" si="0"/>
        <v>N/A</v>
      </c>
      <c r="E16" s="8">
        <v>29.794767662000002</v>
      </c>
      <c r="F16" s="44" t="str">
        <f t="shared" si="1"/>
        <v>N/A</v>
      </c>
      <c r="G16" s="8">
        <v>28.854718063</v>
      </c>
      <c r="H16" s="44" t="str">
        <f t="shared" si="2"/>
        <v>N/A</v>
      </c>
      <c r="I16" s="12">
        <v>-1.1000000000000001</v>
      </c>
      <c r="J16" s="12">
        <v>-3.16</v>
      </c>
      <c r="K16" s="9" t="s">
        <v>213</v>
      </c>
      <c r="L16" s="9" t="str">
        <f t="shared" si="3"/>
        <v>N/A</v>
      </c>
    </row>
    <row r="17" spans="1:12" ht="12.75" customHeight="1" x14ac:dyDescent="0.2">
      <c r="A17" s="4" t="s">
        <v>949</v>
      </c>
      <c r="B17" s="11" t="s">
        <v>213</v>
      </c>
      <c r="C17" s="8">
        <v>75.945620824000002</v>
      </c>
      <c r="D17" s="44" t="str">
        <f t="shared" si="0"/>
        <v>N/A</v>
      </c>
      <c r="E17" s="8">
        <v>76.034302623000002</v>
      </c>
      <c r="F17" s="44" t="str">
        <f t="shared" si="1"/>
        <v>N/A</v>
      </c>
      <c r="G17" s="8">
        <v>75.032971450999995</v>
      </c>
      <c r="H17" s="44" t="str">
        <f t="shared" si="2"/>
        <v>N/A</v>
      </c>
      <c r="I17" s="12">
        <v>0.1168</v>
      </c>
      <c r="J17" s="12">
        <v>-1.32</v>
      </c>
      <c r="K17" s="9" t="s">
        <v>213</v>
      </c>
      <c r="L17" s="9" t="str">
        <f t="shared" si="3"/>
        <v>N/A</v>
      </c>
    </row>
    <row r="18" spans="1:12" ht="12.75" customHeight="1" x14ac:dyDescent="0.2">
      <c r="A18" s="4" t="s">
        <v>1730</v>
      </c>
      <c r="B18" s="11" t="s">
        <v>213</v>
      </c>
      <c r="C18" s="8" t="s">
        <v>213</v>
      </c>
      <c r="D18" s="44" t="str">
        <f t="shared" si="0"/>
        <v>N/A</v>
      </c>
      <c r="E18" s="8" t="s">
        <v>213</v>
      </c>
      <c r="F18" s="44" t="str">
        <f t="shared" si="1"/>
        <v>N/A</v>
      </c>
      <c r="G18" s="8">
        <v>53.529702088000001</v>
      </c>
      <c r="H18" s="44" t="str">
        <f t="shared" si="2"/>
        <v>N/A</v>
      </c>
      <c r="I18" s="12" t="s">
        <v>213</v>
      </c>
      <c r="J18" s="12" t="s">
        <v>213</v>
      </c>
      <c r="K18" s="9" t="s">
        <v>213</v>
      </c>
      <c r="L18" s="9" t="str">
        <f t="shared" si="3"/>
        <v>N/A</v>
      </c>
    </row>
    <row r="19" spans="1:12" ht="12.75" customHeight="1" x14ac:dyDescent="0.2">
      <c r="A19" s="4" t="s">
        <v>950</v>
      </c>
      <c r="B19" s="11" t="s">
        <v>213</v>
      </c>
      <c r="C19" s="8">
        <v>14.499114000000001</v>
      </c>
      <c r="D19" s="44" t="str">
        <f t="shared" si="0"/>
        <v>N/A</v>
      </c>
      <c r="E19" s="8">
        <v>14.401089875</v>
      </c>
      <c r="F19" s="44" t="str">
        <f t="shared" si="1"/>
        <v>N/A</v>
      </c>
      <c r="G19" s="8">
        <v>15.013327494</v>
      </c>
      <c r="H19" s="44" t="str">
        <f t="shared" si="2"/>
        <v>N/A</v>
      </c>
      <c r="I19" s="12">
        <v>-0.67600000000000005</v>
      </c>
      <c r="J19" s="12">
        <v>4.2510000000000003</v>
      </c>
      <c r="K19" s="9" t="s">
        <v>213</v>
      </c>
      <c r="L19" s="9" t="str">
        <f t="shared" si="3"/>
        <v>N/A</v>
      </c>
    </row>
    <row r="20" spans="1:12" ht="12.75" customHeight="1" x14ac:dyDescent="0.2">
      <c r="A20" s="18" t="s">
        <v>132</v>
      </c>
      <c r="B20" s="1" t="s">
        <v>213</v>
      </c>
      <c r="C20" s="36">
        <v>3842</v>
      </c>
      <c r="D20" s="44" t="str">
        <f t="shared" si="0"/>
        <v>N/A</v>
      </c>
      <c r="E20" s="36">
        <v>16861</v>
      </c>
      <c r="F20" s="44" t="str">
        <f t="shared" si="1"/>
        <v>N/A</v>
      </c>
      <c r="G20" s="36">
        <v>24899</v>
      </c>
      <c r="H20" s="44" t="str">
        <f t="shared" si="2"/>
        <v>N/A</v>
      </c>
      <c r="I20" s="12">
        <v>338.9</v>
      </c>
      <c r="J20" s="12">
        <v>47.67</v>
      </c>
      <c r="K20" s="36" t="s">
        <v>213</v>
      </c>
      <c r="L20" s="9" t="str">
        <f t="shared" si="3"/>
        <v>N/A</v>
      </c>
    </row>
    <row r="21" spans="1:12" ht="12.75" customHeight="1" x14ac:dyDescent="0.2">
      <c r="A21" s="18" t="s">
        <v>133</v>
      </c>
      <c r="B21" s="48" t="s">
        <v>276</v>
      </c>
      <c r="C21" s="8">
        <v>0.31143759009999999</v>
      </c>
      <c r="D21" s="44" t="str">
        <f>IF($B21="N/A","N/A",IF(C21&gt;=2,"No",IF(C21&lt;0,"No","Yes")))</f>
        <v>Yes</v>
      </c>
      <c r="E21" s="8">
        <v>1.3624246812</v>
      </c>
      <c r="F21" s="44" t="str">
        <f>IF($B21="N/A","N/A",IF(E21&gt;=2,"No",IF(E21&lt;0,"No","Yes")))</f>
        <v>Yes</v>
      </c>
      <c r="G21" s="8">
        <v>2.0345877466000002</v>
      </c>
      <c r="H21" s="44" t="str">
        <f>IF($B21="N/A","N/A",IF(G21&gt;=2,"No",IF(G21&lt;0,"No","Yes")))</f>
        <v>No</v>
      </c>
      <c r="I21" s="12">
        <v>337.5</v>
      </c>
      <c r="J21" s="12">
        <v>49.34</v>
      </c>
      <c r="K21" s="9" t="s">
        <v>213</v>
      </c>
      <c r="L21" s="9" t="str">
        <f t="shared" si="3"/>
        <v>N/A</v>
      </c>
    </row>
    <row r="22" spans="1:12" ht="25.5" x14ac:dyDescent="0.2">
      <c r="A22" s="2" t="s">
        <v>134</v>
      </c>
      <c r="B22" s="48" t="s">
        <v>213</v>
      </c>
      <c r="C22" s="47">
        <v>2981983</v>
      </c>
      <c r="D22" s="44" t="str">
        <f t="shared" ref="D22:D27" si="4">IF($B22="N/A","N/A",IF(C22&gt;10,"No",IF(C22&lt;-10,"No","Yes")))</f>
        <v>N/A</v>
      </c>
      <c r="E22" s="47">
        <v>12712230</v>
      </c>
      <c r="F22" s="44" t="str">
        <f t="shared" ref="F22:F27" si="5">IF($B22="N/A","N/A",IF(E22&gt;10,"No",IF(E22&lt;-10,"No","Yes")))</f>
        <v>N/A</v>
      </c>
      <c r="G22" s="47">
        <v>23076763</v>
      </c>
      <c r="H22" s="44" t="str">
        <f t="shared" ref="H22:H27" si="6">IF($B22="N/A","N/A",IF(G22&gt;10,"No",IF(G22&lt;-10,"No","Yes")))</f>
        <v>N/A</v>
      </c>
      <c r="I22" s="12">
        <v>326.3</v>
      </c>
      <c r="J22" s="12">
        <v>81.53</v>
      </c>
      <c r="K22" s="9" t="s">
        <v>213</v>
      </c>
      <c r="L22" s="9" t="str">
        <f t="shared" si="3"/>
        <v>N/A</v>
      </c>
    </row>
    <row r="23" spans="1:12" ht="25.5" x14ac:dyDescent="0.2">
      <c r="A23" s="2" t="s">
        <v>1695</v>
      </c>
      <c r="B23" s="48" t="s">
        <v>213</v>
      </c>
      <c r="C23" s="47">
        <v>776.15382612999997</v>
      </c>
      <c r="D23" s="44" t="str">
        <f t="shared" si="4"/>
        <v>N/A</v>
      </c>
      <c r="E23" s="47">
        <v>753.94282664000002</v>
      </c>
      <c r="F23" s="44" t="str">
        <f t="shared" si="5"/>
        <v>N/A</v>
      </c>
      <c r="G23" s="47">
        <v>926.81485199999997</v>
      </c>
      <c r="H23" s="44" t="str">
        <f t="shared" si="6"/>
        <v>N/A</v>
      </c>
      <c r="I23" s="12">
        <v>-2.86</v>
      </c>
      <c r="J23" s="12">
        <v>22.93</v>
      </c>
      <c r="K23" s="9" t="s">
        <v>213</v>
      </c>
      <c r="L23" s="9" t="str">
        <f t="shared" si="3"/>
        <v>N/A</v>
      </c>
    </row>
    <row r="24" spans="1:12" ht="12.75" customHeight="1" x14ac:dyDescent="0.2">
      <c r="A24" s="18" t="s">
        <v>135</v>
      </c>
      <c r="B24" s="35" t="s">
        <v>213</v>
      </c>
      <c r="C24" s="1">
        <v>2325</v>
      </c>
      <c r="D24" s="44" t="str">
        <f t="shared" si="4"/>
        <v>N/A</v>
      </c>
      <c r="E24" s="1">
        <v>10177</v>
      </c>
      <c r="F24" s="44" t="str">
        <f t="shared" si="5"/>
        <v>N/A</v>
      </c>
      <c r="G24" s="1">
        <v>16088</v>
      </c>
      <c r="H24" s="44" t="str">
        <f t="shared" si="6"/>
        <v>N/A</v>
      </c>
      <c r="I24" s="12">
        <v>337.7</v>
      </c>
      <c r="J24" s="12">
        <v>58.08</v>
      </c>
      <c r="K24" s="36" t="s">
        <v>213</v>
      </c>
      <c r="L24" s="9" t="str">
        <f t="shared" si="3"/>
        <v>N/A</v>
      </c>
    </row>
    <row r="25" spans="1:12" ht="12.75" customHeight="1" x14ac:dyDescent="0.2">
      <c r="A25" s="18" t="s">
        <v>136</v>
      </c>
      <c r="B25" s="35" t="s">
        <v>213</v>
      </c>
      <c r="C25" s="13">
        <v>0.18846756819999999</v>
      </c>
      <c r="D25" s="44" t="str">
        <f t="shared" si="4"/>
        <v>N/A</v>
      </c>
      <c r="E25" s="13">
        <v>0.82233532890000005</v>
      </c>
      <c r="F25" s="44" t="str">
        <f t="shared" si="5"/>
        <v>N/A</v>
      </c>
      <c r="G25" s="13">
        <v>1.3146089267000001</v>
      </c>
      <c r="H25" s="44" t="str">
        <f t="shared" si="6"/>
        <v>N/A</v>
      </c>
      <c r="I25" s="12">
        <v>336.3</v>
      </c>
      <c r="J25" s="12">
        <v>59.86</v>
      </c>
      <c r="K25" s="9" t="s">
        <v>213</v>
      </c>
      <c r="L25" s="9" t="str">
        <f t="shared" si="3"/>
        <v>N/A</v>
      </c>
    </row>
    <row r="26" spans="1:12" ht="25.5" x14ac:dyDescent="0.2">
      <c r="A26" s="2" t="s">
        <v>137</v>
      </c>
      <c r="B26" s="35" t="s">
        <v>213</v>
      </c>
      <c r="C26" s="14">
        <v>2821456</v>
      </c>
      <c r="D26" s="44" t="str">
        <f t="shared" si="4"/>
        <v>N/A</v>
      </c>
      <c r="E26" s="14">
        <v>9505412</v>
      </c>
      <c r="F26" s="44" t="str">
        <f t="shared" si="5"/>
        <v>N/A</v>
      </c>
      <c r="G26" s="14">
        <v>19186775</v>
      </c>
      <c r="H26" s="44" t="str">
        <f t="shared" si="6"/>
        <v>N/A</v>
      </c>
      <c r="I26" s="12">
        <v>236.9</v>
      </c>
      <c r="J26" s="12">
        <v>101.9</v>
      </c>
      <c r="K26" s="9" t="s">
        <v>213</v>
      </c>
      <c r="L26" s="9" t="str">
        <f t="shared" si="3"/>
        <v>N/A</v>
      </c>
    </row>
    <row r="27" spans="1:12" ht="25.5" x14ac:dyDescent="0.2">
      <c r="A27" s="2" t="s">
        <v>951</v>
      </c>
      <c r="B27" s="35" t="s">
        <v>213</v>
      </c>
      <c r="C27" s="14">
        <v>1213.5294624000001</v>
      </c>
      <c r="D27" s="44" t="str">
        <f t="shared" si="4"/>
        <v>N/A</v>
      </c>
      <c r="E27" s="14">
        <v>934.00923651000005</v>
      </c>
      <c r="F27" s="44" t="str">
        <f t="shared" si="5"/>
        <v>N/A</v>
      </c>
      <c r="G27" s="14">
        <v>1192.6140602</v>
      </c>
      <c r="H27" s="44" t="str">
        <f t="shared" si="6"/>
        <v>N/A</v>
      </c>
      <c r="I27" s="12">
        <v>-23</v>
      </c>
      <c r="J27" s="12">
        <v>27.69</v>
      </c>
      <c r="K27" s="9" t="s">
        <v>213</v>
      </c>
      <c r="L27" s="9" t="str">
        <f t="shared" si="3"/>
        <v>N/A</v>
      </c>
    </row>
    <row r="28" spans="1:12" x14ac:dyDescent="0.2">
      <c r="A28" s="18" t="s">
        <v>138</v>
      </c>
      <c r="B28" s="1" t="s">
        <v>213</v>
      </c>
      <c r="C28" s="36">
        <v>25727</v>
      </c>
      <c r="D28" s="44" t="str">
        <f>IF($B28="N/A","N/A",IF(C28&gt;10,"No",IF(C28&lt;-10,"No","Yes")))</f>
        <v>N/A</v>
      </c>
      <c r="E28" s="36">
        <v>26027</v>
      </c>
      <c r="F28" s="44" t="str">
        <f>IF($B28="N/A","N/A",IF(E28&gt;10,"No",IF(E28&lt;-10,"No","Yes")))</f>
        <v>N/A</v>
      </c>
      <c r="G28" s="36">
        <v>26678</v>
      </c>
      <c r="H28" s="44" t="str">
        <f>IF($B28="N/A","N/A",IF(G28&gt;10,"No",IF(G28&lt;-10,"No","Yes")))</f>
        <v>N/A</v>
      </c>
      <c r="I28" s="12">
        <v>1.1659999999999999</v>
      </c>
      <c r="J28" s="12">
        <v>2.5009999999999999</v>
      </c>
      <c r="K28" s="36" t="s">
        <v>213</v>
      </c>
      <c r="L28" s="9" t="str">
        <f>IF(J28="Div by 0", "N/A", IF(K28="N/A","N/A", IF(J28&gt;VALUE(MID(K28,1,2)), "No", IF(J28&lt;-1*VALUE(MID(K28,1,2)), "No", "Yes"))))</f>
        <v>N/A</v>
      </c>
    </row>
    <row r="29" spans="1:12" x14ac:dyDescent="0.2">
      <c r="A29" s="2" t="s">
        <v>139</v>
      </c>
      <c r="B29" s="48" t="s">
        <v>213</v>
      </c>
      <c r="C29" s="8">
        <v>2.0854645705000001</v>
      </c>
      <c r="D29" s="44" t="str">
        <f>IF($B29="N/A","N/A",IF(C29&gt;10,"No",IF(C29&lt;-10,"No","Yes")))</f>
        <v>N/A</v>
      </c>
      <c r="E29" s="8">
        <v>2.1030678593999999</v>
      </c>
      <c r="F29" s="44" t="str">
        <f>IF($B29="N/A","N/A",IF(E29&gt;10,"No",IF(E29&lt;-10,"No","Yes")))</f>
        <v>N/A</v>
      </c>
      <c r="G29" s="8">
        <v>2.1799562995000001</v>
      </c>
      <c r="H29" s="44" t="str">
        <f>IF($B29="N/A","N/A",IF(G29&gt;10,"No",IF(G29&lt;-10,"No","Yes")))</f>
        <v>N/A</v>
      </c>
      <c r="I29" s="12">
        <v>0.84409999999999996</v>
      </c>
      <c r="J29" s="12">
        <v>3.6560000000000001</v>
      </c>
      <c r="K29" s="9" t="s">
        <v>213</v>
      </c>
      <c r="L29" s="9" t="str">
        <f>IF(J29="Div by 0", "N/A", IF(K29="N/A","N/A", IF(J29&gt;VALUE(MID(K29,1,2)), "No", IF(J29&lt;-1*VALUE(MID(K29,1,2)), "No", "Yes"))))</f>
        <v>N/A</v>
      </c>
    </row>
    <row r="30" spans="1:12" x14ac:dyDescent="0.2">
      <c r="A30" s="18" t="s">
        <v>140</v>
      </c>
      <c r="B30" s="36" t="s">
        <v>213</v>
      </c>
      <c r="C30" s="36">
        <v>54290</v>
      </c>
      <c r="D30" s="44" t="str">
        <f>IF($B30="N/A","N/A",IF(C30&gt;10,"No",IF(C30&lt;-10,"No","Yes")))</f>
        <v>N/A</v>
      </c>
      <c r="E30" s="36">
        <v>54338</v>
      </c>
      <c r="F30" s="44" t="str">
        <f>IF($B30="N/A","N/A",IF(E30&gt;10,"No",IF(E30&lt;-10,"No","Yes")))</f>
        <v>N/A</v>
      </c>
      <c r="G30" s="36">
        <v>52645</v>
      </c>
      <c r="H30" s="44" t="str">
        <f>IF($B30="N/A","N/A",IF(G30&gt;10,"No",IF(G30&lt;-10,"No","Yes")))</f>
        <v>N/A</v>
      </c>
      <c r="I30" s="12">
        <v>8.8400000000000006E-2</v>
      </c>
      <c r="J30" s="12">
        <v>-3.12</v>
      </c>
      <c r="K30" s="36" t="s">
        <v>213</v>
      </c>
      <c r="L30" s="9" t="str">
        <f>IF(J30="Div by 0", "N/A", IF(K30="N/A","N/A", IF(J30&gt;VALUE(MID(K30,1,2)), "No", IF(J30&lt;-1*VALUE(MID(K30,1,2)), "No", "Yes"))))</f>
        <v>N/A</v>
      </c>
    </row>
    <row r="31" spans="1:12" x14ac:dyDescent="0.2">
      <c r="A31" s="2" t="s">
        <v>141</v>
      </c>
      <c r="B31" s="35" t="s">
        <v>213</v>
      </c>
      <c r="C31" s="8">
        <v>4.4008190436000003</v>
      </c>
      <c r="D31" s="44" t="str">
        <f>IF($B31="N/A","N/A",IF(C31&gt;10,"No",IF(C31&lt;-10,"No","Yes")))</f>
        <v>N/A</v>
      </c>
      <c r="E31" s="8">
        <v>4.3906904885999998</v>
      </c>
      <c r="F31" s="44" t="str">
        <f>IF($B31="N/A","N/A",IF(E31&gt;10,"No",IF(E31&lt;-10,"No","Yes")))</f>
        <v>N/A</v>
      </c>
      <c r="G31" s="8">
        <v>4.3018142061000004</v>
      </c>
      <c r="H31" s="44" t="str">
        <f>IF($B31="N/A","N/A",IF(G31&gt;10,"No",IF(G31&lt;-10,"No","Yes")))</f>
        <v>N/A</v>
      </c>
      <c r="I31" s="12">
        <v>-0.23</v>
      </c>
      <c r="J31" s="12">
        <v>-2.02</v>
      </c>
      <c r="K31" s="9" t="s">
        <v>213</v>
      </c>
      <c r="L31" s="9" t="str">
        <f>IF(J31="Div by 0", "N/A", IF(K31="N/A","N/A", IF(J31&gt;VALUE(MID(K31,1,2)), "No", IF(J31&lt;-1*VALUE(MID(K31,1,2)), "No", "Yes"))))</f>
        <v>N/A</v>
      </c>
    </row>
    <row r="32" spans="1:12" ht="12.75" customHeight="1" x14ac:dyDescent="0.2">
      <c r="A32" s="18" t="s">
        <v>142</v>
      </c>
      <c r="B32" s="1" t="s">
        <v>213</v>
      </c>
      <c r="C32" s="1">
        <v>29385.833332999999</v>
      </c>
      <c r="D32" s="44" t="str">
        <f>IF($B32="N/A","N/A",IF(C32&gt;10,"No",IF(C32&lt;-10,"No","Yes")))</f>
        <v>N/A</v>
      </c>
      <c r="E32" s="1">
        <v>29844.5</v>
      </c>
      <c r="F32" s="44" t="str">
        <f>IF($B32="N/A","N/A",IF(E32&gt;10,"No",IF(E32&lt;-10,"No","Yes")))</f>
        <v>N/A</v>
      </c>
      <c r="G32" s="1">
        <v>29799.416667000001</v>
      </c>
      <c r="H32" s="44" t="str">
        <f>IF($B32="N/A","N/A",IF(G32&gt;10,"No",IF(G32&lt;-10,"No","Yes")))</f>
        <v>N/A</v>
      </c>
      <c r="I32" s="12">
        <v>1.5609999999999999</v>
      </c>
      <c r="J32" s="12">
        <v>-0.151</v>
      </c>
      <c r="K32" s="1" t="s">
        <v>213</v>
      </c>
      <c r="L32" s="9" t="str">
        <f>IF(J32="Div by 0", "N/A", IF(K32="N/A","N/A", IF(J32&gt;VALUE(MID(K32,1,2)), "No", IF(J32&lt;-1*VALUE(MID(K32,1,2)), "No", "Yes"))))</f>
        <v>N/A</v>
      </c>
    </row>
    <row r="33" spans="1:12" s="21" customFormat="1" ht="12" customHeight="1" x14ac:dyDescent="0.2">
      <c r="A33" s="164" t="s">
        <v>1633</v>
      </c>
      <c r="B33" s="165"/>
      <c r="C33" s="165"/>
      <c r="D33" s="165"/>
      <c r="E33" s="165"/>
      <c r="F33" s="165"/>
      <c r="G33" s="165"/>
      <c r="H33" s="165"/>
      <c r="I33" s="165"/>
      <c r="J33" s="165"/>
      <c r="K33" s="165"/>
      <c r="L33" s="166"/>
    </row>
    <row r="34" spans="1:12" s="21" customFormat="1" ht="12.75" customHeight="1" x14ac:dyDescent="0.2">
      <c r="A34" s="156" t="s">
        <v>1631</v>
      </c>
      <c r="B34" s="157"/>
      <c r="C34" s="157"/>
      <c r="D34" s="157"/>
      <c r="E34" s="157"/>
      <c r="F34" s="157"/>
      <c r="G34" s="157"/>
      <c r="H34" s="157"/>
      <c r="I34" s="157"/>
      <c r="J34" s="157"/>
      <c r="K34" s="157"/>
      <c r="L34" s="158"/>
    </row>
    <row r="35" spans="1:12" s="21" customFormat="1" x14ac:dyDescent="0.2">
      <c r="A35" s="159" t="s">
        <v>1732</v>
      </c>
      <c r="B35" s="159"/>
      <c r="C35" s="159"/>
      <c r="D35" s="159"/>
      <c r="E35" s="159"/>
      <c r="F35" s="159"/>
      <c r="G35" s="159"/>
      <c r="H35" s="159"/>
      <c r="I35" s="159"/>
      <c r="J35" s="159"/>
      <c r="K35" s="159"/>
      <c r="L35" s="160"/>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1" sqref="A11"/>
      <selection pane="topRight" activeCell="A11" sqref="A11"/>
      <selection pane="bottomLeft" activeCell="A11" sqref="A11"/>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7" t="s">
        <v>1726</v>
      </c>
      <c r="B1" s="148"/>
      <c r="C1" s="148"/>
      <c r="D1" s="148"/>
      <c r="E1" s="148"/>
      <c r="F1" s="148"/>
      <c r="G1" s="148"/>
      <c r="H1" s="148"/>
      <c r="I1" s="148"/>
      <c r="J1" s="148"/>
      <c r="K1" s="148"/>
      <c r="L1" s="149"/>
    </row>
    <row r="2" spans="1:14" ht="24.75" customHeight="1" x14ac:dyDescent="0.2">
      <c r="A2" s="172" t="s">
        <v>1591</v>
      </c>
      <c r="B2" s="173"/>
      <c r="C2" s="173"/>
      <c r="D2" s="173"/>
      <c r="E2" s="173"/>
      <c r="F2" s="173"/>
      <c r="G2" s="173"/>
      <c r="H2" s="173"/>
      <c r="I2" s="173"/>
      <c r="J2" s="173"/>
      <c r="K2" s="173"/>
      <c r="L2" s="174"/>
    </row>
    <row r="3" spans="1:14" s="21" customFormat="1" x14ac:dyDescent="0.2">
      <c r="A3" s="153" t="s">
        <v>1744</v>
      </c>
      <c r="B3" s="170"/>
      <c r="C3" s="170"/>
      <c r="D3" s="170"/>
      <c r="E3" s="170"/>
      <c r="F3" s="170"/>
      <c r="G3" s="170"/>
      <c r="H3" s="170"/>
      <c r="I3" s="170"/>
      <c r="J3" s="170"/>
      <c r="K3" s="170"/>
      <c r="L3" s="171"/>
    </row>
    <row r="4" spans="1:14" s="21" customFormat="1" x14ac:dyDescent="0.2">
      <c r="A4" s="167" t="s">
        <v>648</v>
      </c>
      <c r="B4" s="168"/>
      <c r="C4" s="168"/>
      <c r="D4" s="168"/>
      <c r="E4" s="168"/>
      <c r="F4" s="168"/>
      <c r="G4" s="168"/>
      <c r="H4" s="168"/>
      <c r="I4" s="168"/>
      <c r="J4" s="168"/>
      <c r="K4" s="168"/>
      <c r="L4" s="169"/>
    </row>
    <row r="5" spans="1:14"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4" x14ac:dyDescent="0.2">
      <c r="A6" s="69" t="s">
        <v>0</v>
      </c>
      <c r="B6" s="36" t="s">
        <v>213</v>
      </c>
      <c r="C6" s="36">
        <v>1204065</v>
      </c>
      <c r="D6" s="44" t="str">
        <f>IF($B6="N/A","N/A",IF(C6&gt;10,"No",IF(C6&lt;-10,"No","Yes")))</f>
        <v>N/A</v>
      </c>
      <c r="E6" s="36">
        <v>1194685</v>
      </c>
      <c r="F6" s="44" t="str">
        <f>IF($B6="N/A","N/A",IF(E6&gt;10,"No",IF(E6&lt;-10,"No","Yes")))</f>
        <v>N/A</v>
      </c>
      <c r="G6" s="36">
        <v>1172209</v>
      </c>
      <c r="H6" s="44" t="str">
        <f>IF($B6="N/A","N/A",IF(G6&gt;10,"No",IF(G6&lt;-10,"No","Yes")))</f>
        <v>N/A</v>
      </c>
      <c r="I6" s="12">
        <v>-0.77900000000000003</v>
      </c>
      <c r="J6" s="12">
        <v>-1.88</v>
      </c>
      <c r="K6" s="50" t="s">
        <v>736</v>
      </c>
      <c r="L6" s="9" t="str">
        <f>IF(J6="Div by 0", "N/A", IF(K6="N/A","N/A", IF(J6&gt;VALUE(MID(K6,1,2)), "No", IF(J6&lt;-1*VALUE(MID(K6,1,2)), "No", "Yes"))))</f>
        <v>Yes</v>
      </c>
    </row>
    <row r="7" spans="1:14" x14ac:dyDescent="0.2">
      <c r="A7" s="18" t="s">
        <v>59</v>
      </c>
      <c r="B7" s="36" t="s">
        <v>213</v>
      </c>
      <c r="C7" s="36">
        <v>985167.31</v>
      </c>
      <c r="D7" s="44" t="str">
        <f>IF($B7="N/A","N/A",IF(C7&gt;10,"No",IF(C7&lt;-10,"No","Yes")))</f>
        <v>N/A</v>
      </c>
      <c r="E7" s="36">
        <v>978940.17</v>
      </c>
      <c r="F7" s="44" t="str">
        <f>IF($B7="N/A","N/A",IF(E7&gt;10,"No",IF(E7&lt;-10,"No","Yes")))</f>
        <v>N/A</v>
      </c>
      <c r="G7" s="36">
        <v>958763.03</v>
      </c>
      <c r="H7" s="44" t="str">
        <f>IF($B7="N/A","N/A",IF(G7&gt;10,"No",IF(G7&lt;-10,"No","Yes")))</f>
        <v>N/A</v>
      </c>
      <c r="I7" s="12">
        <v>-0.63200000000000001</v>
      </c>
      <c r="J7" s="12">
        <v>-2.06</v>
      </c>
      <c r="K7" s="50" t="s">
        <v>737</v>
      </c>
      <c r="L7" s="9" t="str">
        <f>IF(J7="Div by 0", "N/A", IF(K7="N/A","N/A", IF(J7&gt;VALUE(MID(K7,1,2)), "No", IF(J7&lt;-1*VALUE(MID(K7,1,2)), "No", "Yes"))))</f>
        <v>Yes</v>
      </c>
    </row>
    <row r="8" spans="1:14" x14ac:dyDescent="0.2">
      <c r="A8" s="70" t="s">
        <v>143</v>
      </c>
      <c r="B8" s="36" t="s">
        <v>213</v>
      </c>
      <c r="C8" s="36">
        <v>92140</v>
      </c>
      <c r="D8" s="44" t="str">
        <f>IF($B8="N/A","N/A",IF(C8&gt;10,"No",IF(C8&lt;-10,"No","Yes")))</f>
        <v>N/A</v>
      </c>
      <c r="E8" s="36">
        <v>91087</v>
      </c>
      <c r="F8" s="44" t="str">
        <f>IF($B8="N/A","N/A",IF(E8&gt;10,"No",IF(E8&lt;-10,"No","Yes")))</f>
        <v>N/A</v>
      </c>
      <c r="G8" s="36">
        <v>87532</v>
      </c>
      <c r="H8" s="44" t="str">
        <f>IF($B8="N/A","N/A",IF(G8&gt;10,"No",IF(G8&lt;-10,"No","Yes")))</f>
        <v>N/A</v>
      </c>
      <c r="I8" s="12">
        <v>-1.1399999999999999</v>
      </c>
      <c r="J8" s="12">
        <v>-3.9</v>
      </c>
      <c r="K8" s="36" t="s">
        <v>213</v>
      </c>
      <c r="L8" s="9" t="str">
        <f>IF(J8="Div by 0", "N/A", IF(K8="N/A","N/A", IF(J8&gt;VALUE(MID(K8,1,2)), "No", IF(J8&lt;-1*VALUE(MID(K8,1,2)), "No", "Yes"))))</f>
        <v>N/A</v>
      </c>
    </row>
    <row r="9" spans="1:14" x14ac:dyDescent="0.2">
      <c r="A9" s="18" t="s">
        <v>678</v>
      </c>
      <c r="B9" s="36" t="s">
        <v>213</v>
      </c>
      <c r="C9" s="36">
        <v>88420</v>
      </c>
      <c r="D9" s="44" t="str">
        <f t="shared" ref="D9:D11" si="0">IF($B9="N/A","N/A",IF(C9&gt;10,"No",IF(C9&lt;-10,"No","Yes")))</f>
        <v>N/A</v>
      </c>
      <c r="E9" s="36">
        <v>87688</v>
      </c>
      <c r="F9" s="44" t="str">
        <f t="shared" ref="F9:F11" si="1">IF($B9="N/A","N/A",IF(E9&gt;10,"No",IF(E9&lt;-10,"No","Yes")))</f>
        <v>N/A</v>
      </c>
      <c r="G9" s="36">
        <v>84347</v>
      </c>
      <c r="H9" s="44" t="str">
        <f t="shared" ref="H9:H11" si="2">IF($B9="N/A","N/A",IF(G9&gt;10,"No",IF(G9&lt;-10,"No","Yes")))</f>
        <v>N/A</v>
      </c>
      <c r="I9" s="12">
        <v>-0.82799999999999996</v>
      </c>
      <c r="J9" s="12">
        <v>-3.81</v>
      </c>
      <c r="K9" s="36" t="s">
        <v>213</v>
      </c>
      <c r="L9" s="9" t="str">
        <f t="shared" ref="L9:L11" si="3">IF(J9="Div by 0", "N/A", IF(K9="N/A","N/A", IF(J9&gt;VALUE(MID(K9,1,2)), "No", IF(J9&lt;-1*VALUE(MID(K9,1,2)), "No", "Yes"))))</f>
        <v>N/A</v>
      </c>
    </row>
    <row r="10" spans="1:14" x14ac:dyDescent="0.2">
      <c r="A10" s="18" t="s">
        <v>423</v>
      </c>
      <c r="B10" s="36" t="s">
        <v>213</v>
      </c>
      <c r="C10" s="36">
        <v>3720</v>
      </c>
      <c r="D10" s="44" t="str">
        <f t="shared" si="0"/>
        <v>N/A</v>
      </c>
      <c r="E10" s="36">
        <v>3399</v>
      </c>
      <c r="F10" s="44" t="str">
        <f t="shared" si="1"/>
        <v>N/A</v>
      </c>
      <c r="G10" s="36">
        <v>3185</v>
      </c>
      <c r="H10" s="44" t="str">
        <f t="shared" si="2"/>
        <v>N/A</v>
      </c>
      <c r="I10" s="12">
        <v>-8.6300000000000008</v>
      </c>
      <c r="J10" s="12">
        <v>-6.3</v>
      </c>
      <c r="K10" s="36" t="s">
        <v>213</v>
      </c>
      <c r="L10" s="9" t="str">
        <f t="shared" si="3"/>
        <v>N/A</v>
      </c>
    </row>
    <row r="11" spans="1:14" x14ac:dyDescent="0.2">
      <c r="A11" s="18" t="s">
        <v>169</v>
      </c>
      <c r="B11" s="36" t="s">
        <v>213</v>
      </c>
      <c r="C11" s="8">
        <v>7.6524107918000004</v>
      </c>
      <c r="D11" s="44" t="str">
        <f t="shared" si="0"/>
        <v>N/A</v>
      </c>
      <c r="E11" s="8">
        <v>7.6243528629000004</v>
      </c>
      <c r="F11" s="44" t="str">
        <f t="shared" si="1"/>
        <v>N/A</v>
      </c>
      <c r="G11" s="8">
        <v>7.4672690620999997</v>
      </c>
      <c r="H11" s="44" t="str">
        <f t="shared" si="2"/>
        <v>N/A</v>
      </c>
      <c r="I11" s="12">
        <v>-0.36699999999999999</v>
      </c>
      <c r="J11" s="12">
        <v>-2.06</v>
      </c>
      <c r="K11" s="36" t="s">
        <v>213</v>
      </c>
      <c r="L11" s="9" t="str">
        <f t="shared" si="3"/>
        <v>N/A</v>
      </c>
    </row>
    <row r="12" spans="1:14" x14ac:dyDescent="0.2">
      <c r="A12" s="18" t="s">
        <v>144</v>
      </c>
      <c r="B12" s="36" t="s">
        <v>213</v>
      </c>
      <c r="C12" s="36">
        <v>47220.25</v>
      </c>
      <c r="D12" s="44" t="str">
        <f>IF($B12="N/A","N/A",IF(C12&gt;10,"No",IF(C12&lt;-10,"No","Yes")))</f>
        <v>N/A</v>
      </c>
      <c r="E12" s="36">
        <v>46477.166666999998</v>
      </c>
      <c r="F12" s="44" t="str">
        <f>IF($B12="N/A","N/A",IF(E12&gt;10,"No",IF(E12&lt;-10,"No","Yes")))</f>
        <v>N/A</v>
      </c>
      <c r="G12" s="36">
        <v>45695.833333000002</v>
      </c>
      <c r="H12" s="44" t="str">
        <f>IF($B12="N/A","N/A",IF(G12&gt;10,"No",IF(G12&lt;-10,"No","Yes")))</f>
        <v>N/A</v>
      </c>
      <c r="I12" s="12">
        <v>-1.57</v>
      </c>
      <c r="J12" s="12">
        <v>-1.68</v>
      </c>
      <c r="K12" s="36" t="s">
        <v>213</v>
      </c>
      <c r="L12" s="9" t="str">
        <f>IF(J12="Div by 0", "N/A", IF(K12="N/A","N/A", IF(J12&gt;VALUE(MID(K12,1,2)), "No", IF(J12&lt;-1*VALUE(MID(K12,1,2)), "No", "Yes"))))</f>
        <v>N/A</v>
      </c>
    </row>
    <row r="13" spans="1:14" x14ac:dyDescent="0.2">
      <c r="A13" s="3" t="s">
        <v>364</v>
      </c>
      <c r="B13" s="71" t="s">
        <v>213</v>
      </c>
      <c r="C13" s="8">
        <v>97.608102552999995</v>
      </c>
      <c r="D13" s="62" t="str">
        <f>IF($B13="N/A","N/A",IF(C13&gt;=95,"Yes","No"))</f>
        <v>N/A</v>
      </c>
      <c r="E13" s="8">
        <v>98.195591305999997</v>
      </c>
      <c r="F13" s="62" t="str">
        <f>IF($B13="N/A","N/A",IF(E13&gt;=95,"Yes","No"))</f>
        <v>N/A</v>
      </c>
      <c r="G13" s="8">
        <v>98.171913028999995</v>
      </c>
      <c r="H13" s="44" t="str">
        <f>IF($B13="N/A","N/A",IF(G13&gt;=95,"Yes","No"))</f>
        <v>N/A</v>
      </c>
      <c r="I13" s="12">
        <v>0.60189999999999999</v>
      </c>
      <c r="J13" s="12">
        <v>-2.4E-2</v>
      </c>
      <c r="K13" s="45" t="s">
        <v>737</v>
      </c>
      <c r="L13" s="9" t="str">
        <f t="shared" ref="L13:L70" si="4">IF(J13="Div by 0", "N/A", IF(K13="N/A","N/A", IF(J13&gt;VALUE(MID(K13,1,2)), "No", IF(J13&lt;-1*VALUE(MID(K13,1,2)), "No", "Yes"))))</f>
        <v>Yes</v>
      </c>
    </row>
    <row r="14" spans="1:14" x14ac:dyDescent="0.2">
      <c r="A14" s="16" t="s">
        <v>365</v>
      </c>
      <c r="B14" s="71" t="s">
        <v>213</v>
      </c>
      <c r="C14" s="72">
        <v>2.3871634837000002</v>
      </c>
      <c r="D14" s="73" t="str">
        <f>IF($B14="N/A","N/A",IF(C14&gt;10,"No",IF(C14&lt;-10,"No","Yes")))</f>
        <v>N/A</v>
      </c>
      <c r="E14" s="72">
        <v>1.7981308881</v>
      </c>
      <c r="F14" s="62" t="str">
        <f>IF($B14="N/A","N/A",IF(E14&gt;95,"Yes","No"))</f>
        <v>N/A</v>
      </c>
      <c r="G14" s="72">
        <v>1.8222859575000001</v>
      </c>
      <c r="H14" s="44" t="str">
        <f>IF($B14="N/A","N/A",IF(G14&gt;95,"Yes","No"))</f>
        <v>N/A</v>
      </c>
      <c r="I14" s="74">
        <v>-24.7</v>
      </c>
      <c r="J14" s="74">
        <v>1.343</v>
      </c>
      <c r="K14" s="75" t="s">
        <v>213</v>
      </c>
      <c r="L14" s="9" t="str">
        <f t="shared" si="4"/>
        <v>N/A</v>
      </c>
      <c r="M14" s="55"/>
      <c r="N14" s="55"/>
    </row>
    <row r="15" spans="1:14" s="55" customFormat="1" x14ac:dyDescent="0.2">
      <c r="A15" s="16" t="s">
        <v>366</v>
      </c>
      <c r="B15" s="71" t="s">
        <v>213</v>
      </c>
      <c r="C15" s="72">
        <v>4.7339636999999997E-3</v>
      </c>
      <c r="D15" s="73" t="str">
        <f t="shared" ref="D15:D21" si="5">IF($B15="N/A","N/A",IF(C15&gt;10,"No",IF(C15&lt;-10,"No","Yes")))</f>
        <v>N/A</v>
      </c>
      <c r="E15" s="72">
        <v>6.2778054000000002E-3</v>
      </c>
      <c r="F15" s="73" t="str">
        <f t="shared" ref="F15:F21" si="6">IF($B15="N/A","N/A",IF(E15&gt;10,"No",IF(E15&lt;-10,"No","Yes")))</f>
        <v>N/A</v>
      </c>
      <c r="G15" s="72">
        <v>5.8010133000000004E-3</v>
      </c>
      <c r="H15" s="76" t="str">
        <f t="shared" ref="H15:H21" si="7">IF($B15="N/A","N/A",IF(G15&gt;10,"No",IF(G15&lt;-10,"No","Yes")))</f>
        <v>N/A</v>
      </c>
      <c r="I15" s="74">
        <v>32.61</v>
      </c>
      <c r="J15" s="74">
        <v>-7.59</v>
      </c>
      <c r="K15" s="75" t="s">
        <v>213</v>
      </c>
      <c r="L15" s="9" t="str">
        <f t="shared" si="4"/>
        <v>N/A</v>
      </c>
    </row>
    <row r="16" spans="1:14" s="55" customFormat="1" x14ac:dyDescent="0.2">
      <c r="A16" s="16" t="s">
        <v>367</v>
      </c>
      <c r="B16" s="71" t="s">
        <v>213</v>
      </c>
      <c r="C16" s="77">
        <v>28800</v>
      </c>
      <c r="D16" s="78" t="str">
        <f t="shared" si="5"/>
        <v>N/A</v>
      </c>
      <c r="E16" s="77">
        <v>21557</v>
      </c>
      <c r="F16" s="78" t="str">
        <f t="shared" si="6"/>
        <v>N/A</v>
      </c>
      <c r="G16" s="77">
        <v>21429</v>
      </c>
      <c r="H16" s="76" t="str">
        <f t="shared" si="7"/>
        <v>N/A</v>
      </c>
      <c r="I16" s="74">
        <v>-25.1</v>
      </c>
      <c r="J16" s="74">
        <v>-0.59399999999999997</v>
      </c>
      <c r="K16" s="75" t="s">
        <v>213</v>
      </c>
      <c r="L16" s="9" t="str">
        <f t="shared" si="4"/>
        <v>N/A</v>
      </c>
    </row>
    <row r="17" spans="1:14" s="55" customFormat="1" x14ac:dyDescent="0.2">
      <c r="A17" s="17" t="s">
        <v>368</v>
      </c>
      <c r="B17" s="71" t="s">
        <v>213</v>
      </c>
      <c r="C17" s="72">
        <v>2.3918974473999999</v>
      </c>
      <c r="D17" s="76" t="str">
        <f t="shared" si="5"/>
        <v>N/A</v>
      </c>
      <c r="E17" s="72">
        <v>1.8044086935000001</v>
      </c>
      <c r="F17" s="76" t="str">
        <f t="shared" si="6"/>
        <v>N/A</v>
      </c>
      <c r="G17" s="72">
        <v>1.8280869708</v>
      </c>
      <c r="H17" s="76" t="str">
        <f t="shared" si="7"/>
        <v>N/A</v>
      </c>
      <c r="I17" s="74">
        <v>-24.6</v>
      </c>
      <c r="J17" s="74">
        <v>1.3120000000000001</v>
      </c>
      <c r="K17" s="75" t="s">
        <v>213</v>
      </c>
      <c r="L17" s="9" t="str">
        <f t="shared" si="4"/>
        <v>N/A</v>
      </c>
      <c r="M17" s="43"/>
      <c r="N17" s="43"/>
    </row>
    <row r="18" spans="1:14" x14ac:dyDescent="0.2">
      <c r="A18" s="16" t="s">
        <v>679</v>
      </c>
      <c r="B18" s="71" t="s">
        <v>213</v>
      </c>
      <c r="C18" s="72">
        <v>90.204861111</v>
      </c>
      <c r="D18" s="76" t="str">
        <f t="shared" si="5"/>
        <v>N/A</v>
      </c>
      <c r="E18" s="72">
        <v>87.813703204999996</v>
      </c>
      <c r="F18" s="76" t="str">
        <f t="shared" si="6"/>
        <v>N/A</v>
      </c>
      <c r="G18" s="72">
        <v>88.305567221999993</v>
      </c>
      <c r="H18" s="76" t="str">
        <f t="shared" si="7"/>
        <v>N/A</v>
      </c>
      <c r="I18" s="12">
        <v>-2.65</v>
      </c>
      <c r="J18" s="12">
        <v>0.56010000000000004</v>
      </c>
      <c r="K18" s="75" t="s">
        <v>213</v>
      </c>
      <c r="L18" s="9" t="str">
        <f t="shared" si="4"/>
        <v>N/A</v>
      </c>
    </row>
    <row r="19" spans="1:14" x14ac:dyDescent="0.2">
      <c r="A19" s="16" t="s">
        <v>680</v>
      </c>
      <c r="B19" s="71" t="s">
        <v>213</v>
      </c>
      <c r="C19" s="72">
        <v>40.104166667000001</v>
      </c>
      <c r="D19" s="76" t="str">
        <f t="shared" si="5"/>
        <v>N/A</v>
      </c>
      <c r="E19" s="72">
        <v>40.488008536000002</v>
      </c>
      <c r="F19" s="76" t="str">
        <f t="shared" si="6"/>
        <v>N/A</v>
      </c>
      <c r="G19" s="72">
        <v>47.244388446000002</v>
      </c>
      <c r="H19" s="76" t="str">
        <f t="shared" si="7"/>
        <v>N/A</v>
      </c>
      <c r="I19" s="12">
        <v>0.95709999999999995</v>
      </c>
      <c r="J19" s="12">
        <v>16.690000000000001</v>
      </c>
      <c r="K19" s="75" t="s">
        <v>213</v>
      </c>
      <c r="L19" s="9" t="str">
        <f t="shared" si="4"/>
        <v>N/A</v>
      </c>
    </row>
    <row r="20" spans="1:14" ht="25.5" x14ac:dyDescent="0.2">
      <c r="A20" s="16" t="s">
        <v>681</v>
      </c>
      <c r="B20" s="71" t="s">
        <v>213</v>
      </c>
      <c r="C20" s="72">
        <v>0</v>
      </c>
      <c r="D20" s="76" t="str">
        <f t="shared" si="5"/>
        <v>N/A</v>
      </c>
      <c r="E20" s="72">
        <v>0</v>
      </c>
      <c r="F20" s="76" t="str">
        <f t="shared" si="6"/>
        <v>N/A</v>
      </c>
      <c r="G20" s="72">
        <v>0</v>
      </c>
      <c r="H20" s="76" t="str">
        <f t="shared" si="7"/>
        <v>N/A</v>
      </c>
      <c r="I20" s="12" t="s">
        <v>1745</v>
      </c>
      <c r="J20" s="12" t="s">
        <v>1745</v>
      </c>
      <c r="K20" s="75" t="s">
        <v>213</v>
      </c>
      <c r="L20" s="9" t="str">
        <f t="shared" si="4"/>
        <v>N/A</v>
      </c>
    </row>
    <row r="21" spans="1:14" ht="25.5" x14ac:dyDescent="0.2">
      <c r="A21" s="16" t="s">
        <v>682</v>
      </c>
      <c r="B21" s="71" t="s">
        <v>213</v>
      </c>
      <c r="C21" s="72">
        <v>0.45833333329999998</v>
      </c>
      <c r="D21" s="76" t="str">
        <f t="shared" si="5"/>
        <v>N/A</v>
      </c>
      <c r="E21" s="72">
        <v>0.59841350839999996</v>
      </c>
      <c r="F21" s="76" t="str">
        <f t="shared" si="6"/>
        <v>N/A</v>
      </c>
      <c r="G21" s="72">
        <v>0.59732138690000003</v>
      </c>
      <c r="H21" s="76" t="str">
        <f t="shared" si="7"/>
        <v>N/A</v>
      </c>
      <c r="I21" s="12">
        <v>30.56</v>
      </c>
      <c r="J21" s="12">
        <v>-0.183</v>
      </c>
      <c r="K21" s="75" t="s">
        <v>213</v>
      </c>
      <c r="L21" s="9" t="str">
        <f t="shared" si="4"/>
        <v>N/A</v>
      </c>
    </row>
    <row r="22" spans="1:14" x14ac:dyDescent="0.2">
      <c r="A22" s="2" t="s">
        <v>1702</v>
      </c>
      <c r="B22" s="48" t="s">
        <v>217</v>
      </c>
      <c r="C22" s="1">
        <v>201</v>
      </c>
      <c r="D22" s="44" t="str">
        <f>IF($B22="N/A","N/A",IF(C22&gt;0,"No",IF(C22&lt;0,"No","Yes")))</f>
        <v>No</v>
      </c>
      <c r="E22" s="1">
        <v>327</v>
      </c>
      <c r="F22" s="44" t="str">
        <f>IF($B22="N/A","N/A",IF(E22&gt;0,"No",IF(E22&lt;0,"No","Yes")))</f>
        <v>No</v>
      </c>
      <c r="G22" s="1">
        <v>418</v>
      </c>
      <c r="H22" s="44" t="str">
        <f>IF($B22="N/A","N/A",IF(G22&gt;0,"No",IF(G22&lt;0,"No","Yes")))</f>
        <v>No</v>
      </c>
      <c r="I22" s="12">
        <v>62.69</v>
      </c>
      <c r="J22" s="12">
        <v>27.83</v>
      </c>
      <c r="K22" s="45" t="s">
        <v>213</v>
      </c>
      <c r="L22" s="9" t="str">
        <f t="shared" si="4"/>
        <v>N/A</v>
      </c>
    </row>
    <row r="23" spans="1:14" x14ac:dyDescent="0.2">
      <c r="A23" s="6" t="s">
        <v>145</v>
      </c>
      <c r="B23" s="48" t="s">
        <v>279</v>
      </c>
      <c r="C23" s="8">
        <v>3.3386901900000002E-2</v>
      </c>
      <c r="D23" s="44" t="str">
        <f>IF($B23="N/A","N/A",IF(C23&gt;=10,"No",IF(C23&lt;0,"No","Yes")))</f>
        <v>Yes</v>
      </c>
      <c r="E23" s="8">
        <v>5.4742463499999998E-2</v>
      </c>
      <c r="F23" s="44" t="str">
        <f>IF($B23="N/A","N/A",IF(E23&gt;=10,"No",IF(E23&lt;0,"No","Yes")))</f>
        <v>Yes</v>
      </c>
      <c r="G23" s="8">
        <v>7.1318339999999994E-2</v>
      </c>
      <c r="H23" s="44" t="str">
        <f>IF($B23="N/A","N/A",IF(G23&gt;=10,"No",IF(G23&lt;0,"No","Yes")))</f>
        <v>Yes</v>
      </c>
      <c r="I23" s="12">
        <v>63.96</v>
      </c>
      <c r="J23" s="12">
        <v>30.28</v>
      </c>
      <c r="K23" s="45" t="s">
        <v>213</v>
      </c>
      <c r="L23" s="9" t="str">
        <f t="shared" si="4"/>
        <v>N/A</v>
      </c>
    </row>
    <row r="24" spans="1:14" x14ac:dyDescent="0.2">
      <c r="A24" s="2" t="s">
        <v>424</v>
      </c>
      <c r="B24" s="35" t="s">
        <v>213</v>
      </c>
      <c r="C24" s="13">
        <v>84.825870647000002</v>
      </c>
      <c r="D24" s="76" t="str">
        <f t="shared" ref="D24:D27" si="8">IF($B24="N/A","N/A",IF(C24&gt;10,"No",IF(C24&lt;-10,"No","Yes")))</f>
        <v>N/A</v>
      </c>
      <c r="E24" s="13">
        <v>83.180428135</v>
      </c>
      <c r="F24" s="44" t="str">
        <f t="shared" ref="F24:F27" si="9">IF($B24="N/A","N/A",IF(E24&gt;10,"No",IF(E24&lt;-10,"No","Yes")))</f>
        <v>N/A</v>
      </c>
      <c r="G24" s="13">
        <v>84.210526315999999</v>
      </c>
      <c r="H24" s="44" t="str">
        <f t="shared" ref="H24:H27" si="10">IF($B24="N/A","N/A",IF(G24&gt;10,"No",IF(G24&lt;-10,"No","Yes")))</f>
        <v>N/A</v>
      </c>
      <c r="I24" s="12">
        <v>-1.94</v>
      </c>
      <c r="J24" s="12">
        <v>1.238</v>
      </c>
      <c r="K24" s="45" t="s">
        <v>213</v>
      </c>
      <c r="L24" s="9" t="str">
        <f t="shared" si="4"/>
        <v>N/A</v>
      </c>
    </row>
    <row r="25" spans="1:14" x14ac:dyDescent="0.2">
      <c r="A25" s="2" t="s">
        <v>425</v>
      </c>
      <c r="B25" s="35" t="s">
        <v>213</v>
      </c>
      <c r="C25" s="13">
        <v>10.447761194</v>
      </c>
      <c r="D25" s="76" t="str">
        <f t="shared" si="8"/>
        <v>N/A</v>
      </c>
      <c r="E25" s="13">
        <v>10.397553517</v>
      </c>
      <c r="F25" s="44" t="str">
        <f t="shared" si="9"/>
        <v>N/A</v>
      </c>
      <c r="G25" s="13">
        <v>9.5693779903999996</v>
      </c>
      <c r="H25" s="44" t="str">
        <f t="shared" si="10"/>
        <v>N/A</v>
      </c>
      <c r="I25" s="12">
        <v>-0.48099999999999998</v>
      </c>
      <c r="J25" s="12">
        <v>-7.97</v>
      </c>
      <c r="K25" s="45" t="s">
        <v>213</v>
      </c>
      <c r="L25" s="9" t="str">
        <f t="shared" si="4"/>
        <v>N/A</v>
      </c>
    </row>
    <row r="26" spans="1:14" x14ac:dyDescent="0.2">
      <c r="A26" s="2" t="s">
        <v>421</v>
      </c>
      <c r="B26" s="35" t="s">
        <v>213</v>
      </c>
      <c r="C26" s="13">
        <v>0</v>
      </c>
      <c r="D26" s="76" t="str">
        <f t="shared" si="8"/>
        <v>N/A</v>
      </c>
      <c r="E26" s="13">
        <v>0</v>
      </c>
      <c r="F26" s="44" t="str">
        <f t="shared" si="9"/>
        <v>N/A</v>
      </c>
      <c r="G26" s="13">
        <v>0</v>
      </c>
      <c r="H26" s="44" t="str">
        <f t="shared" si="10"/>
        <v>N/A</v>
      </c>
      <c r="I26" s="12" t="s">
        <v>1745</v>
      </c>
      <c r="J26" s="12" t="s">
        <v>1745</v>
      </c>
      <c r="K26" s="45" t="s">
        <v>213</v>
      </c>
      <c r="L26" s="9" t="str">
        <f t="shared" si="4"/>
        <v>N/A</v>
      </c>
    </row>
    <row r="27" spans="1:14" x14ac:dyDescent="0.2">
      <c r="A27" s="2" t="s">
        <v>422</v>
      </c>
      <c r="B27" s="35" t="s">
        <v>213</v>
      </c>
      <c r="C27" s="13">
        <v>2.7363184079999998</v>
      </c>
      <c r="D27" s="76" t="str">
        <f t="shared" si="8"/>
        <v>N/A</v>
      </c>
      <c r="E27" s="13">
        <v>6.4220183486</v>
      </c>
      <c r="F27" s="44" t="str">
        <f t="shared" si="9"/>
        <v>N/A</v>
      </c>
      <c r="G27" s="13">
        <v>7.5358851675</v>
      </c>
      <c r="H27" s="44" t="str">
        <f t="shared" si="10"/>
        <v>N/A</v>
      </c>
      <c r="I27" s="12">
        <v>134.69999999999999</v>
      </c>
      <c r="J27" s="12">
        <v>17.34</v>
      </c>
      <c r="K27" s="45" t="s">
        <v>213</v>
      </c>
      <c r="L27" s="9" t="str">
        <f t="shared" si="4"/>
        <v>N/A</v>
      </c>
    </row>
    <row r="28" spans="1:14" x14ac:dyDescent="0.2">
      <c r="A28" s="2" t="s">
        <v>952</v>
      </c>
      <c r="B28" s="35" t="s">
        <v>213</v>
      </c>
      <c r="C28" s="72">
        <v>18.039225457000001</v>
      </c>
      <c r="D28" s="76" t="str">
        <f>IF($B28="N/A","N/A",IF(C28&gt;10,"No",IF(C28&lt;-10,"No","Yes")))</f>
        <v>N/A</v>
      </c>
      <c r="E28" s="72">
        <v>17.824028928000001</v>
      </c>
      <c r="F28" s="76" t="str">
        <f>IF($B28="N/A","N/A",IF(E28&gt;10,"No",IF(E28&lt;-10,"No","Yes")))</f>
        <v>N/A</v>
      </c>
      <c r="G28" s="72">
        <v>17.786589251999999</v>
      </c>
      <c r="H28" s="76" t="str">
        <f>IF($B28="N/A","N/A",IF(G28&gt;10,"No",IF(G28&lt;-10,"No","Yes")))</f>
        <v>N/A</v>
      </c>
      <c r="I28" s="12">
        <v>-1.19</v>
      </c>
      <c r="J28" s="12">
        <v>-0.21</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1745</v>
      </c>
      <c r="J29" s="12" t="s">
        <v>1745</v>
      </c>
      <c r="K29" s="75" t="s">
        <v>737</v>
      </c>
      <c r="L29" s="9" t="str">
        <f t="shared" si="4"/>
        <v>N/A</v>
      </c>
      <c r="M29" s="43"/>
      <c r="N29" s="43"/>
    </row>
    <row r="30" spans="1:14" x14ac:dyDescent="0.2">
      <c r="A30" s="2" t="s">
        <v>20</v>
      </c>
      <c r="B30" s="48" t="s">
        <v>280</v>
      </c>
      <c r="C30" s="13">
        <v>99.906068193999999</v>
      </c>
      <c r="D30" s="44" t="str">
        <f>IF($B30="N/A","N/A",IF(C30&gt;=98,"Yes","No"))</f>
        <v>Yes</v>
      </c>
      <c r="E30" s="13">
        <v>99.955636842000004</v>
      </c>
      <c r="F30" s="44" t="str">
        <f>IF($B30="N/A","N/A",IF(E30&gt;=98,"Yes","No"))</f>
        <v>Yes</v>
      </c>
      <c r="G30" s="13">
        <v>99.882529481000006</v>
      </c>
      <c r="H30" s="44" t="str">
        <f>IF($B30="N/A","N/A",IF(G30&gt;=98,"Yes","No"))</f>
        <v>Yes</v>
      </c>
      <c r="I30" s="12">
        <v>4.9599999999999998E-2</v>
      </c>
      <c r="J30" s="12">
        <v>-7.2999999999999995E-2</v>
      </c>
      <c r="K30" s="45" t="s">
        <v>737</v>
      </c>
      <c r="L30" s="9" t="str">
        <f t="shared" si="4"/>
        <v>Yes</v>
      </c>
    </row>
    <row r="31" spans="1:14" x14ac:dyDescent="0.2">
      <c r="A31" s="2" t="s">
        <v>18</v>
      </c>
      <c r="B31" s="48" t="s">
        <v>277</v>
      </c>
      <c r="C31" s="13">
        <v>99.976330181999998</v>
      </c>
      <c r="D31" s="44" t="str">
        <f>IF($B31="N/A","N/A",IF(C31&gt;=95,"Yes","No"))</f>
        <v>Yes</v>
      </c>
      <c r="E31" s="13">
        <v>99.980580654999997</v>
      </c>
      <c r="F31" s="44" t="str">
        <f>IF($B31="N/A","N/A",IF(E31&gt;=95,"Yes","No"))</f>
        <v>Yes</v>
      </c>
      <c r="G31" s="13">
        <v>99.904283281000005</v>
      </c>
      <c r="H31" s="44" t="str">
        <f>IF($B31="N/A","N/A",IF(G31&gt;=95,"Yes","No"))</f>
        <v>Yes</v>
      </c>
      <c r="I31" s="12">
        <v>4.3E-3</v>
      </c>
      <c r="J31" s="12">
        <v>-7.5999999999999998E-2</v>
      </c>
      <c r="K31" s="45" t="s">
        <v>737</v>
      </c>
      <c r="L31" s="9" t="str">
        <f t="shared" si="4"/>
        <v>Yes</v>
      </c>
    </row>
    <row r="32" spans="1:14" x14ac:dyDescent="0.2">
      <c r="A32" s="2" t="s">
        <v>23</v>
      </c>
      <c r="B32" s="35" t="s">
        <v>213</v>
      </c>
      <c r="C32" s="13">
        <v>70.535726892</v>
      </c>
      <c r="D32" s="44" t="str">
        <f t="shared" ref="D32:D37" si="11">IF($B32="N/A","N/A",IF(C32&gt;10,"No",IF(C32&lt;-10,"No","Yes")))</f>
        <v>N/A</v>
      </c>
      <c r="E32" s="13">
        <v>70.137902460000006</v>
      </c>
      <c r="F32" s="44" t="str">
        <f t="shared" ref="F32:F37" si="12">IF($B32="N/A","N/A",IF(E32&gt;10,"No",IF(E32&lt;-10,"No","Yes")))</f>
        <v>N/A</v>
      </c>
      <c r="G32" s="13">
        <v>69.582472068000001</v>
      </c>
      <c r="H32" s="44" t="str">
        <f t="shared" ref="H32:H37" si="13">IF($B32="N/A","N/A",IF(G32&gt;10,"No",IF(G32&lt;-10,"No","Yes")))</f>
        <v>N/A</v>
      </c>
      <c r="I32" s="12">
        <v>-0.56399999999999995</v>
      </c>
      <c r="J32" s="12">
        <v>-0.79200000000000004</v>
      </c>
      <c r="K32" s="45" t="s">
        <v>737</v>
      </c>
      <c r="L32" s="9" t="str">
        <f t="shared" si="4"/>
        <v>Yes</v>
      </c>
    </row>
    <row r="33" spans="1:12" x14ac:dyDescent="0.2">
      <c r="A33" s="2" t="s">
        <v>24</v>
      </c>
      <c r="B33" s="35" t="s">
        <v>213</v>
      </c>
      <c r="C33" s="13">
        <v>25.042418806000001</v>
      </c>
      <c r="D33" s="44" t="str">
        <f t="shared" si="11"/>
        <v>N/A</v>
      </c>
      <c r="E33" s="13">
        <v>25.061250455</v>
      </c>
      <c r="F33" s="44" t="str">
        <f t="shared" si="12"/>
        <v>N/A</v>
      </c>
      <c r="G33" s="13">
        <v>25.090747469</v>
      </c>
      <c r="H33" s="44" t="str">
        <f t="shared" si="13"/>
        <v>N/A</v>
      </c>
      <c r="I33" s="12">
        <v>7.5200000000000003E-2</v>
      </c>
      <c r="J33" s="12">
        <v>0.1177</v>
      </c>
      <c r="K33" s="45" t="s">
        <v>737</v>
      </c>
      <c r="L33" s="9" t="str">
        <f t="shared" si="4"/>
        <v>Yes</v>
      </c>
    </row>
    <row r="34" spans="1:12" x14ac:dyDescent="0.2">
      <c r="A34" s="2" t="s">
        <v>25</v>
      </c>
      <c r="B34" s="35" t="s">
        <v>213</v>
      </c>
      <c r="C34" s="13">
        <v>0.31161108409999999</v>
      </c>
      <c r="D34" s="44" t="str">
        <f t="shared" si="11"/>
        <v>N/A</v>
      </c>
      <c r="E34" s="13">
        <v>0.35942528779999999</v>
      </c>
      <c r="F34" s="44" t="str">
        <f t="shared" si="12"/>
        <v>N/A</v>
      </c>
      <c r="G34" s="13">
        <v>0.39745472009999999</v>
      </c>
      <c r="H34" s="44" t="str">
        <f t="shared" si="13"/>
        <v>N/A</v>
      </c>
      <c r="I34" s="12">
        <v>15.34</v>
      </c>
      <c r="J34" s="12">
        <v>10.58</v>
      </c>
      <c r="K34" s="45" t="s">
        <v>737</v>
      </c>
      <c r="L34" s="9" t="str">
        <f t="shared" si="4"/>
        <v>No</v>
      </c>
    </row>
    <row r="35" spans="1:12" x14ac:dyDescent="0.2">
      <c r="A35" s="2" t="s">
        <v>26</v>
      </c>
      <c r="B35" s="48" t="s">
        <v>213</v>
      </c>
      <c r="C35" s="13">
        <v>0.84472183810000001</v>
      </c>
      <c r="D35" s="11" t="str">
        <f t="shared" si="11"/>
        <v>N/A</v>
      </c>
      <c r="E35" s="13">
        <v>0.86884827379999996</v>
      </c>
      <c r="F35" s="11" t="str">
        <f t="shared" si="12"/>
        <v>N/A</v>
      </c>
      <c r="G35" s="13">
        <v>0.88960245140000005</v>
      </c>
      <c r="H35" s="11" t="str">
        <f t="shared" si="13"/>
        <v>N/A</v>
      </c>
      <c r="I35" s="12">
        <v>2.8559999999999999</v>
      </c>
      <c r="J35" s="12">
        <v>2.3889999999999998</v>
      </c>
      <c r="K35" s="48" t="s">
        <v>213</v>
      </c>
      <c r="L35" s="9" t="str">
        <f t="shared" si="4"/>
        <v>N/A</v>
      </c>
    </row>
    <row r="36" spans="1:12" x14ac:dyDescent="0.2">
      <c r="A36" s="2" t="s">
        <v>60</v>
      </c>
      <c r="B36" s="48" t="s">
        <v>213</v>
      </c>
      <c r="C36" s="13">
        <v>0.21850979810000001</v>
      </c>
      <c r="D36" s="11" t="str">
        <f t="shared" si="11"/>
        <v>N/A</v>
      </c>
      <c r="E36" s="13">
        <v>0.25730631920000002</v>
      </c>
      <c r="F36" s="11" t="str">
        <f t="shared" si="12"/>
        <v>N/A</v>
      </c>
      <c r="G36" s="13">
        <v>0.29994651119999999</v>
      </c>
      <c r="H36" s="11" t="str">
        <f t="shared" si="13"/>
        <v>N/A</v>
      </c>
      <c r="I36" s="12">
        <v>17.760000000000002</v>
      </c>
      <c r="J36" s="12">
        <v>16.57</v>
      </c>
      <c r="K36" s="48" t="s">
        <v>213</v>
      </c>
      <c r="L36" s="9" t="str">
        <f t="shared" si="4"/>
        <v>N/A</v>
      </c>
    </row>
    <row r="37" spans="1:12" x14ac:dyDescent="0.2">
      <c r="A37" s="2" t="s">
        <v>61</v>
      </c>
      <c r="B37" s="48" t="s">
        <v>213</v>
      </c>
      <c r="C37" s="13">
        <v>0.63626133139999996</v>
      </c>
      <c r="D37" s="11" t="str">
        <f t="shared" si="11"/>
        <v>N/A</v>
      </c>
      <c r="E37" s="13">
        <v>0.74630551150000002</v>
      </c>
      <c r="F37" s="11" t="str">
        <f t="shared" si="12"/>
        <v>N/A</v>
      </c>
      <c r="G37" s="13">
        <v>0.820672764</v>
      </c>
      <c r="H37" s="11" t="str">
        <f t="shared" si="13"/>
        <v>N/A</v>
      </c>
      <c r="I37" s="12">
        <v>17.3</v>
      </c>
      <c r="J37" s="12">
        <v>9.9649999999999999</v>
      </c>
      <c r="K37" s="48" t="s">
        <v>213</v>
      </c>
      <c r="L37" s="9" t="str">
        <f t="shared" si="4"/>
        <v>N/A</v>
      </c>
    </row>
    <row r="38" spans="1:12" x14ac:dyDescent="0.2">
      <c r="A38" s="2" t="s">
        <v>62</v>
      </c>
      <c r="B38" s="48" t="s">
        <v>278</v>
      </c>
      <c r="C38" s="13">
        <v>3.7051155875999999</v>
      </c>
      <c r="D38" s="11" t="str">
        <f>IF($B38="N/A","N/A",IF(C38&gt;=5,"No",IF(C38&lt;0,"No","Yes")))</f>
        <v>Yes</v>
      </c>
      <c r="E38" s="13">
        <v>4.0909528453000004</v>
      </c>
      <c r="F38" s="11" t="str">
        <f>IF($B38="N/A","N/A",IF(E38&gt;=5,"No",IF(E38&lt;0,"No","Yes")))</f>
        <v>Yes</v>
      </c>
      <c r="G38" s="13">
        <v>4.5938906799000003</v>
      </c>
      <c r="H38" s="11" t="str">
        <f>IF($B38="N/A","N/A",IF(G38&gt;=5,"No",IF(G38&lt;0,"No","Yes")))</f>
        <v>Yes</v>
      </c>
      <c r="I38" s="12">
        <v>10.41</v>
      </c>
      <c r="J38" s="12">
        <v>12.29</v>
      </c>
      <c r="K38" s="45" t="s">
        <v>737</v>
      </c>
      <c r="L38" s="9" t="str">
        <f t="shared" si="4"/>
        <v>No</v>
      </c>
    </row>
    <row r="39" spans="1:12" x14ac:dyDescent="0.2">
      <c r="A39" s="2" t="s">
        <v>63</v>
      </c>
      <c r="B39" s="48" t="s">
        <v>213</v>
      </c>
      <c r="C39" s="13">
        <v>4.7197618069000002</v>
      </c>
      <c r="D39" s="11" t="str">
        <f>IF($B39="N/A","N/A",IF(C39&gt;10,"No",IF(C39&lt;-10,"No","Yes")))</f>
        <v>N/A</v>
      </c>
      <c r="E39" s="13">
        <v>4.8646295885999997</v>
      </c>
      <c r="F39" s="11" t="str">
        <f>IF($B39="N/A","N/A",IF(E39&gt;10,"No",IF(E39&lt;-10,"No","Yes")))</f>
        <v>N/A</v>
      </c>
      <c r="G39" s="13">
        <v>4.9906629278999999</v>
      </c>
      <c r="H39" s="11" t="str">
        <f>IF($B39="N/A","N/A",IF(G39&gt;10,"No",IF(G39&lt;-10,"No","Yes")))</f>
        <v>N/A</v>
      </c>
      <c r="I39" s="12">
        <v>3.069</v>
      </c>
      <c r="J39" s="12">
        <v>2.5910000000000002</v>
      </c>
      <c r="K39" s="48" t="s">
        <v>737</v>
      </c>
      <c r="L39" s="9" t="str">
        <f t="shared" si="4"/>
        <v>Yes</v>
      </c>
    </row>
    <row r="40" spans="1:12" x14ac:dyDescent="0.2">
      <c r="A40" s="2" t="s">
        <v>64</v>
      </c>
      <c r="B40" s="48" t="s">
        <v>213</v>
      </c>
      <c r="C40" s="13">
        <v>15.741962729999999</v>
      </c>
      <c r="D40" s="11" t="str">
        <f>IF($B40="N/A","N/A",IF(C40&gt;10,"No",IF(C40&lt;-10,"No","Yes")))</f>
        <v>N/A</v>
      </c>
      <c r="E40" s="13">
        <v>16.425486519</v>
      </c>
      <c r="F40" s="11" t="str">
        <f>IF($B40="N/A","N/A",IF(E40&gt;10,"No",IF(E40&lt;-10,"No","Yes")))</f>
        <v>N/A</v>
      </c>
      <c r="G40" s="13">
        <v>17.377480726999998</v>
      </c>
      <c r="H40" s="11" t="str">
        <f>IF($B40="N/A","N/A",IF(G40&gt;10,"No",IF(G40&lt;-10,"No","Yes")))</f>
        <v>N/A</v>
      </c>
      <c r="I40" s="12">
        <v>4.3419999999999996</v>
      </c>
      <c r="J40" s="12">
        <v>5.7960000000000003</v>
      </c>
      <c r="K40" s="45" t="s">
        <v>737</v>
      </c>
      <c r="L40" s="9" t="str">
        <f t="shared" si="4"/>
        <v>Yes</v>
      </c>
    </row>
    <row r="41" spans="1:12" x14ac:dyDescent="0.2">
      <c r="A41" s="3" t="s">
        <v>19</v>
      </c>
      <c r="B41" s="35" t="s">
        <v>281</v>
      </c>
      <c r="C41" s="8">
        <v>3.5919157188000002</v>
      </c>
      <c r="D41" s="44" t="str">
        <f>IF($B41="N/A","N/A",IF(C41&gt;8,"No",IF(C41&lt;2,"No","Yes")))</f>
        <v>Yes</v>
      </c>
      <c r="E41" s="8">
        <v>3.5436119144</v>
      </c>
      <c r="F41" s="44" t="str">
        <f>IF($B41="N/A","N/A",IF(E41&gt;8,"No",IF(E41&lt;2,"No","Yes")))</f>
        <v>Yes</v>
      </c>
      <c r="G41" s="8">
        <v>3.5070537761999998</v>
      </c>
      <c r="H41" s="44" t="str">
        <f>IF($B41="N/A","N/A",IF(G41&gt;8,"No",IF(G41&lt;2,"No","Yes")))</f>
        <v>Yes</v>
      </c>
      <c r="I41" s="12">
        <v>-1.34</v>
      </c>
      <c r="J41" s="12">
        <v>-1.03</v>
      </c>
      <c r="K41" s="45" t="s">
        <v>737</v>
      </c>
      <c r="L41" s="9" t="str">
        <f t="shared" si="4"/>
        <v>Yes</v>
      </c>
    </row>
    <row r="42" spans="1:12" x14ac:dyDescent="0.2">
      <c r="A42" s="3" t="s">
        <v>170</v>
      </c>
      <c r="B42" s="35" t="s">
        <v>213</v>
      </c>
      <c r="C42" s="8">
        <v>17.302969524000002</v>
      </c>
      <c r="D42" s="11" t="str">
        <f t="shared" ref="D42:D49" si="14">IF($B42="N/A","N/A",IF(C42&gt;10,"No",IF(C42&lt;-10,"No","Yes")))</f>
        <v>N/A</v>
      </c>
      <c r="E42" s="8">
        <v>17.052361083000001</v>
      </c>
      <c r="F42" s="11" t="str">
        <f t="shared" ref="F42:F49" si="15">IF($B42="N/A","N/A",IF(E42&gt;10,"No",IF(E42&lt;-10,"No","Yes")))</f>
        <v>N/A</v>
      </c>
      <c r="G42" s="8">
        <v>16.653344241999999</v>
      </c>
      <c r="H42" s="11" t="str">
        <f t="shared" ref="H42:H49" si="16">IF($B42="N/A","N/A",IF(G42&gt;10,"No",IF(G42&lt;-10,"No","Yes")))</f>
        <v>N/A</v>
      </c>
      <c r="I42" s="12">
        <v>-1.45</v>
      </c>
      <c r="J42" s="12">
        <v>-2.34</v>
      </c>
      <c r="K42" s="45" t="s">
        <v>737</v>
      </c>
      <c r="L42" s="9" t="str">
        <f>IF(J42="Div by 0", "N/A", IF(OR(J42="N/A",K42="N/A"),"N/A", IF(J42&gt;VALUE(MID(K42,1,2)), "No", IF(J42&lt;-1*VALUE(MID(K42,1,2)), "No", "Yes"))))</f>
        <v>Yes</v>
      </c>
    </row>
    <row r="43" spans="1:12" x14ac:dyDescent="0.2">
      <c r="A43" s="3" t="s">
        <v>171</v>
      </c>
      <c r="B43" s="35" t="s">
        <v>213</v>
      </c>
      <c r="C43" s="8">
        <v>32.018454153</v>
      </c>
      <c r="D43" s="11" t="str">
        <f t="shared" si="14"/>
        <v>N/A</v>
      </c>
      <c r="E43" s="8">
        <v>32.366690800999997</v>
      </c>
      <c r="F43" s="11" t="str">
        <f t="shared" si="15"/>
        <v>N/A</v>
      </c>
      <c r="G43" s="8">
        <v>32.848834977000003</v>
      </c>
      <c r="H43" s="11" t="str">
        <f t="shared" si="16"/>
        <v>N/A</v>
      </c>
      <c r="I43" s="12">
        <v>1.0880000000000001</v>
      </c>
      <c r="J43" s="12">
        <v>1.49</v>
      </c>
      <c r="K43" s="45" t="s">
        <v>737</v>
      </c>
      <c r="L43" s="9" t="str">
        <f>IF(J43="Div by 0", "N/A", IF(OR(J43="N/A",K43="N/A"),"N/A", IF(J43&gt;VALUE(MID(K43,1,2)), "No", IF(J43&lt;-1*VALUE(MID(K43,1,2)), "No", "Yes"))))</f>
        <v>Yes</v>
      </c>
    </row>
    <row r="44" spans="1:12" x14ac:dyDescent="0.2">
      <c r="A44" s="3" t="s">
        <v>172</v>
      </c>
      <c r="B44" s="35" t="s">
        <v>213</v>
      </c>
      <c r="C44" s="8">
        <v>3.3273120637</v>
      </c>
      <c r="D44" s="11" t="str">
        <f t="shared" si="14"/>
        <v>N/A</v>
      </c>
      <c r="E44" s="8">
        <v>3.2107208175999999</v>
      </c>
      <c r="F44" s="11" t="str">
        <f t="shared" si="15"/>
        <v>N/A</v>
      </c>
      <c r="G44" s="8">
        <v>3.0335887201</v>
      </c>
      <c r="H44" s="11" t="str">
        <f t="shared" si="16"/>
        <v>N/A</v>
      </c>
      <c r="I44" s="12">
        <v>-3.5</v>
      </c>
      <c r="J44" s="12">
        <v>-5.52</v>
      </c>
      <c r="K44" s="45" t="s">
        <v>737</v>
      </c>
      <c r="L44" s="9" t="str">
        <f t="shared" ref="L44:L53" si="17">IF(J44="Div by 0", "N/A", IF(OR(J44="N/A",K44="N/A"),"N/A", IF(J44&gt;VALUE(MID(K44,1,2)), "No", IF(J44&lt;-1*VALUE(MID(K44,1,2)), "No", "Yes"))))</f>
        <v>Yes</v>
      </c>
    </row>
    <row r="45" spans="1:12" x14ac:dyDescent="0.2">
      <c r="A45" s="3" t="s">
        <v>173</v>
      </c>
      <c r="B45" s="35" t="s">
        <v>213</v>
      </c>
      <c r="C45" s="8">
        <v>23.208547711000001</v>
      </c>
      <c r="D45" s="11" t="str">
        <f t="shared" si="14"/>
        <v>N/A</v>
      </c>
      <c r="E45" s="8">
        <v>23.299781951</v>
      </c>
      <c r="F45" s="11" t="str">
        <f t="shared" si="15"/>
        <v>N/A</v>
      </c>
      <c r="G45" s="8">
        <v>23.274689070000001</v>
      </c>
      <c r="H45" s="11" t="str">
        <f t="shared" si="16"/>
        <v>N/A</v>
      </c>
      <c r="I45" s="12">
        <v>0.3931</v>
      </c>
      <c r="J45" s="12">
        <v>-0.108</v>
      </c>
      <c r="K45" s="45" t="s">
        <v>737</v>
      </c>
      <c r="L45" s="9" t="str">
        <f t="shared" si="17"/>
        <v>Yes</v>
      </c>
    </row>
    <row r="46" spans="1:12" x14ac:dyDescent="0.2">
      <c r="A46" s="3" t="s">
        <v>174</v>
      </c>
      <c r="B46" s="35" t="s">
        <v>213</v>
      </c>
      <c r="C46" s="8">
        <v>12.40805106</v>
      </c>
      <c r="D46" s="11" t="str">
        <f t="shared" si="14"/>
        <v>N/A</v>
      </c>
      <c r="E46" s="8">
        <v>12.495511369000001</v>
      </c>
      <c r="F46" s="11" t="str">
        <f t="shared" si="15"/>
        <v>N/A</v>
      </c>
      <c r="G46" s="8">
        <v>12.676067152</v>
      </c>
      <c r="H46" s="11" t="str">
        <f t="shared" si="16"/>
        <v>N/A</v>
      </c>
      <c r="I46" s="12">
        <v>0.70489999999999997</v>
      </c>
      <c r="J46" s="12">
        <v>1.4450000000000001</v>
      </c>
      <c r="K46" s="45" t="s">
        <v>737</v>
      </c>
      <c r="L46" s="9" t="str">
        <f t="shared" si="17"/>
        <v>Yes</v>
      </c>
    </row>
    <row r="47" spans="1:12" x14ac:dyDescent="0.2">
      <c r="A47" s="3" t="s">
        <v>175</v>
      </c>
      <c r="B47" s="35" t="s">
        <v>213</v>
      </c>
      <c r="C47" s="8">
        <v>3.6654167340999999</v>
      </c>
      <c r="D47" s="11" t="str">
        <f t="shared" si="14"/>
        <v>N/A</v>
      </c>
      <c r="E47" s="8">
        <v>3.6647317075000001</v>
      </c>
      <c r="F47" s="11" t="str">
        <f t="shared" si="15"/>
        <v>N/A</v>
      </c>
      <c r="G47" s="8">
        <v>3.6962691806999999</v>
      </c>
      <c r="H47" s="11" t="str">
        <f t="shared" si="16"/>
        <v>N/A</v>
      </c>
      <c r="I47" s="12">
        <v>-1.9E-2</v>
      </c>
      <c r="J47" s="12">
        <v>0.86060000000000003</v>
      </c>
      <c r="K47" s="45" t="s">
        <v>737</v>
      </c>
      <c r="L47" s="9" t="str">
        <f t="shared" si="17"/>
        <v>Yes</v>
      </c>
    </row>
    <row r="48" spans="1:12" x14ac:dyDescent="0.2">
      <c r="A48" s="3" t="s">
        <v>176</v>
      </c>
      <c r="B48" s="35" t="s">
        <v>213</v>
      </c>
      <c r="C48" s="8">
        <v>2.5977833423000001</v>
      </c>
      <c r="D48" s="11" t="str">
        <f t="shared" si="14"/>
        <v>N/A</v>
      </c>
      <c r="E48" s="8">
        <v>2.5234266772999998</v>
      </c>
      <c r="F48" s="11" t="str">
        <f t="shared" si="15"/>
        <v>N/A</v>
      </c>
      <c r="G48" s="8">
        <v>2.4882081608000002</v>
      </c>
      <c r="H48" s="11" t="str">
        <f t="shared" si="16"/>
        <v>N/A</v>
      </c>
      <c r="I48" s="12">
        <v>-2.86</v>
      </c>
      <c r="J48" s="12">
        <v>-1.4</v>
      </c>
      <c r="K48" s="45" t="s">
        <v>737</v>
      </c>
      <c r="L48" s="9" t="str">
        <f t="shared" si="17"/>
        <v>Yes</v>
      </c>
    </row>
    <row r="49" spans="1:12" x14ac:dyDescent="0.2">
      <c r="A49" s="3" t="s">
        <v>954</v>
      </c>
      <c r="B49" s="35" t="s">
        <v>213</v>
      </c>
      <c r="C49" s="8">
        <v>1.8781378082</v>
      </c>
      <c r="D49" s="11" t="str">
        <f t="shared" si="14"/>
        <v>N/A</v>
      </c>
      <c r="E49" s="8">
        <v>1.8420755261999999</v>
      </c>
      <c r="F49" s="11" t="str">
        <f t="shared" si="15"/>
        <v>N/A</v>
      </c>
      <c r="G49" s="8">
        <v>1.8204091591</v>
      </c>
      <c r="H49" s="11" t="str">
        <f t="shared" si="16"/>
        <v>N/A</v>
      </c>
      <c r="I49" s="12">
        <v>-1.92</v>
      </c>
      <c r="J49" s="12">
        <v>-1.18</v>
      </c>
      <c r="K49" s="45" t="s">
        <v>737</v>
      </c>
      <c r="L49" s="9" t="str">
        <f t="shared" si="17"/>
        <v>Yes</v>
      </c>
    </row>
    <row r="50" spans="1:12" x14ac:dyDescent="0.2">
      <c r="A50" s="2" t="s">
        <v>208</v>
      </c>
      <c r="B50" s="35" t="s">
        <v>213</v>
      </c>
      <c r="C50" s="36">
        <v>636954</v>
      </c>
      <c r="D50" s="9" t="str">
        <f t="shared" ref="D50:D53" si="18">IF($B50="N/A","N/A",IF(C50&lt;0,"No","Yes"))</f>
        <v>N/A</v>
      </c>
      <c r="E50" s="36">
        <v>632611</v>
      </c>
      <c r="F50" s="9" t="str">
        <f t="shared" ref="F50:F53" si="19">IF($B50="N/A","N/A",IF(E50&lt;0,"No","Yes"))</f>
        <v>N/A</v>
      </c>
      <c r="G50" s="36">
        <v>621251</v>
      </c>
      <c r="H50" s="9" t="str">
        <f t="shared" ref="H50:H53" si="20">IF($B50="N/A","N/A",IF(G50&lt;0,"No","Yes"))</f>
        <v>N/A</v>
      </c>
      <c r="I50" s="12">
        <v>-0.68200000000000005</v>
      </c>
      <c r="J50" s="12">
        <v>-1.8</v>
      </c>
      <c r="K50" s="45" t="s">
        <v>737</v>
      </c>
      <c r="L50" s="9" t="str">
        <f t="shared" si="17"/>
        <v>Yes</v>
      </c>
    </row>
    <row r="51" spans="1:12" x14ac:dyDescent="0.2">
      <c r="A51" s="2" t="s">
        <v>209</v>
      </c>
      <c r="B51" s="35" t="s">
        <v>213</v>
      </c>
      <c r="C51" s="36">
        <v>40046</v>
      </c>
      <c r="D51" s="9" t="str">
        <f t="shared" si="18"/>
        <v>N/A</v>
      </c>
      <c r="E51" s="36">
        <v>38342</v>
      </c>
      <c r="F51" s="9" t="str">
        <f t="shared" si="19"/>
        <v>N/A</v>
      </c>
      <c r="G51" s="36">
        <v>35543</v>
      </c>
      <c r="H51" s="9" t="str">
        <f t="shared" si="20"/>
        <v>N/A</v>
      </c>
      <c r="I51" s="12">
        <v>-4.26</v>
      </c>
      <c r="J51" s="12">
        <v>-7.3</v>
      </c>
      <c r="K51" s="45" t="s">
        <v>737</v>
      </c>
      <c r="L51" s="9" t="str">
        <f t="shared" si="17"/>
        <v>Yes</v>
      </c>
    </row>
    <row r="52" spans="1:12" x14ac:dyDescent="0.2">
      <c r="A52" s="2" t="s">
        <v>210</v>
      </c>
      <c r="B52" s="35" t="s">
        <v>213</v>
      </c>
      <c r="C52" s="36">
        <v>419458</v>
      </c>
      <c r="D52" s="9" t="str">
        <f t="shared" si="18"/>
        <v>N/A</v>
      </c>
      <c r="E52" s="36">
        <v>418271</v>
      </c>
      <c r="F52" s="9" t="str">
        <f t="shared" si="19"/>
        <v>N/A</v>
      </c>
      <c r="G52" s="36">
        <v>412238</v>
      </c>
      <c r="H52" s="9" t="str">
        <f t="shared" si="20"/>
        <v>N/A</v>
      </c>
      <c r="I52" s="12">
        <v>-0.28299999999999997</v>
      </c>
      <c r="J52" s="12">
        <v>-1.44</v>
      </c>
      <c r="K52" s="45" t="s">
        <v>737</v>
      </c>
      <c r="L52" s="9" t="str">
        <f t="shared" si="17"/>
        <v>Yes</v>
      </c>
    </row>
    <row r="53" spans="1:12" x14ac:dyDescent="0.2">
      <c r="A53" s="2" t="s">
        <v>955</v>
      </c>
      <c r="B53" s="35" t="s">
        <v>213</v>
      </c>
      <c r="C53" s="36">
        <v>71543</v>
      </c>
      <c r="D53" s="9" t="str">
        <f t="shared" si="18"/>
        <v>N/A</v>
      </c>
      <c r="E53" s="36">
        <v>69379</v>
      </c>
      <c r="F53" s="9" t="str">
        <f t="shared" si="19"/>
        <v>N/A</v>
      </c>
      <c r="G53" s="36">
        <v>68013</v>
      </c>
      <c r="H53" s="9" t="str">
        <f t="shared" si="20"/>
        <v>N/A</v>
      </c>
      <c r="I53" s="12">
        <v>-3.02</v>
      </c>
      <c r="J53" s="12">
        <v>-1.97</v>
      </c>
      <c r="K53" s="45" t="s">
        <v>737</v>
      </c>
      <c r="L53" s="9" t="str">
        <f t="shared" si="17"/>
        <v>Yes</v>
      </c>
    </row>
    <row r="54" spans="1:12" x14ac:dyDescent="0.2">
      <c r="A54" s="2" t="s">
        <v>956</v>
      </c>
      <c r="B54" s="35" t="s">
        <v>213</v>
      </c>
      <c r="C54" s="8">
        <v>99.998588115999993</v>
      </c>
      <c r="D54" s="44" t="str">
        <f>IF($B54="N/A","N/A",IF(C54&gt;10,"No",IF(C54&lt;-10,"No","Yes")))</f>
        <v>N/A</v>
      </c>
      <c r="E54" s="8">
        <v>99.998911847000002</v>
      </c>
      <c r="F54" s="44" t="str">
        <f>IF($B54="N/A","N/A",IF(E54&gt;10,"No",IF(E54&lt;-10,"No","Yes")))</f>
        <v>N/A</v>
      </c>
      <c r="G54" s="8">
        <v>99.998464437999999</v>
      </c>
      <c r="H54" s="44" t="str">
        <f>IF($B54="N/A","N/A",IF(G54&gt;10,"No",IF(G54&lt;-10,"No","Yes")))</f>
        <v>N/A</v>
      </c>
      <c r="I54" s="12">
        <v>2.9999999999999997E-4</v>
      </c>
      <c r="J54" s="12">
        <v>0</v>
      </c>
      <c r="K54" s="35" t="s">
        <v>213</v>
      </c>
      <c r="L54" s="9" t="str">
        <f t="shared" si="4"/>
        <v>N/A</v>
      </c>
    </row>
    <row r="55" spans="1:12" x14ac:dyDescent="0.2">
      <c r="A55" s="2" t="s">
        <v>957</v>
      </c>
      <c r="B55" s="35" t="s">
        <v>213</v>
      </c>
      <c r="C55" s="8">
        <v>99.998505064</v>
      </c>
      <c r="D55" s="44" t="str">
        <f>IF($B55="N/A","N/A",IF(C55&gt;10,"No",IF(C55&lt;-10,"No","Yes")))</f>
        <v>N/A</v>
      </c>
      <c r="E55" s="8">
        <v>99.998744439000006</v>
      </c>
      <c r="F55" s="44" t="str">
        <f>IF($B55="N/A","N/A",IF(E55&gt;10,"No",IF(E55&lt;-10,"No","Yes")))</f>
        <v>N/A</v>
      </c>
      <c r="G55" s="8">
        <v>99.998635055999998</v>
      </c>
      <c r="H55" s="44" t="str">
        <f>IF($B55="N/A","N/A",IF(G55&gt;10,"No",IF(G55&lt;-10,"No","Yes")))</f>
        <v>N/A</v>
      </c>
      <c r="I55" s="12">
        <v>2.0000000000000001E-4</v>
      </c>
      <c r="J55" s="12">
        <v>0</v>
      </c>
      <c r="K55" s="35" t="s">
        <v>213</v>
      </c>
      <c r="L55" s="9" t="str">
        <f t="shared" si="4"/>
        <v>N/A</v>
      </c>
    </row>
    <row r="56" spans="1:12" x14ac:dyDescent="0.2">
      <c r="A56" s="2" t="s">
        <v>177</v>
      </c>
      <c r="B56" s="35" t="s">
        <v>213</v>
      </c>
      <c r="C56" s="8">
        <v>58.926636019999997</v>
      </c>
      <c r="D56" s="44" t="str">
        <f t="shared" ref="D56:D57" si="21">IF($B56="N/A","N/A",IF(C56&gt;10,"No",IF(C56&lt;-10,"No","Yes")))</f>
        <v>N/A</v>
      </c>
      <c r="E56" s="8">
        <v>59.062430683000002</v>
      </c>
      <c r="F56" s="44" t="str">
        <f t="shared" ref="F56:F57" si="22">IF($B56="N/A","N/A",IF(E56&gt;10,"No",IF(E56&lt;-10,"No","Yes")))</f>
        <v>N/A</v>
      </c>
      <c r="G56" s="8">
        <v>59.060031103999997</v>
      </c>
      <c r="H56" s="44" t="str">
        <f t="shared" ref="H56:H57" si="23">IF($B56="N/A","N/A",IF(G56&gt;10,"No",IF(G56&lt;-10,"No","Yes")))</f>
        <v>N/A</v>
      </c>
      <c r="I56" s="12">
        <v>0.23039999999999999</v>
      </c>
      <c r="J56" s="12">
        <v>-4.0000000000000001E-3</v>
      </c>
      <c r="K56" s="45" t="s">
        <v>737</v>
      </c>
      <c r="L56" s="9" t="str">
        <f>IF(J56="Div by 0", "N/A", IF(OR(J56="N/A",K56="N/A"),"N/A", IF(J56&gt;VALUE(MID(K56,1,2)), "No", IF(J56&lt;-1*VALUE(MID(K56,1,2)), "No", "Yes"))))</f>
        <v>Yes</v>
      </c>
    </row>
    <row r="57" spans="1:12" x14ac:dyDescent="0.2">
      <c r="A57" s="6" t="s">
        <v>178</v>
      </c>
      <c r="B57" s="35" t="s">
        <v>213</v>
      </c>
      <c r="C57" s="8">
        <v>41.071869044000003</v>
      </c>
      <c r="D57" s="44" t="str">
        <f t="shared" si="21"/>
        <v>N/A</v>
      </c>
      <c r="E57" s="8">
        <v>40.936313755999997</v>
      </c>
      <c r="F57" s="44" t="str">
        <f t="shared" si="22"/>
        <v>N/A</v>
      </c>
      <c r="G57" s="8">
        <v>40.938603952000001</v>
      </c>
      <c r="H57" s="44" t="str">
        <f t="shared" si="23"/>
        <v>N/A</v>
      </c>
      <c r="I57" s="12">
        <v>-0.33</v>
      </c>
      <c r="J57" s="12">
        <v>5.5999999999999999E-3</v>
      </c>
      <c r="K57" s="45" t="s">
        <v>737</v>
      </c>
      <c r="L57" s="9" t="str">
        <f>IF(J57="Div by 0", "N/A", IF(OR(J57="N/A",K57="N/A"),"N/A", IF(J57&gt;VALUE(MID(K57,1,2)), "No", IF(J57&lt;-1*VALUE(MID(K57,1,2)), "No", "Yes"))))</f>
        <v>Yes</v>
      </c>
    </row>
    <row r="58" spans="1:12" x14ac:dyDescent="0.2">
      <c r="A58" s="7" t="s">
        <v>683</v>
      </c>
      <c r="B58" s="35" t="s">
        <v>282</v>
      </c>
      <c r="C58" s="8">
        <v>62.109686769</v>
      </c>
      <c r="D58" s="44" t="str">
        <f>IF($B58="N/A","N/A",IF(C58&gt;70,"No",IF(C58&lt;40,"No","Yes")))</f>
        <v>Yes</v>
      </c>
      <c r="E58" s="8">
        <v>62.157890991999999</v>
      </c>
      <c r="F58" s="44" t="str">
        <f>IF($B58="N/A","N/A",IF(E58&gt;70,"No",IF(E58&lt;40,"No","Yes")))</f>
        <v>Yes</v>
      </c>
      <c r="G58" s="8">
        <v>61.428550711</v>
      </c>
      <c r="H58" s="44" t="str">
        <f>IF($B58="N/A","N/A",IF(G58&gt;70,"No",IF(G58&lt;40,"No","Yes")))</f>
        <v>Yes</v>
      </c>
      <c r="I58" s="12">
        <v>7.7600000000000002E-2</v>
      </c>
      <c r="J58" s="12">
        <v>-1.17</v>
      </c>
      <c r="K58" s="45" t="s">
        <v>737</v>
      </c>
      <c r="L58" s="9" t="str">
        <f t="shared" si="4"/>
        <v>Yes</v>
      </c>
    </row>
    <row r="59" spans="1:12" x14ac:dyDescent="0.2">
      <c r="A59" s="2" t="s">
        <v>684</v>
      </c>
      <c r="B59" s="35" t="s">
        <v>213</v>
      </c>
      <c r="C59" s="8">
        <v>67.067322408999999</v>
      </c>
      <c r="D59" s="44" t="str">
        <f>IF($B59="N/A","N/A",IF(C59&gt;10,"No",IF(C59&lt;-10,"No","Yes")))</f>
        <v>N/A</v>
      </c>
      <c r="E59" s="8">
        <v>68.057945621000002</v>
      </c>
      <c r="F59" s="44" t="str">
        <f>IF($B59="N/A","N/A",IF(E59&gt;10,"No",IF(E59&lt;-10,"No","Yes")))</f>
        <v>N/A</v>
      </c>
      <c r="G59" s="8">
        <v>65.887008180999999</v>
      </c>
      <c r="H59" s="44" t="str">
        <f>IF($B59="N/A","N/A",IF(G59&gt;10,"No",IF(G59&lt;-10,"No","Yes")))</f>
        <v>N/A</v>
      </c>
      <c r="I59" s="12">
        <v>1.4770000000000001</v>
      </c>
      <c r="J59" s="12">
        <v>-3.19</v>
      </c>
      <c r="K59" s="35" t="s">
        <v>213</v>
      </c>
      <c r="L59" s="9" t="str">
        <f t="shared" si="4"/>
        <v>N/A</v>
      </c>
    </row>
    <row r="60" spans="1:12" x14ac:dyDescent="0.2">
      <c r="A60" s="2" t="s">
        <v>685</v>
      </c>
      <c r="B60" s="35" t="s">
        <v>213</v>
      </c>
      <c r="C60" s="8">
        <v>67.294637245999994</v>
      </c>
      <c r="D60" s="44" t="str">
        <f t="shared" ref="D60:D66" si="24">IF($B60="N/A","N/A",IF(C60&gt;10,"No",IF(C60&lt;-10,"No","Yes")))</f>
        <v>N/A</v>
      </c>
      <c r="E60" s="8">
        <v>68.135083621999996</v>
      </c>
      <c r="F60" s="44" t="str">
        <f t="shared" ref="F60:F66" si="25">IF($B60="N/A","N/A",IF(E60&gt;10,"No",IF(E60&lt;-10,"No","Yes")))</f>
        <v>N/A</v>
      </c>
      <c r="G60" s="8">
        <v>68.145347693000005</v>
      </c>
      <c r="H60" s="44" t="str">
        <f t="shared" ref="H60:H66" si="26">IF($B60="N/A","N/A",IF(G60&gt;10,"No",IF(G60&lt;-10,"No","Yes")))</f>
        <v>N/A</v>
      </c>
      <c r="I60" s="12">
        <v>1.2490000000000001</v>
      </c>
      <c r="J60" s="12">
        <v>1.5100000000000001E-2</v>
      </c>
      <c r="K60" s="35" t="s">
        <v>213</v>
      </c>
      <c r="L60" s="9" t="str">
        <f t="shared" si="4"/>
        <v>N/A</v>
      </c>
    </row>
    <row r="61" spans="1:12" x14ac:dyDescent="0.2">
      <c r="A61" s="2" t="s">
        <v>1748</v>
      </c>
      <c r="B61" s="35" t="s">
        <v>213</v>
      </c>
      <c r="C61" s="8">
        <v>64.301732035000001</v>
      </c>
      <c r="D61" s="44" t="str">
        <f t="shared" si="24"/>
        <v>N/A</v>
      </c>
      <c r="E61" s="8">
        <v>64.287138959999993</v>
      </c>
      <c r="F61" s="44" t="str">
        <f t="shared" si="25"/>
        <v>N/A</v>
      </c>
      <c r="G61" s="8">
        <v>63.382707873000001</v>
      </c>
      <c r="H61" s="44" t="str">
        <f t="shared" si="26"/>
        <v>N/A</v>
      </c>
      <c r="I61" s="12">
        <v>-2.3E-2</v>
      </c>
      <c r="J61" s="12">
        <v>-1.41</v>
      </c>
      <c r="K61" s="35" t="s">
        <v>213</v>
      </c>
      <c r="L61" s="9" t="str">
        <f t="shared" si="4"/>
        <v>N/A</v>
      </c>
    </row>
    <row r="62" spans="1:12" x14ac:dyDescent="0.2">
      <c r="A62" s="2" t="s">
        <v>686</v>
      </c>
      <c r="B62" s="35" t="s">
        <v>213</v>
      </c>
      <c r="C62" s="8">
        <v>49.312538134</v>
      </c>
      <c r="D62" s="44" t="str">
        <f t="shared" si="24"/>
        <v>N/A</v>
      </c>
      <c r="E62" s="8">
        <v>48.503305261999998</v>
      </c>
      <c r="F62" s="44" t="str">
        <f t="shared" si="25"/>
        <v>N/A</v>
      </c>
      <c r="G62" s="8">
        <v>48.001449256999997</v>
      </c>
      <c r="H62" s="44" t="str">
        <f t="shared" si="26"/>
        <v>N/A</v>
      </c>
      <c r="I62" s="12">
        <v>-1.64</v>
      </c>
      <c r="J62" s="12">
        <v>-1.03</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1745</v>
      </c>
      <c r="J63" s="12" t="s">
        <v>1745</v>
      </c>
      <c r="K63" s="35" t="s">
        <v>213</v>
      </c>
      <c r="L63" s="9" t="str">
        <f>IF(J63="Div by 0", "N/A", IF(K63="N/A","N/A", IF(J63&gt;VALUE(MID(K63,1,2)), "No", IF(J63&lt;-1*VALUE(MID(K63,1,2)), "No", "Yes"))))</f>
        <v>N/A</v>
      </c>
    </row>
    <row r="64" spans="1:12" x14ac:dyDescent="0.2">
      <c r="A64" s="3" t="s">
        <v>146</v>
      </c>
      <c r="B64" s="35" t="s">
        <v>213</v>
      </c>
      <c r="C64" s="8">
        <v>1.1486090867000001</v>
      </c>
      <c r="D64" s="44" t="str">
        <f t="shared" si="24"/>
        <v>N/A</v>
      </c>
      <c r="E64" s="8">
        <v>1.1743681389</v>
      </c>
      <c r="F64" s="44" t="str">
        <f t="shared" si="25"/>
        <v>N/A</v>
      </c>
      <c r="G64" s="8">
        <v>1.1458707449000001</v>
      </c>
      <c r="H64" s="44" t="str">
        <f t="shared" si="26"/>
        <v>N/A</v>
      </c>
      <c r="I64" s="12">
        <v>2.2429999999999999</v>
      </c>
      <c r="J64" s="12">
        <v>-2.4300000000000002</v>
      </c>
      <c r="K64" s="35" t="s">
        <v>213</v>
      </c>
      <c r="L64" s="9" t="str">
        <f t="shared" si="4"/>
        <v>N/A</v>
      </c>
    </row>
    <row r="65" spans="1:12" x14ac:dyDescent="0.2">
      <c r="A65" s="3" t="s">
        <v>147</v>
      </c>
      <c r="B65" s="35" t="s">
        <v>213</v>
      </c>
      <c r="C65" s="8">
        <v>1.3709392764999999</v>
      </c>
      <c r="D65" s="44" t="str">
        <f t="shared" si="24"/>
        <v>N/A</v>
      </c>
      <c r="E65" s="8">
        <v>1.3657993530000001</v>
      </c>
      <c r="F65" s="44" t="str">
        <f t="shared" si="25"/>
        <v>N/A</v>
      </c>
      <c r="G65" s="8">
        <v>1.3452379226</v>
      </c>
      <c r="H65" s="44" t="str">
        <f t="shared" si="26"/>
        <v>N/A</v>
      </c>
      <c r="I65" s="12">
        <v>-0.375</v>
      </c>
      <c r="J65" s="12">
        <v>-1.51</v>
      </c>
      <c r="K65" s="35" t="s">
        <v>213</v>
      </c>
      <c r="L65" s="9" t="str">
        <f t="shared" si="4"/>
        <v>N/A</v>
      </c>
    </row>
    <row r="66" spans="1:12" x14ac:dyDescent="0.2">
      <c r="A66" s="3" t="s">
        <v>148</v>
      </c>
      <c r="B66" s="35" t="s">
        <v>213</v>
      </c>
      <c r="C66" s="8">
        <v>1.4527454913</v>
      </c>
      <c r="D66" s="44" t="str">
        <f t="shared" si="24"/>
        <v>N/A</v>
      </c>
      <c r="E66" s="8">
        <v>1.4486663849000001</v>
      </c>
      <c r="F66" s="44" t="str">
        <f t="shared" si="25"/>
        <v>N/A</v>
      </c>
      <c r="G66" s="8">
        <v>1.440613406</v>
      </c>
      <c r="H66" s="44" t="str">
        <f t="shared" si="26"/>
        <v>N/A</v>
      </c>
      <c r="I66" s="12">
        <v>-0.28100000000000003</v>
      </c>
      <c r="J66" s="12">
        <v>-0.55600000000000005</v>
      </c>
      <c r="K66" s="35" t="s">
        <v>213</v>
      </c>
      <c r="L66" s="9" t="str">
        <f t="shared" si="4"/>
        <v>N/A</v>
      </c>
    </row>
    <row r="67" spans="1:12" x14ac:dyDescent="0.2">
      <c r="A67" s="2" t="s">
        <v>958</v>
      </c>
      <c r="B67" s="48" t="s">
        <v>213</v>
      </c>
      <c r="C67" s="1">
        <v>4826</v>
      </c>
      <c r="D67" s="11" t="str">
        <f>IF($B67="N/A","N/A",IF(C67&gt;10,"No",IF(C67&lt;-10,"No","Yes")))</f>
        <v>N/A</v>
      </c>
      <c r="E67" s="1">
        <v>4388</v>
      </c>
      <c r="F67" s="11" t="str">
        <f>IF($B67="N/A","N/A",IF(E67&gt;10,"No",IF(E67&lt;-10,"No","Yes")))</f>
        <v>N/A</v>
      </c>
      <c r="G67" s="1">
        <v>4631</v>
      </c>
      <c r="H67" s="11" t="str">
        <f>IF($B67="N/A","N/A",IF(G67&gt;10,"No",IF(G67&lt;-10,"No","Yes")))</f>
        <v>N/A</v>
      </c>
      <c r="I67" s="12">
        <v>-9.08</v>
      </c>
      <c r="J67" s="12">
        <v>5.5380000000000003</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1745</v>
      </c>
      <c r="J68" s="12" t="s">
        <v>1745</v>
      </c>
      <c r="K68" s="35" t="s">
        <v>213</v>
      </c>
      <c r="L68" s="9" t="str">
        <f t="shared" si="4"/>
        <v>N/A</v>
      </c>
    </row>
    <row r="69" spans="1:12" x14ac:dyDescent="0.2">
      <c r="A69" s="3" t="s">
        <v>202</v>
      </c>
      <c r="B69" s="48" t="s">
        <v>217</v>
      </c>
      <c r="C69" s="1">
        <v>302</v>
      </c>
      <c r="D69" s="44" t="str">
        <f t="shared" si="27"/>
        <v>No</v>
      </c>
      <c r="E69" s="1">
        <v>247</v>
      </c>
      <c r="F69" s="44" t="str">
        <f t="shared" si="28"/>
        <v>No</v>
      </c>
      <c r="G69" s="1">
        <v>259</v>
      </c>
      <c r="H69" s="44" t="str">
        <f t="shared" si="29"/>
        <v>No</v>
      </c>
      <c r="I69" s="12">
        <v>-18.2</v>
      </c>
      <c r="J69" s="12">
        <v>4.8579999999999997</v>
      </c>
      <c r="K69" s="35" t="s">
        <v>213</v>
      </c>
      <c r="L69" s="9" t="str">
        <f t="shared" si="4"/>
        <v>N/A</v>
      </c>
    </row>
    <row r="70" spans="1:12" x14ac:dyDescent="0.2">
      <c r="A70" s="3" t="s">
        <v>203</v>
      </c>
      <c r="B70" s="71" t="s">
        <v>213</v>
      </c>
      <c r="C70" s="13">
        <v>36.423841060000001</v>
      </c>
      <c r="D70" s="11" t="str">
        <f>IF($B70="N/A","N/A",IF(C70&gt;10,"No",IF(C70&lt;-10,"No","Yes")))</f>
        <v>N/A</v>
      </c>
      <c r="E70" s="13">
        <v>51.821862348000003</v>
      </c>
      <c r="F70" s="11" t="str">
        <f>IF($B70="N/A","N/A",IF(E70&gt;10,"No",IF(E70&lt;-10,"No","Yes")))</f>
        <v>N/A</v>
      </c>
      <c r="G70" s="13">
        <v>60.617760617999998</v>
      </c>
      <c r="H70" s="11" t="str">
        <f>IF($B70="N/A","N/A",IF(G70&gt;10,"No",IF(G70&lt;-10,"No","Yes")))</f>
        <v>N/A</v>
      </c>
      <c r="I70" s="12">
        <v>42.27</v>
      </c>
      <c r="J70" s="12">
        <v>16.97</v>
      </c>
      <c r="K70" s="71" t="s">
        <v>213</v>
      </c>
      <c r="L70" s="9" t="str">
        <f t="shared" si="4"/>
        <v>N/A</v>
      </c>
    </row>
    <row r="71" spans="1:12" x14ac:dyDescent="0.2">
      <c r="A71" s="2" t="s">
        <v>65</v>
      </c>
      <c r="B71" s="48" t="s">
        <v>213</v>
      </c>
      <c r="C71" s="1">
        <v>194853</v>
      </c>
      <c r="D71" s="11" t="str">
        <f>IF($B71="N/A","N/A",IF(C71&gt;10,"No",IF(C71&lt;-10,"No","Yes")))</f>
        <v>N/A</v>
      </c>
      <c r="E71" s="1">
        <v>192240</v>
      </c>
      <c r="F71" s="11" t="str">
        <f>IF($B71="N/A","N/A",IF(E71&gt;10,"No",IF(E71&lt;-10,"No","Yes")))</f>
        <v>N/A</v>
      </c>
      <c r="G71" s="1">
        <v>189034</v>
      </c>
      <c r="H71" s="11" t="str">
        <f>IF($B71="N/A","N/A",IF(G71&gt;10,"No",IF(G71&lt;-10,"No","Yes")))</f>
        <v>N/A</v>
      </c>
      <c r="I71" s="12">
        <v>-1.34</v>
      </c>
      <c r="J71" s="12">
        <v>-1.67</v>
      </c>
      <c r="K71" s="48" t="s">
        <v>737</v>
      </c>
      <c r="L71" s="9" t="str">
        <f t="shared" ref="L71:L103" si="30">IF(J71="Div by 0", "N/A", IF(K71="N/A","N/A", IF(J71&gt;VALUE(MID(K71,1,2)), "No", IF(J71&lt;-1*VALUE(MID(K71,1,2)), "No", "Yes"))))</f>
        <v>Yes</v>
      </c>
    </row>
    <row r="72" spans="1:12" x14ac:dyDescent="0.2">
      <c r="A72" s="4" t="s">
        <v>66</v>
      </c>
      <c r="B72" s="48" t="s">
        <v>213</v>
      </c>
      <c r="C72" s="1">
        <v>163022.6</v>
      </c>
      <c r="D72" s="11" t="str">
        <f>IF($B72="N/A","N/A",IF(C72&gt;10,"No",IF(C72&lt;-10,"No","Yes")))</f>
        <v>N/A</v>
      </c>
      <c r="E72" s="1">
        <v>161285.01</v>
      </c>
      <c r="F72" s="11" t="str">
        <f>IF($B72="N/A","N/A",IF(E72&gt;10,"No",IF(E72&lt;-10,"No","Yes")))</f>
        <v>N/A</v>
      </c>
      <c r="G72" s="1">
        <v>157146.62</v>
      </c>
      <c r="H72" s="11" t="str">
        <f>IF($B72="N/A","N/A",IF(G72&gt;10,"No",IF(G72&lt;-10,"No","Yes")))</f>
        <v>N/A</v>
      </c>
      <c r="I72" s="12">
        <v>-1.07</v>
      </c>
      <c r="J72" s="12">
        <v>-2.57</v>
      </c>
      <c r="K72" s="48" t="s">
        <v>738</v>
      </c>
      <c r="L72" s="9" t="str">
        <f t="shared" si="30"/>
        <v>Yes</v>
      </c>
    </row>
    <row r="73" spans="1:12" x14ac:dyDescent="0.2">
      <c r="A73" s="3" t="s">
        <v>67</v>
      </c>
      <c r="B73" s="35" t="s">
        <v>283</v>
      </c>
      <c r="C73" s="8">
        <v>94.612708744000003</v>
      </c>
      <c r="D73" s="44" t="str">
        <f>IF($B73="N/A","N/A",IF(C73&gt;=90,"Yes","No"))</f>
        <v>Yes</v>
      </c>
      <c r="E73" s="8">
        <v>94.400433621999994</v>
      </c>
      <c r="F73" s="44" t="str">
        <f>IF($B73="N/A","N/A",IF(E73&gt;=90,"Yes","No"))</f>
        <v>Yes</v>
      </c>
      <c r="G73" s="8">
        <v>94.102350959999995</v>
      </c>
      <c r="H73" s="44" t="str">
        <f>IF($B73="N/A","N/A",IF(G73&gt;=90,"Yes","No"))</f>
        <v>Yes</v>
      </c>
      <c r="I73" s="12">
        <v>-0.224</v>
      </c>
      <c r="J73" s="12">
        <v>-0.316</v>
      </c>
      <c r="K73" s="45" t="s">
        <v>737</v>
      </c>
      <c r="L73" s="9" t="str">
        <f t="shared" si="30"/>
        <v>Yes</v>
      </c>
    </row>
    <row r="74" spans="1:12" x14ac:dyDescent="0.2">
      <c r="A74" s="2" t="s">
        <v>959</v>
      </c>
      <c r="B74" s="35" t="s">
        <v>283</v>
      </c>
      <c r="C74" s="8">
        <v>94.616656122999999</v>
      </c>
      <c r="D74" s="44" t="str">
        <f>IF($B74="N/A","N/A",IF(C74&gt;=90,"Yes","No"))</f>
        <v>Yes</v>
      </c>
      <c r="E74" s="8">
        <v>94.401510173999995</v>
      </c>
      <c r="F74" s="44" t="str">
        <f>IF($B74="N/A","N/A",IF(E74&gt;=90,"Yes","No"))</f>
        <v>Yes</v>
      </c>
      <c r="G74" s="8">
        <v>94.112565193999998</v>
      </c>
      <c r="H74" s="44" t="str">
        <f>IF($B74="N/A","N/A",IF(G74&gt;=90,"Yes","No"))</f>
        <v>Yes</v>
      </c>
      <c r="I74" s="12">
        <v>-0.22700000000000001</v>
      </c>
      <c r="J74" s="12">
        <v>-0.30599999999999999</v>
      </c>
      <c r="K74" s="45" t="s">
        <v>737</v>
      </c>
      <c r="L74" s="9" t="str">
        <f t="shared" si="30"/>
        <v>Yes</v>
      </c>
    </row>
    <row r="75" spans="1:12" x14ac:dyDescent="0.2">
      <c r="A75" s="6" t="s">
        <v>960</v>
      </c>
      <c r="B75" s="48" t="s">
        <v>284</v>
      </c>
      <c r="C75" s="13">
        <v>44.785498703000002</v>
      </c>
      <c r="D75" s="44" t="str">
        <f>IF($B75="N/A","N/A",IF(C75&gt;55,"No",IF(C75&lt;30,"No","Yes")))</f>
        <v>Yes</v>
      </c>
      <c r="E75" s="13">
        <v>45.100355248</v>
      </c>
      <c r="F75" s="44" t="str">
        <f>IF($B75="N/A","N/A",IF(E75&gt;55,"No",IF(E75&lt;30,"No","Yes")))</f>
        <v>Yes</v>
      </c>
      <c r="G75" s="13">
        <v>45.673576433999997</v>
      </c>
      <c r="H75" s="44" t="str">
        <f>IF($B75="N/A","N/A",IF(G75&gt;55,"No",IF(G75&lt;30,"No","Yes")))</f>
        <v>Yes</v>
      </c>
      <c r="I75" s="12">
        <v>0.70299999999999996</v>
      </c>
      <c r="J75" s="12">
        <v>1.2709999999999999</v>
      </c>
      <c r="K75" s="48" t="s">
        <v>737</v>
      </c>
      <c r="L75" s="9" t="str">
        <f t="shared" si="30"/>
        <v>Yes</v>
      </c>
    </row>
    <row r="76" spans="1:12" ht="12.95" customHeight="1" x14ac:dyDescent="0.2">
      <c r="A76" s="2" t="s">
        <v>1733</v>
      </c>
      <c r="B76" s="48" t="s">
        <v>278</v>
      </c>
      <c r="C76" s="13">
        <v>0.91094312119999998</v>
      </c>
      <c r="D76" s="44" t="str">
        <f>IF($B76="N/A","N/A",IF(C76&gt;=5,"No",IF(C76&lt;0,"No","Yes")))</f>
        <v>Yes</v>
      </c>
      <c r="E76" s="13">
        <v>0.78287557220000004</v>
      </c>
      <c r="F76" s="44" t="str">
        <f>IF($B76="N/A","N/A",IF(E76&gt;=5,"No",IF(E76&lt;0,"No","Yes")))</f>
        <v>Yes</v>
      </c>
      <c r="G76" s="13">
        <v>0.74431054730000001</v>
      </c>
      <c r="H76" s="44" t="str">
        <f>IF($B76="N/A","N/A",IF(G76&gt;=5,"No",IF(G76&lt;0,"No","Yes")))</f>
        <v>Yes</v>
      </c>
      <c r="I76" s="12">
        <v>-14.1</v>
      </c>
      <c r="J76" s="12">
        <v>-4.93</v>
      </c>
      <c r="K76" s="48" t="s">
        <v>213</v>
      </c>
      <c r="L76" s="9" t="str">
        <f t="shared" si="30"/>
        <v>N/A</v>
      </c>
    </row>
    <row r="77" spans="1:12" ht="12.95" customHeight="1" x14ac:dyDescent="0.2">
      <c r="A77" s="2" t="s">
        <v>1734</v>
      </c>
      <c r="B77" s="48" t="s">
        <v>213</v>
      </c>
      <c r="C77" s="13">
        <v>6.6429564851</v>
      </c>
      <c r="D77" s="48" t="s">
        <v>213</v>
      </c>
      <c r="E77" s="13">
        <v>6.7863087806999998</v>
      </c>
      <c r="F77" s="48" t="s">
        <v>213</v>
      </c>
      <c r="G77" s="13">
        <v>7.1881248875999999</v>
      </c>
      <c r="H77" s="48" t="s">
        <v>213</v>
      </c>
      <c r="I77" s="12">
        <v>2.1579999999999999</v>
      </c>
      <c r="J77" s="12">
        <v>5.9210000000000003</v>
      </c>
      <c r="K77" s="48" t="s">
        <v>213</v>
      </c>
      <c r="L77" s="9" t="str">
        <f t="shared" si="30"/>
        <v>N/A</v>
      </c>
    </row>
    <row r="78" spans="1:12" ht="12.95" customHeight="1" x14ac:dyDescent="0.2">
      <c r="A78" s="2" t="s">
        <v>1735</v>
      </c>
      <c r="B78" s="48" t="s">
        <v>213</v>
      </c>
      <c r="C78" s="13">
        <v>39.892123806000001</v>
      </c>
      <c r="D78" s="48" t="s">
        <v>213</v>
      </c>
      <c r="E78" s="13">
        <v>39.872555138999999</v>
      </c>
      <c r="F78" s="48" t="s">
        <v>213</v>
      </c>
      <c r="G78" s="13">
        <v>41.022778971000001</v>
      </c>
      <c r="H78" s="48" t="s">
        <v>213</v>
      </c>
      <c r="I78" s="12">
        <v>-4.9000000000000002E-2</v>
      </c>
      <c r="J78" s="12">
        <v>2.8849999999999998</v>
      </c>
      <c r="K78" s="48" t="s">
        <v>213</v>
      </c>
      <c r="L78" s="9" t="str">
        <f t="shared" si="30"/>
        <v>N/A</v>
      </c>
    </row>
    <row r="79" spans="1:12" ht="12.95" customHeight="1" x14ac:dyDescent="0.2">
      <c r="A79" s="2" t="s">
        <v>1736</v>
      </c>
      <c r="B79" s="48" t="s">
        <v>213</v>
      </c>
      <c r="C79" s="13">
        <v>3.8695837375000002</v>
      </c>
      <c r="D79" s="48" t="s">
        <v>213</v>
      </c>
      <c r="E79" s="13">
        <v>3.8894090719999999</v>
      </c>
      <c r="F79" s="48" t="s">
        <v>213</v>
      </c>
      <c r="G79" s="13">
        <v>3.1951923993000002</v>
      </c>
      <c r="H79" s="48" t="s">
        <v>213</v>
      </c>
      <c r="I79" s="12">
        <v>0.51229999999999998</v>
      </c>
      <c r="J79" s="12">
        <v>-17.8</v>
      </c>
      <c r="K79" s="48" t="s">
        <v>213</v>
      </c>
      <c r="L79" s="9" t="str">
        <f t="shared" si="30"/>
        <v>N/A</v>
      </c>
    </row>
    <row r="80" spans="1:12" ht="12.95" customHeight="1" x14ac:dyDescent="0.2">
      <c r="A80" s="2" t="s">
        <v>1737</v>
      </c>
      <c r="B80" s="48" t="s">
        <v>213</v>
      </c>
      <c r="C80" s="13">
        <v>5.9968283783</v>
      </c>
      <c r="D80" s="48" t="s">
        <v>213</v>
      </c>
      <c r="E80" s="13">
        <v>5.8302122347000003</v>
      </c>
      <c r="F80" s="48" t="s">
        <v>213</v>
      </c>
      <c r="G80" s="13">
        <v>5.6042828273999996</v>
      </c>
      <c r="H80" s="48" t="s">
        <v>213</v>
      </c>
      <c r="I80" s="12">
        <v>-2.78</v>
      </c>
      <c r="J80" s="12">
        <v>-3.88</v>
      </c>
      <c r="K80" s="48" t="s">
        <v>213</v>
      </c>
      <c r="L80" s="9" t="str">
        <f t="shared" si="30"/>
        <v>N/A</v>
      </c>
    </row>
    <row r="81" spans="1:12" ht="12.95" customHeight="1" x14ac:dyDescent="0.2">
      <c r="A81" s="2" t="s">
        <v>1738</v>
      </c>
      <c r="B81" s="48" t="s">
        <v>213</v>
      </c>
      <c r="C81" s="13">
        <v>0</v>
      </c>
      <c r="D81" s="48" t="s">
        <v>213</v>
      </c>
      <c r="E81" s="13">
        <v>0</v>
      </c>
      <c r="F81" s="48" t="s">
        <v>213</v>
      </c>
      <c r="G81" s="13">
        <v>0</v>
      </c>
      <c r="H81" s="48" t="s">
        <v>213</v>
      </c>
      <c r="I81" s="12" t="s">
        <v>1745</v>
      </c>
      <c r="J81" s="12" t="s">
        <v>1745</v>
      </c>
      <c r="K81" s="48" t="s">
        <v>213</v>
      </c>
      <c r="L81" s="9" t="str">
        <f t="shared" si="30"/>
        <v>N/A</v>
      </c>
    </row>
    <row r="82" spans="1:12" ht="12.95" customHeight="1" x14ac:dyDescent="0.2">
      <c r="A82" s="2" t="s">
        <v>1739</v>
      </c>
      <c r="B82" s="48" t="s">
        <v>213</v>
      </c>
      <c r="C82" s="13">
        <v>2.4141275731</v>
      </c>
      <c r="D82" s="48" t="s">
        <v>213</v>
      </c>
      <c r="E82" s="13">
        <v>2.4063670411999998</v>
      </c>
      <c r="F82" s="48" t="s">
        <v>213</v>
      </c>
      <c r="G82" s="13">
        <v>3.0121565433000002</v>
      </c>
      <c r="H82" s="48" t="s">
        <v>213</v>
      </c>
      <c r="I82" s="12">
        <v>-0.32100000000000001</v>
      </c>
      <c r="J82" s="12">
        <v>25.17</v>
      </c>
      <c r="K82" s="48" t="s">
        <v>213</v>
      </c>
      <c r="L82" s="9" t="str">
        <f t="shared" si="30"/>
        <v>N/A</v>
      </c>
    </row>
    <row r="83" spans="1:12" ht="12.95" customHeight="1" x14ac:dyDescent="0.2">
      <c r="A83" s="2" t="s">
        <v>1740</v>
      </c>
      <c r="B83" s="48" t="s">
        <v>213</v>
      </c>
      <c r="C83" s="13">
        <v>0</v>
      </c>
      <c r="D83" s="48" t="s">
        <v>213</v>
      </c>
      <c r="E83" s="13">
        <v>0</v>
      </c>
      <c r="F83" s="48" t="s">
        <v>213</v>
      </c>
      <c r="G83" s="13">
        <v>0</v>
      </c>
      <c r="H83" s="48" t="s">
        <v>213</v>
      </c>
      <c r="I83" s="12" t="s">
        <v>1745</v>
      </c>
      <c r="J83" s="12" t="s">
        <v>1745</v>
      </c>
      <c r="K83" s="48" t="s">
        <v>213</v>
      </c>
      <c r="L83" s="9" t="str">
        <f t="shared" si="30"/>
        <v>N/A</v>
      </c>
    </row>
    <row r="84" spans="1:12" ht="12.95" customHeight="1" x14ac:dyDescent="0.2">
      <c r="A84" s="2" t="s">
        <v>1741</v>
      </c>
      <c r="B84" s="48" t="s">
        <v>213</v>
      </c>
      <c r="C84" s="13">
        <v>40.273436898999996</v>
      </c>
      <c r="D84" s="48" t="s">
        <v>213</v>
      </c>
      <c r="E84" s="13">
        <v>40.432272159999997</v>
      </c>
      <c r="F84" s="48" t="s">
        <v>213</v>
      </c>
      <c r="G84" s="13">
        <v>39.233153823999999</v>
      </c>
      <c r="H84" s="48" t="s">
        <v>213</v>
      </c>
      <c r="I84" s="12">
        <v>0.39439999999999997</v>
      </c>
      <c r="J84" s="12">
        <v>-2.97</v>
      </c>
      <c r="K84" s="48" t="s">
        <v>213</v>
      </c>
      <c r="L84" s="9" t="str">
        <f t="shared" si="30"/>
        <v>N/A</v>
      </c>
    </row>
    <row r="85" spans="1:12" ht="12.95" customHeight="1" x14ac:dyDescent="0.2">
      <c r="A85" s="2" t="s">
        <v>1742</v>
      </c>
      <c r="B85" s="48" t="s">
        <v>213</v>
      </c>
      <c r="C85" s="13">
        <v>0</v>
      </c>
      <c r="D85" s="48" t="s">
        <v>213</v>
      </c>
      <c r="E85" s="13">
        <v>0</v>
      </c>
      <c r="F85" s="48" t="s">
        <v>213</v>
      </c>
      <c r="G85" s="13">
        <v>0</v>
      </c>
      <c r="H85" s="48" t="s">
        <v>213</v>
      </c>
      <c r="I85" s="12" t="s">
        <v>1745</v>
      </c>
      <c r="J85" s="12" t="s">
        <v>1745</v>
      </c>
      <c r="K85" s="48" t="s">
        <v>213</v>
      </c>
      <c r="L85" s="9" t="str">
        <f t="shared" si="30"/>
        <v>N/A</v>
      </c>
    </row>
    <row r="86" spans="1:12" ht="12.95" customHeight="1" x14ac:dyDescent="0.2">
      <c r="A86" s="2" t="s">
        <v>1743</v>
      </c>
      <c r="B86" s="48" t="s">
        <v>213</v>
      </c>
      <c r="C86" s="13">
        <v>0</v>
      </c>
      <c r="D86" s="48" t="s">
        <v>213</v>
      </c>
      <c r="E86" s="13">
        <v>0</v>
      </c>
      <c r="F86" s="48" t="s">
        <v>213</v>
      </c>
      <c r="G86" s="13">
        <v>0</v>
      </c>
      <c r="H86" s="48" t="s">
        <v>213</v>
      </c>
      <c r="I86" s="12" t="s">
        <v>1745</v>
      </c>
      <c r="J86" s="12" t="s">
        <v>1745</v>
      </c>
      <c r="K86" s="48" t="s">
        <v>213</v>
      </c>
      <c r="L86" s="9" t="str">
        <f t="shared" si="30"/>
        <v>N/A</v>
      </c>
    </row>
    <row r="87" spans="1:12" x14ac:dyDescent="0.2">
      <c r="A87" s="2" t="s">
        <v>961</v>
      </c>
      <c r="B87" s="48" t="s">
        <v>213</v>
      </c>
      <c r="C87" s="13">
        <v>87.073332203999996</v>
      </c>
      <c r="D87" s="48" t="s">
        <v>213</v>
      </c>
      <c r="E87" s="13">
        <v>86.917915105999995</v>
      </c>
      <c r="F87" s="48" t="s">
        <v>213</v>
      </c>
      <c r="G87" s="13">
        <v>86.60452617</v>
      </c>
      <c r="H87" s="48" t="s">
        <v>213</v>
      </c>
      <c r="I87" s="12">
        <v>-0.17799999999999999</v>
      </c>
      <c r="J87" s="12">
        <v>-0.36099999999999999</v>
      </c>
      <c r="K87" s="48" t="s">
        <v>213</v>
      </c>
      <c r="L87" s="9" t="str">
        <f t="shared" si="30"/>
        <v>N/A</v>
      </c>
    </row>
    <row r="88" spans="1:12" x14ac:dyDescent="0.2">
      <c r="A88" s="2" t="s">
        <v>962</v>
      </c>
      <c r="B88" s="48" t="s">
        <v>213</v>
      </c>
      <c r="C88" s="13">
        <v>12.926667796</v>
      </c>
      <c r="D88" s="48" t="s">
        <v>213</v>
      </c>
      <c r="E88" s="13">
        <v>13.082084893999999</v>
      </c>
      <c r="F88" s="48" t="s">
        <v>213</v>
      </c>
      <c r="G88" s="13">
        <v>13.39547383</v>
      </c>
      <c r="H88" s="48" t="s">
        <v>213</v>
      </c>
      <c r="I88" s="12">
        <v>1.202</v>
      </c>
      <c r="J88" s="12">
        <v>2.3959999999999999</v>
      </c>
      <c r="K88" s="48" t="s">
        <v>213</v>
      </c>
      <c r="L88" s="9" t="str">
        <f t="shared" si="30"/>
        <v>N/A</v>
      </c>
    </row>
    <row r="89" spans="1:12" x14ac:dyDescent="0.2">
      <c r="A89" s="6" t="s">
        <v>68</v>
      </c>
      <c r="B89" s="48" t="s">
        <v>213</v>
      </c>
      <c r="C89" s="1">
        <v>886</v>
      </c>
      <c r="D89" s="11" t="str">
        <f>IF($B89="N/A","N/A",IF(C89&gt;10,"No",IF(C89&lt;-10,"No","Yes")))</f>
        <v>N/A</v>
      </c>
      <c r="E89" s="1">
        <v>803</v>
      </c>
      <c r="F89" s="11" t="str">
        <f>IF($B89="N/A","N/A",IF(E89&gt;10,"No",IF(E89&lt;-10,"No","Yes")))</f>
        <v>N/A</v>
      </c>
      <c r="G89" s="1">
        <v>736</v>
      </c>
      <c r="H89" s="11" t="str">
        <f>IF($B89="N/A","N/A",IF(G89&gt;10,"No",IF(G89&lt;-10,"No","Yes")))</f>
        <v>N/A</v>
      </c>
      <c r="I89" s="12">
        <v>-9.3699999999999992</v>
      </c>
      <c r="J89" s="12">
        <v>-8.34</v>
      </c>
      <c r="K89" s="48" t="s">
        <v>737</v>
      </c>
      <c r="L89" s="9" t="str">
        <f t="shared" si="30"/>
        <v>Yes</v>
      </c>
    </row>
    <row r="90" spans="1:12" x14ac:dyDescent="0.2">
      <c r="A90" s="2" t="s">
        <v>109</v>
      </c>
      <c r="B90" s="48" t="s">
        <v>213</v>
      </c>
      <c r="C90" s="13">
        <v>2.144469526</v>
      </c>
      <c r="D90" s="44" t="str">
        <f>IF($B90="N/A","N/A",IF(C90&gt;10,"No",IF(C90&lt;-10,"No","Yes")))</f>
        <v>N/A</v>
      </c>
      <c r="E90" s="13">
        <v>1.8679950187000001</v>
      </c>
      <c r="F90" s="44" t="str">
        <f>IF($B90="N/A","N/A",IF(E90&gt;10,"No",IF(E90&lt;-10,"No","Yes")))</f>
        <v>N/A</v>
      </c>
      <c r="G90" s="13">
        <v>2.3097826087</v>
      </c>
      <c r="H90" s="44" t="str">
        <f>IF($B90="N/A","N/A",IF(G90&gt;10,"No",IF(G90&lt;-10,"No","Yes")))</f>
        <v>N/A</v>
      </c>
      <c r="I90" s="12">
        <v>-12.9</v>
      </c>
      <c r="J90" s="12">
        <v>23.65</v>
      </c>
      <c r="K90" s="48" t="s">
        <v>737</v>
      </c>
      <c r="L90" s="9" t="str">
        <f t="shared" si="30"/>
        <v>No</v>
      </c>
    </row>
    <row r="91" spans="1:12" x14ac:dyDescent="0.2">
      <c r="A91" s="2" t="s">
        <v>110</v>
      </c>
      <c r="B91" s="48" t="s">
        <v>213</v>
      </c>
      <c r="C91" s="13">
        <v>3.1602708804000001</v>
      </c>
      <c r="D91" s="44" t="str">
        <f>IF($B91="N/A","N/A",IF(C91&gt;10,"No",IF(C91&lt;-10,"No","Yes")))</f>
        <v>N/A</v>
      </c>
      <c r="E91" s="13">
        <v>3.9850560398999999</v>
      </c>
      <c r="F91" s="44" t="str">
        <f>IF($B91="N/A","N/A",IF(E91&gt;10,"No",IF(E91&lt;-10,"No","Yes")))</f>
        <v>N/A</v>
      </c>
      <c r="G91" s="13">
        <v>2.4456521739000001</v>
      </c>
      <c r="H91" s="44" t="str">
        <f>IF($B91="N/A","N/A",IF(G91&gt;10,"No",IF(G91&lt;-10,"No","Yes")))</f>
        <v>N/A</v>
      </c>
      <c r="I91" s="12">
        <v>26.1</v>
      </c>
      <c r="J91" s="12">
        <v>-38.6</v>
      </c>
      <c r="K91" s="48" t="s">
        <v>737</v>
      </c>
      <c r="L91" s="9" t="str">
        <f t="shared" si="30"/>
        <v>No</v>
      </c>
    </row>
    <row r="92" spans="1:12" x14ac:dyDescent="0.2">
      <c r="A92" s="4" t="s">
        <v>7</v>
      </c>
      <c r="B92" s="48" t="s">
        <v>213</v>
      </c>
      <c r="C92" s="13">
        <v>0.235562193</v>
      </c>
      <c r="D92" s="11" t="str">
        <f>IF($B92="N/A","N/A",IF(C92&gt;10,"No",IF(C92&lt;-10,"No","Yes")))</f>
        <v>N/A</v>
      </c>
      <c r="E92" s="13">
        <v>0.2720557636</v>
      </c>
      <c r="F92" s="11" t="str">
        <f>IF($B92="N/A","N/A",IF(E92&gt;10,"No",IF(E92&lt;-10,"No","Yes")))</f>
        <v>N/A</v>
      </c>
      <c r="G92" s="13">
        <v>0.30629410579999999</v>
      </c>
      <c r="H92" s="11" t="str">
        <f>IF($B92="N/A","N/A",IF(G92&gt;10,"No",IF(G92&lt;-10,"No","Yes")))</f>
        <v>N/A</v>
      </c>
      <c r="I92" s="12">
        <v>15.49</v>
      </c>
      <c r="J92" s="12">
        <v>12.59</v>
      </c>
      <c r="K92" s="48" t="s">
        <v>738</v>
      </c>
      <c r="L92" s="9" t="str">
        <f t="shared" si="30"/>
        <v>Yes</v>
      </c>
    </row>
    <row r="93" spans="1:12" x14ac:dyDescent="0.2">
      <c r="A93" s="4" t="s">
        <v>180</v>
      </c>
      <c r="B93" s="48" t="s">
        <v>213</v>
      </c>
      <c r="C93" s="13">
        <v>61.223589064999999</v>
      </c>
      <c r="D93" s="11" t="str">
        <f t="shared" ref="D93:D94" si="31">IF($B93="N/A","N/A",IF(C93&gt;10,"No",IF(C93&lt;-10,"No","Yes")))</f>
        <v>N/A</v>
      </c>
      <c r="E93" s="13">
        <v>61.230233042000002</v>
      </c>
      <c r="F93" s="11" t="str">
        <f t="shared" ref="F93:F94" si="32">IF($B93="N/A","N/A",IF(E93&gt;10,"No",IF(E93&lt;-10,"No","Yes")))</f>
        <v>N/A</v>
      </c>
      <c r="G93" s="13">
        <v>61.266756245000003</v>
      </c>
      <c r="H93" s="11" t="str">
        <f t="shared" ref="H93:H94" si="33">IF($B93="N/A","N/A",IF(G93&gt;10,"No",IF(G93&lt;-10,"No","Yes")))</f>
        <v>N/A</v>
      </c>
      <c r="I93" s="12">
        <v>1.09E-2</v>
      </c>
      <c r="J93" s="12">
        <v>5.96E-2</v>
      </c>
      <c r="K93" s="48" t="s">
        <v>737</v>
      </c>
      <c r="L93" s="9" t="str">
        <f>IF(J93="Div by 0", "N/A", IF(OR(J93="N/A",K93="N/A"),"N/A", IF(J93&gt;VALUE(MID(K93,1,2)), "No", IF(J93&lt;-1*VALUE(MID(K93,1,2)), "No", "Yes"))))</f>
        <v>Yes</v>
      </c>
    </row>
    <row r="94" spans="1:12" x14ac:dyDescent="0.2">
      <c r="A94" s="4" t="s">
        <v>181</v>
      </c>
      <c r="B94" s="48" t="s">
        <v>213</v>
      </c>
      <c r="C94" s="13">
        <v>38.776410935000001</v>
      </c>
      <c r="D94" s="11" t="str">
        <f t="shared" si="31"/>
        <v>N/A</v>
      </c>
      <c r="E94" s="13">
        <v>38.769766957999998</v>
      </c>
      <c r="F94" s="11" t="str">
        <f t="shared" si="32"/>
        <v>N/A</v>
      </c>
      <c r="G94" s="13">
        <v>38.733243754999997</v>
      </c>
      <c r="H94" s="11" t="str">
        <f t="shared" si="33"/>
        <v>N/A</v>
      </c>
      <c r="I94" s="12">
        <v>-1.7000000000000001E-2</v>
      </c>
      <c r="J94" s="12">
        <v>-9.4E-2</v>
      </c>
      <c r="K94" s="48" t="s">
        <v>737</v>
      </c>
      <c r="L94" s="9" t="str">
        <f>IF(J94="Div by 0", "N/A", IF(OR(J94="N/A",K94="N/A"),"N/A", IF(J94&gt;VALUE(MID(K94,1,2)), "No", IF(J94&lt;-1*VALUE(MID(K94,1,2)), "No", "Yes"))))</f>
        <v>Yes</v>
      </c>
    </row>
    <row r="95" spans="1:12" x14ac:dyDescent="0.2">
      <c r="A95" s="2" t="s">
        <v>8</v>
      </c>
      <c r="B95" s="48" t="s">
        <v>285</v>
      </c>
      <c r="C95" s="13">
        <v>6.8523451012000001</v>
      </c>
      <c r="D95" s="44" t="str">
        <f>IF($B95="N/A","N/A",IF(C95&gt;10,"No",IF(C95&lt;5,"No","Yes")))</f>
        <v>Yes</v>
      </c>
      <c r="E95" s="13">
        <v>6.8965875988000001</v>
      </c>
      <c r="F95" s="44" t="str">
        <f>IF($B95="N/A","N/A",IF(E95&gt;10,"No",IF(E95&lt;5,"No","Yes")))</f>
        <v>Yes</v>
      </c>
      <c r="G95" s="13">
        <v>6.8331622882999996</v>
      </c>
      <c r="H95" s="44" t="str">
        <f t="shared" ref="H95:H98" si="34">IF($B95="N/A","N/A",IF(G95&gt;10,"No",IF(G95&lt;5,"No","Yes")))</f>
        <v>Yes</v>
      </c>
      <c r="I95" s="12">
        <v>0.64570000000000005</v>
      </c>
      <c r="J95" s="12">
        <v>-0.92</v>
      </c>
      <c r="K95" s="48" t="s">
        <v>738</v>
      </c>
      <c r="L95" s="9" t="str">
        <f t="shared" si="30"/>
        <v>Yes</v>
      </c>
    </row>
    <row r="96" spans="1:12" x14ac:dyDescent="0.2">
      <c r="A96" s="2" t="s">
        <v>149</v>
      </c>
      <c r="B96" s="48" t="s">
        <v>285</v>
      </c>
      <c r="C96" s="13">
        <v>5.1828814542000003</v>
      </c>
      <c r="D96" s="44" t="str">
        <f>IF($B96="N/A","N/A",IF(C96&gt;10,"No",IF(C96&lt;5,"No","Yes")))</f>
        <v>Yes</v>
      </c>
      <c r="E96" s="13">
        <v>5.3589263421000002</v>
      </c>
      <c r="F96" s="44" t="str">
        <f t="shared" ref="F96:F98" si="35">IF($B96="N/A","N/A",IF(E96&gt;10,"No",IF(E96&lt;5,"No","Yes")))</f>
        <v>Yes</v>
      </c>
      <c r="G96" s="13">
        <v>5.1948326755999998</v>
      </c>
      <c r="H96" s="44" t="str">
        <f t="shared" si="34"/>
        <v>Yes</v>
      </c>
      <c r="I96" s="12">
        <v>3.3969999999999998</v>
      </c>
      <c r="J96" s="12">
        <v>-3.06</v>
      </c>
      <c r="K96" s="48" t="s">
        <v>738</v>
      </c>
      <c r="L96" s="9" t="str">
        <f t="shared" si="30"/>
        <v>Yes</v>
      </c>
    </row>
    <row r="97" spans="1:12" x14ac:dyDescent="0.2">
      <c r="A97" s="2" t="s">
        <v>150</v>
      </c>
      <c r="B97" s="48" t="s">
        <v>285</v>
      </c>
      <c r="C97" s="13">
        <v>6.5541716062999997</v>
      </c>
      <c r="D97" s="44" t="str">
        <f>IF($B97="N/A","N/A",IF(C97&gt;10,"No",IF(C97&lt;5,"No","Yes")))</f>
        <v>Yes</v>
      </c>
      <c r="E97" s="13">
        <v>6.5933208489000004</v>
      </c>
      <c r="F97" s="44" t="str">
        <f t="shared" si="35"/>
        <v>Yes</v>
      </c>
      <c r="G97" s="13">
        <v>6.4803157104000002</v>
      </c>
      <c r="H97" s="44" t="str">
        <f t="shared" si="34"/>
        <v>Yes</v>
      </c>
      <c r="I97" s="12">
        <v>0.59730000000000005</v>
      </c>
      <c r="J97" s="12">
        <v>-1.71</v>
      </c>
      <c r="K97" s="48" t="s">
        <v>738</v>
      </c>
      <c r="L97" s="9" t="str">
        <f t="shared" si="30"/>
        <v>Yes</v>
      </c>
    </row>
    <row r="98" spans="1:12" x14ac:dyDescent="0.2">
      <c r="A98" s="2" t="s">
        <v>151</v>
      </c>
      <c r="B98" s="48" t="s">
        <v>285</v>
      </c>
      <c r="C98" s="13">
        <v>6.8564507602999996</v>
      </c>
      <c r="D98" s="44" t="str">
        <f>IF($B98="N/A","N/A",IF(C98&gt;10,"No",IF(C98&lt;5,"No","Yes")))</f>
        <v>Yes</v>
      </c>
      <c r="E98" s="13">
        <v>6.9028297960999998</v>
      </c>
      <c r="F98" s="44" t="str">
        <f t="shared" si="35"/>
        <v>Yes</v>
      </c>
      <c r="G98" s="13">
        <v>6.8410973686999998</v>
      </c>
      <c r="H98" s="44" t="str">
        <f t="shared" si="34"/>
        <v>Yes</v>
      </c>
      <c r="I98" s="12">
        <v>0.6764</v>
      </c>
      <c r="J98" s="12">
        <v>-0.89400000000000002</v>
      </c>
      <c r="K98" s="48" t="s">
        <v>738</v>
      </c>
      <c r="L98" s="9" t="str">
        <f t="shared" si="30"/>
        <v>Yes</v>
      </c>
    </row>
    <row r="99" spans="1:12" x14ac:dyDescent="0.2">
      <c r="A99" s="2" t="s">
        <v>963</v>
      </c>
      <c r="B99" s="48" t="s">
        <v>213</v>
      </c>
      <c r="C99" s="1">
        <v>3484</v>
      </c>
      <c r="D99" s="11" t="str">
        <f t="shared" ref="D99:D110" si="36">IF($B99="N/A","N/A",IF(C99&gt;10,"No",IF(C99&lt;-10,"No","Yes")))</f>
        <v>N/A</v>
      </c>
      <c r="E99" s="1">
        <v>3124</v>
      </c>
      <c r="F99" s="11" t="str">
        <f t="shared" ref="F99:F110" si="37">IF($B99="N/A","N/A",IF(E99&gt;10,"No",IF(E99&lt;-10,"No","Yes")))</f>
        <v>N/A</v>
      </c>
      <c r="G99" s="1">
        <v>3195</v>
      </c>
      <c r="H99" s="11" t="str">
        <f t="shared" ref="H99:H110" si="38">IF($B99="N/A","N/A",IF(G99&gt;10,"No",IF(G99&lt;-10,"No","Yes")))</f>
        <v>N/A</v>
      </c>
      <c r="I99" s="12">
        <v>-10.3</v>
      </c>
      <c r="J99" s="12">
        <v>2.2730000000000001</v>
      </c>
      <c r="K99" s="45" t="s">
        <v>737</v>
      </c>
      <c r="L99" s="9" t="str">
        <f t="shared" si="30"/>
        <v>Yes</v>
      </c>
    </row>
    <row r="100" spans="1:12" x14ac:dyDescent="0.2">
      <c r="A100" s="2" t="s">
        <v>964</v>
      </c>
      <c r="B100" s="48" t="s">
        <v>213</v>
      </c>
      <c r="C100" s="1">
        <v>743</v>
      </c>
      <c r="D100" s="11" t="str">
        <f t="shared" si="36"/>
        <v>N/A</v>
      </c>
      <c r="E100" s="1">
        <v>716</v>
      </c>
      <c r="F100" s="11" t="str">
        <f t="shared" si="37"/>
        <v>N/A</v>
      </c>
      <c r="G100" s="1">
        <v>732</v>
      </c>
      <c r="H100" s="11" t="str">
        <f t="shared" si="38"/>
        <v>N/A</v>
      </c>
      <c r="I100" s="12">
        <v>-3.63</v>
      </c>
      <c r="J100" s="12">
        <v>2.2349999999999999</v>
      </c>
      <c r="K100" s="45" t="s">
        <v>737</v>
      </c>
      <c r="L100" s="9" t="str">
        <f t="shared" si="30"/>
        <v>Yes</v>
      </c>
    </row>
    <row r="101" spans="1:12" x14ac:dyDescent="0.2">
      <c r="A101" s="2" t="s">
        <v>1</v>
      </c>
      <c r="B101" s="48" t="s">
        <v>213</v>
      </c>
      <c r="C101" s="13">
        <v>98.963834274999996</v>
      </c>
      <c r="D101" s="11" t="str">
        <f t="shared" si="36"/>
        <v>N/A</v>
      </c>
      <c r="E101" s="13">
        <v>99.099563046</v>
      </c>
      <c r="F101" s="11" t="str">
        <f t="shared" si="37"/>
        <v>N/A</v>
      </c>
      <c r="G101" s="13">
        <v>99.145127332000001</v>
      </c>
      <c r="H101" s="11" t="str">
        <f t="shared" si="38"/>
        <v>N/A</v>
      </c>
      <c r="I101" s="12">
        <v>0.1371</v>
      </c>
      <c r="J101" s="12">
        <v>4.5999999999999999E-2</v>
      </c>
      <c r="K101" s="48" t="s">
        <v>738</v>
      </c>
      <c r="L101" s="9" t="str">
        <f t="shared" si="30"/>
        <v>Yes</v>
      </c>
    </row>
    <row r="102" spans="1:12" x14ac:dyDescent="0.2">
      <c r="A102" s="2" t="s">
        <v>69</v>
      </c>
      <c r="B102" s="48" t="s">
        <v>213</v>
      </c>
      <c r="C102" s="13">
        <v>98.521007706000006</v>
      </c>
      <c r="D102" s="11" t="str">
        <f t="shared" si="36"/>
        <v>N/A</v>
      </c>
      <c r="E102" s="13">
        <v>98.554923914</v>
      </c>
      <c r="F102" s="11" t="str">
        <f t="shared" si="37"/>
        <v>N/A</v>
      </c>
      <c r="G102" s="13">
        <v>98.622330833000007</v>
      </c>
      <c r="H102" s="11" t="str">
        <f t="shared" si="38"/>
        <v>N/A</v>
      </c>
      <c r="I102" s="12">
        <v>3.44E-2</v>
      </c>
      <c r="J102" s="12">
        <v>6.8400000000000002E-2</v>
      </c>
      <c r="K102" s="48" t="s">
        <v>738</v>
      </c>
      <c r="L102" s="9" t="str">
        <f t="shared" si="30"/>
        <v>Yes</v>
      </c>
    </row>
    <row r="103" spans="1:12" x14ac:dyDescent="0.2">
      <c r="A103" s="4" t="s">
        <v>70</v>
      </c>
      <c r="B103" s="48" t="s">
        <v>213</v>
      </c>
      <c r="C103" s="1">
        <v>183652</v>
      </c>
      <c r="D103" s="11" t="str">
        <f t="shared" si="36"/>
        <v>N/A</v>
      </c>
      <c r="E103" s="1">
        <v>181599</v>
      </c>
      <c r="F103" s="11" t="str">
        <f t="shared" si="37"/>
        <v>N/A</v>
      </c>
      <c r="G103" s="1">
        <v>178679</v>
      </c>
      <c r="H103" s="11" t="str">
        <f t="shared" si="38"/>
        <v>N/A</v>
      </c>
      <c r="I103" s="12">
        <v>-1.1200000000000001</v>
      </c>
      <c r="J103" s="12">
        <v>-1.61</v>
      </c>
      <c r="K103" s="48" t="s">
        <v>737</v>
      </c>
      <c r="L103" s="9" t="str">
        <f t="shared" si="30"/>
        <v>Yes</v>
      </c>
    </row>
    <row r="104" spans="1:12" x14ac:dyDescent="0.2">
      <c r="A104" s="2" t="s">
        <v>689</v>
      </c>
      <c r="B104" s="48" t="s">
        <v>213</v>
      </c>
      <c r="C104" s="13">
        <v>3.0802822729999999</v>
      </c>
      <c r="D104" s="11" t="str">
        <f t="shared" si="36"/>
        <v>N/A</v>
      </c>
      <c r="E104" s="13">
        <v>3.2384539561999999</v>
      </c>
      <c r="F104" s="11" t="str">
        <f t="shared" si="37"/>
        <v>N/A</v>
      </c>
      <c r="G104" s="13">
        <v>3.0344920219999998</v>
      </c>
      <c r="H104" s="11" t="str">
        <f t="shared" si="38"/>
        <v>N/A</v>
      </c>
      <c r="I104" s="12">
        <v>5.1349999999999998</v>
      </c>
      <c r="J104" s="12">
        <v>-6.3</v>
      </c>
      <c r="K104" s="48" t="s">
        <v>738</v>
      </c>
      <c r="L104" s="9" t="str">
        <f t="shared" ref="L104:L110" si="39">IF(J104="Div by 0", "N/A", IF(K104="N/A","N/A", IF(J104&gt;VALUE(MID(K104,1,2)), "No", IF(J104&lt;-1*VALUE(MID(K104,1,2)), "No", "Yes"))))</f>
        <v>Yes</v>
      </c>
    </row>
    <row r="105" spans="1:12" x14ac:dyDescent="0.2">
      <c r="A105" s="2" t="s">
        <v>688</v>
      </c>
      <c r="B105" s="48" t="s">
        <v>213</v>
      </c>
      <c r="C105" s="13">
        <v>0.98120358070000002</v>
      </c>
      <c r="D105" s="11" t="str">
        <f t="shared" si="36"/>
        <v>N/A</v>
      </c>
      <c r="E105" s="13">
        <v>0.94328713259999997</v>
      </c>
      <c r="F105" s="11" t="str">
        <f t="shared" si="37"/>
        <v>N/A</v>
      </c>
      <c r="G105" s="13">
        <v>0.89993787739999997</v>
      </c>
      <c r="H105" s="11" t="str">
        <f t="shared" si="38"/>
        <v>N/A</v>
      </c>
      <c r="I105" s="12">
        <v>-3.86</v>
      </c>
      <c r="J105" s="12">
        <v>-4.5999999999999996</v>
      </c>
      <c r="K105" s="48" t="s">
        <v>738</v>
      </c>
      <c r="L105" s="9" t="str">
        <f t="shared" si="39"/>
        <v>Yes</v>
      </c>
    </row>
    <row r="106" spans="1:12" x14ac:dyDescent="0.2">
      <c r="A106" s="2" t="s">
        <v>687</v>
      </c>
      <c r="B106" s="48" t="s">
        <v>213</v>
      </c>
      <c r="C106" s="13">
        <v>95.938514146000003</v>
      </c>
      <c r="D106" s="11" t="str">
        <f t="shared" si="36"/>
        <v>N/A</v>
      </c>
      <c r="E106" s="13">
        <v>95.818258911000001</v>
      </c>
      <c r="F106" s="11" t="str">
        <f t="shared" si="37"/>
        <v>N/A</v>
      </c>
      <c r="G106" s="13">
        <v>96.065570101000006</v>
      </c>
      <c r="H106" s="11" t="str">
        <f t="shared" si="38"/>
        <v>N/A</v>
      </c>
      <c r="I106" s="12">
        <v>-0.125</v>
      </c>
      <c r="J106" s="12">
        <v>0.2581</v>
      </c>
      <c r="K106" s="48" t="s">
        <v>738</v>
      </c>
      <c r="L106" s="9" t="str">
        <f t="shared" si="39"/>
        <v>Yes</v>
      </c>
    </row>
    <row r="107" spans="1:12" ht="25.5" x14ac:dyDescent="0.2">
      <c r="A107" s="4" t="s">
        <v>965</v>
      </c>
      <c r="B107" s="48" t="s">
        <v>213</v>
      </c>
      <c r="C107" s="13">
        <v>34.542963157000003</v>
      </c>
      <c r="D107" s="11" t="str">
        <f t="shared" si="36"/>
        <v>N/A</v>
      </c>
      <c r="E107" s="13">
        <v>33.810861422999999</v>
      </c>
      <c r="F107" s="11" t="str">
        <f t="shared" si="37"/>
        <v>N/A</v>
      </c>
      <c r="G107" s="13">
        <v>33.099336627</v>
      </c>
      <c r="H107" s="11" t="str">
        <f t="shared" si="38"/>
        <v>N/A</v>
      </c>
      <c r="I107" s="12">
        <v>-2.12</v>
      </c>
      <c r="J107" s="12">
        <v>-2.1</v>
      </c>
      <c r="K107" s="48" t="s">
        <v>738</v>
      </c>
      <c r="L107" s="9" t="str">
        <f t="shared" si="39"/>
        <v>Yes</v>
      </c>
    </row>
    <row r="108" spans="1:12" ht="25.5" x14ac:dyDescent="0.2">
      <c r="A108" s="4" t="s">
        <v>966</v>
      </c>
      <c r="B108" s="48" t="s">
        <v>213</v>
      </c>
      <c r="C108" s="13">
        <v>63.738818494</v>
      </c>
      <c r="D108" s="11" t="str">
        <f t="shared" si="36"/>
        <v>N/A</v>
      </c>
      <c r="E108" s="13">
        <v>64.481897627999999</v>
      </c>
      <c r="F108" s="11" t="str">
        <f t="shared" si="37"/>
        <v>N/A</v>
      </c>
      <c r="G108" s="13">
        <v>65.318937333999997</v>
      </c>
      <c r="H108" s="11" t="str">
        <f t="shared" si="38"/>
        <v>N/A</v>
      </c>
      <c r="I108" s="12">
        <v>1.1659999999999999</v>
      </c>
      <c r="J108" s="12">
        <v>1.298</v>
      </c>
      <c r="K108" s="48" t="s">
        <v>738</v>
      </c>
      <c r="L108" s="9" t="str">
        <f t="shared" si="39"/>
        <v>Yes</v>
      </c>
    </row>
    <row r="109" spans="1:12" ht="25.5" x14ac:dyDescent="0.2">
      <c r="A109" s="4" t="s">
        <v>967</v>
      </c>
      <c r="B109" s="48" t="s">
        <v>213</v>
      </c>
      <c r="C109" s="13">
        <v>0.55631681320000004</v>
      </c>
      <c r="D109" s="11" t="str">
        <f t="shared" si="36"/>
        <v>N/A</v>
      </c>
      <c r="E109" s="13">
        <v>0.5836454432</v>
      </c>
      <c r="F109" s="11" t="str">
        <f t="shared" si="37"/>
        <v>N/A</v>
      </c>
      <c r="G109" s="13">
        <v>0.54328850890000002</v>
      </c>
      <c r="H109" s="11" t="str">
        <f t="shared" si="38"/>
        <v>N/A</v>
      </c>
      <c r="I109" s="12">
        <v>4.9119999999999999</v>
      </c>
      <c r="J109" s="12">
        <v>-6.91</v>
      </c>
      <c r="K109" s="48" t="s">
        <v>738</v>
      </c>
      <c r="L109" s="9" t="str">
        <f t="shared" si="39"/>
        <v>Yes</v>
      </c>
    </row>
    <row r="110" spans="1:12" ht="25.5" x14ac:dyDescent="0.2">
      <c r="A110" s="4" t="s">
        <v>968</v>
      </c>
      <c r="B110" s="48" t="s">
        <v>213</v>
      </c>
      <c r="C110" s="13">
        <v>1.161901536</v>
      </c>
      <c r="D110" s="11" t="str">
        <f t="shared" si="36"/>
        <v>N/A</v>
      </c>
      <c r="E110" s="13">
        <v>1.1235955056</v>
      </c>
      <c r="F110" s="11" t="str">
        <f t="shared" si="37"/>
        <v>N/A</v>
      </c>
      <c r="G110" s="13">
        <v>1.0384375297999999</v>
      </c>
      <c r="H110" s="11" t="str">
        <f t="shared" si="38"/>
        <v>N/A</v>
      </c>
      <c r="I110" s="12">
        <v>-3.3</v>
      </c>
      <c r="J110" s="12">
        <v>-7.58</v>
      </c>
      <c r="K110" s="48" t="s">
        <v>738</v>
      </c>
      <c r="L110" s="9" t="str">
        <f t="shared" si="39"/>
        <v>Yes</v>
      </c>
    </row>
    <row r="111" spans="1:12" x14ac:dyDescent="0.2">
      <c r="A111" s="2" t="s">
        <v>969</v>
      </c>
      <c r="B111" s="48" t="s">
        <v>286</v>
      </c>
      <c r="C111" s="13">
        <v>99.871436442999993</v>
      </c>
      <c r="D111" s="44" t="str">
        <f>IF($B111="N/A","N/A",IF(C111&gt;=99,"Yes","No"))</f>
        <v>Yes</v>
      </c>
      <c r="E111" s="13">
        <v>99.887362722999995</v>
      </c>
      <c r="F111" s="44" t="str">
        <f>IF($B111="N/A","N/A",IF(E111&gt;=99,"Yes","No"))</f>
        <v>Yes</v>
      </c>
      <c r="G111" s="13">
        <v>99.911475164999999</v>
      </c>
      <c r="H111" s="44" t="str">
        <f>IF($B111="N/A","N/A",IF(G111&gt;=99,"Yes","No"))</f>
        <v>Yes</v>
      </c>
      <c r="I111" s="12">
        <v>1.5900000000000001E-2</v>
      </c>
      <c r="J111" s="12">
        <v>2.41E-2</v>
      </c>
      <c r="K111" s="48" t="s">
        <v>737</v>
      </c>
      <c r="L111" s="9" t="str">
        <f t="shared" ref="L111:L145" si="40">IF(J111="Div by 0", "N/A", IF(K111="N/A","N/A", IF(J111&gt;VALUE(MID(K111,1,2)), "No", IF(J111&lt;-1*VALUE(MID(K111,1,2)), "No", "Yes"))))</f>
        <v>Yes</v>
      </c>
    </row>
    <row r="112" spans="1:12" x14ac:dyDescent="0.2">
      <c r="A112" s="2" t="s">
        <v>970</v>
      </c>
      <c r="B112" s="48" t="s">
        <v>213</v>
      </c>
      <c r="C112" s="13">
        <v>5.9300956799999999E-2</v>
      </c>
      <c r="D112" s="44" t="str">
        <f>IF($B112="N/A","N/A",IF(C112&gt;10,"No",IF(C112&lt;-10,"No","Yes")))</f>
        <v>N/A</v>
      </c>
      <c r="E112" s="13">
        <v>6.8901953399999993E-2</v>
      </c>
      <c r="F112" s="44" t="str">
        <f>IF($B112="N/A","N/A",IF(E112&gt;10,"No",IF(E112&lt;-10,"No","Yes")))</f>
        <v>N/A</v>
      </c>
      <c r="G112" s="13">
        <v>6.5451316600000004E-2</v>
      </c>
      <c r="H112" s="44" t="str">
        <f>IF($B112="N/A","N/A",IF(G112&gt;10,"No",IF(G112&lt;-10,"No","Yes")))</f>
        <v>N/A</v>
      </c>
      <c r="I112" s="12">
        <v>16.190000000000001</v>
      </c>
      <c r="J112" s="12">
        <v>-5.01</v>
      </c>
      <c r="K112" s="48" t="s">
        <v>737</v>
      </c>
      <c r="L112" s="9" t="str">
        <f t="shared" si="40"/>
        <v>Yes</v>
      </c>
    </row>
    <row r="113" spans="1:12" x14ac:dyDescent="0.2">
      <c r="A113" s="3" t="s">
        <v>971</v>
      </c>
      <c r="B113" s="48" t="s">
        <v>280</v>
      </c>
      <c r="C113" s="8">
        <v>99.920100747999996</v>
      </c>
      <c r="D113" s="44" t="str">
        <f>IF($B113="N/A","N/A",IF(C113&gt;=98,"Yes","No"))</f>
        <v>Yes</v>
      </c>
      <c r="E113" s="8">
        <v>99.918647730999993</v>
      </c>
      <c r="F113" s="44" t="str">
        <f>IF($B113="N/A","N/A",IF(E113&gt;=98,"Yes","No"))</f>
        <v>Yes</v>
      </c>
      <c r="G113" s="8">
        <v>99.615999388999995</v>
      </c>
      <c r="H113" s="44" t="str">
        <f>IF($B113="N/A","N/A",IF(G113&gt;=98,"Yes","No"))</f>
        <v>Yes</v>
      </c>
      <c r="I113" s="12">
        <v>-1E-3</v>
      </c>
      <c r="J113" s="12">
        <v>-0.30299999999999999</v>
      </c>
      <c r="K113" s="45" t="s">
        <v>737</v>
      </c>
      <c r="L113" s="9" t="str">
        <f t="shared" si="40"/>
        <v>Yes</v>
      </c>
    </row>
    <row r="114" spans="1:12" x14ac:dyDescent="0.2">
      <c r="A114" s="3" t="s">
        <v>972</v>
      </c>
      <c r="B114" s="48" t="s">
        <v>287</v>
      </c>
      <c r="C114" s="8">
        <v>89.175296506999999</v>
      </c>
      <c r="D114" s="44" t="str">
        <f>IF($B114="N/A","N/A",IF(C114&gt;=80,"Yes","No"))</f>
        <v>Yes</v>
      </c>
      <c r="E114" s="8">
        <v>89.718685944000001</v>
      </c>
      <c r="F114" s="44" t="str">
        <f>IF($B114="N/A","N/A",IF(E114&gt;=80,"Yes","No"))</f>
        <v>Yes</v>
      </c>
      <c r="G114" s="8">
        <v>90.545757257999995</v>
      </c>
      <c r="H114" s="44" t="str">
        <f>IF($B114="N/A","N/A",IF(G114&gt;=80,"Yes","No"))</f>
        <v>Yes</v>
      </c>
      <c r="I114" s="12">
        <v>0.60929999999999995</v>
      </c>
      <c r="J114" s="12">
        <v>0.92179999999999995</v>
      </c>
      <c r="K114" s="45" t="s">
        <v>737</v>
      </c>
      <c r="L114" s="9" t="str">
        <f t="shared" si="40"/>
        <v>Yes</v>
      </c>
    </row>
    <row r="115" spans="1:12" ht="25.5" x14ac:dyDescent="0.2">
      <c r="A115" s="2" t="s">
        <v>973</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736</v>
      </c>
      <c r="L115" s="9" t="str">
        <f t="shared" si="40"/>
        <v>Yes</v>
      </c>
    </row>
    <row r="116" spans="1:12" ht="25.5" x14ac:dyDescent="0.2">
      <c r="A116" s="3" t="s">
        <v>974</v>
      </c>
      <c r="B116" s="48" t="s">
        <v>288</v>
      </c>
      <c r="C116" s="13">
        <v>100</v>
      </c>
      <c r="D116" s="44" t="str">
        <f>IF($B116="N/A","N/A",IF(C116&gt;=100,"Yes","No"))</f>
        <v>Yes</v>
      </c>
      <c r="E116" s="13">
        <v>100</v>
      </c>
      <c r="F116" s="44" t="str">
        <f t="shared" si="41"/>
        <v>Yes</v>
      </c>
      <c r="G116" s="13">
        <v>100</v>
      </c>
      <c r="H116" s="44" t="str">
        <f t="shared" si="42"/>
        <v>Yes</v>
      </c>
      <c r="I116" s="12">
        <v>0</v>
      </c>
      <c r="J116" s="12">
        <v>0</v>
      </c>
      <c r="K116" s="45" t="s">
        <v>736</v>
      </c>
      <c r="L116" s="9" t="str">
        <f t="shared" si="40"/>
        <v>Yes</v>
      </c>
    </row>
    <row r="117" spans="1:12" ht="25.5" x14ac:dyDescent="0.2">
      <c r="A117" s="2" t="s">
        <v>975</v>
      </c>
      <c r="B117" s="48" t="s">
        <v>213</v>
      </c>
      <c r="C117" s="13">
        <v>84.748183627000003</v>
      </c>
      <c r="D117" s="36" t="s">
        <v>739</v>
      </c>
      <c r="E117" s="13">
        <v>84.754913349000006</v>
      </c>
      <c r="F117" s="36" t="s">
        <v>739</v>
      </c>
      <c r="G117" s="13">
        <v>86.185944019999994</v>
      </c>
      <c r="H117" s="44" t="str">
        <f>IF($B117="N/A","N/A",IF(G117&lt;100,"No",IF(G117=100,"No","Yes")))</f>
        <v>N/A</v>
      </c>
      <c r="I117" s="12">
        <v>7.9000000000000008E-3</v>
      </c>
      <c r="J117" s="12">
        <v>1.6879999999999999</v>
      </c>
      <c r="K117" s="45" t="s">
        <v>736</v>
      </c>
      <c r="L117" s="9" t="str">
        <f t="shared" si="40"/>
        <v>Yes</v>
      </c>
    </row>
    <row r="118" spans="1:12" ht="25.5" x14ac:dyDescent="0.2">
      <c r="A118" s="2" t="s">
        <v>976</v>
      </c>
      <c r="B118" s="35" t="s">
        <v>213</v>
      </c>
      <c r="C118" s="13">
        <v>100</v>
      </c>
      <c r="D118" s="44" t="str">
        <f>IF($B118="N/A","N/A",IF(C118&gt;10,"No",IF(C118&lt;-10,"No","Yes")))</f>
        <v>N/A</v>
      </c>
      <c r="E118" s="13">
        <v>100</v>
      </c>
      <c r="F118" s="44" t="str">
        <f>IF($B118="N/A","N/A",IF(E118&gt;10,"No",IF(E118&lt;-10,"No","Yes")))</f>
        <v>N/A</v>
      </c>
      <c r="G118" s="13">
        <v>100</v>
      </c>
      <c r="H118" s="44" t="str">
        <f>IF($B118="N/A","N/A",IF(G118&gt;10,"No",IF(G118&lt;-10,"No","Yes")))</f>
        <v>N/A</v>
      </c>
      <c r="I118" s="12">
        <v>0</v>
      </c>
      <c r="J118" s="12">
        <v>0</v>
      </c>
      <c r="K118" s="45" t="s">
        <v>736</v>
      </c>
      <c r="L118" s="9" t="str">
        <f>IF(J118="Div by 0", "N/A", IF(OR(J118="N/A",K118="N/A"),"N/A", IF(J118&gt;VALUE(MID(K118,1,2)), "No", IF(J118&lt;-1*VALUE(MID(K118,1,2)), "No", "Yes"))))</f>
        <v>Yes</v>
      </c>
    </row>
    <row r="119" spans="1:12" x14ac:dyDescent="0.2">
      <c r="A119" s="7" t="s">
        <v>100</v>
      </c>
      <c r="B119" s="35" t="s">
        <v>213</v>
      </c>
      <c r="C119" s="36">
        <v>98006</v>
      </c>
      <c r="D119" s="44" t="str">
        <f t="shared" ref="D119:D145" si="43">IF($B119="N/A","N/A",IF(C119&gt;10,"No",IF(C119&lt;-10,"No","Yes")))</f>
        <v>N/A</v>
      </c>
      <c r="E119" s="36">
        <v>95883</v>
      </c>
      <c r="F119" s="44" t="str">
        <f t="shared" ref="F119:F145" si="44">IF($B119="N/A","N/A",IF(E119&gt;10,"No",IF(E119&lt;-10,"No","Yes")))</f>
        <v>N/A</v>
      </c>
      <c r="G119" s="36">
        <v>93759</v>
      </c>
      <c r="H119" s="44" t="str">
        <f t="shared" ref="H119:H145" si="45">IF($B119="N/A","N/A",IF(G119&gt;10,"No",IF(G119&lt;-10,"No","Yes")))</f>
        <v>N/A</v>
      </c>
      <c r="I119" s="12">
        <v>-2.17</v>
      </c>
      <c r="J119" s="12">
        <v>-2.2200000000000002</v>
      </c>
      <c r="K119" s="45" t="s">
        <v>737</v>
      </c>
      <c r="L119" s="9" t="str">
        <f t="shared" si="40"/>
        <v>Yes</v>
      </c>
    </row>
    <row r="120" spans="1:12" x14ac:dyDescent="0.2">
      <c r="A120" s="2" t="s">
        <v>977</v>
      </c>
      <c r="B120" s="35" t="s">
        <v>213</v>
      </c>
      <c r="C120" s="36">
        <v>19796</v>
      </c>
      <c r="D120" s="44" t="str">
        <f t="shared" si="43"/>
        <v>N/A</v>
      </c>
      <c r="E120" s="36">
        <v>19591</v>
      </c>
      <c r="F120" s="44" t="str">
        <f t="shared" si="44"/>
        <v>N/A</v>
      </c>
      <c r="G120" s="36">
        <v>20076</v>
      </c>
      <c r="H120" s="44" t="str">
        <f t="shared" si="45"/>
        <v>N/A</v>
      </c>
      <c r="I120" s="12">
        <v>-1.04</v>
      </c>
      <c r="J120" s="12">
        <v>2.476</v>
      </c>
      <c r="K120" s="45" t="s">
        <v>737</v>
      </c>
      <c r="L120" s="9" t="str">
        <f t="shared" si="40"/>
        <v>Yes</v>
      </c>
    </row>
    <row r="121" spans="1:12" x14ac:dyDescent="0.2">
      <c r="A121" s="2" t="s">
        <v>978</v>
      </c>
      <c r="B121" s="35" t="s">
        <v>213</v>
      </c>
      <c r="C121" s="36">
        <v>0</v>
      </c>
      <c r="D121" s="44" t="str">
        <f t="shared" si="43"/>
        <v>N/A</v>
      </c>
      <c r="E121" s="36">
        <v>0</v>
      </c>
      <c r="F121" s="44" t="str">
        <f t="shared" si="44"/>
        <v>N/A</v>
      </c>
      <c r="G121" s="36">
        <v>0</v>
      </c>
      <c r="H121" s="44" t="str">
        <f t="shared" si="45"/>
        <v>N/A</v>
      </c>
      <c r="I121" s="12" t="s">
        <v>1745</v>
      </c>
      <c r="J121" s="12" t="s">
        <v>1745</v>
      </c>
      <c r="K121" s="45" t="s">
        <v>737</v>
      </c>
      <c r="L121" s="9" t="str">
        <f t="shared" si="40"/>
        <v>N/A</v>
      </c>
    </row>
    <row r="122" spans="1:12" x14ac:dyDescent="0.2">
      <c r="A122" s="2" t="s">
        <v>979</v>
      </c>
      <c r="B122" s="35" t="s">
        <v>213</v>
      </c>
      <c r="C122" s="36">
        <v>21363</v>
      </c>
      <c r="D122" s="44" t="str">
        <f t="shared" si="43"/>
        <v>N/A</v>
      </c>
      <c r="E122" s="36">
        <v>21043</v>
      </c>
      <c r="F122" s="44" t="str">
        <f t="shared" si="44"/>
        <v>N/A</v>
      </c>
      <c r="G122" s="36">
        <v>14539</v>
      </c>
      <c r="H122" s="44" t="str">
        <f t="shared" si="45"/>
        <v>N/A</v>
      </c>
      <c r="I122" s="12">
        <v>-1.5</v>
      </c>
      <c r="J122" s="12">
        <v>-30.9</v>
      </c>
      <c r="K122" s="45" t="s">
        <v>737</v>
      </c>
      <c r="L122" s="9" t="str">
        <f t="shared" si="40"/>
        <v>No</v>
      </c>
    </row>
    <row r="123" spans="1:12" x14ac:dyDescent="0.2">
      <c r="A123" s="2" t="s">
        <v>980</v>
      </c>
      <c r="B123" s="35" t="s">
        <v>213</v>
      </c>
      <c r="C123" s="36">
        <v>56847</v>
      </c>
      <c r="D123" s="44" t="str">
        <f t="shared" si="43"/>
        <v>N/A</v>
      </c>
      <c r="E123" s="36">
        <v>55249</v>
      </c>
      <c r="F123" s="44" t="str">
        <f t="shared" si="44"/>
        <v>N/A</v>
      </c>
      <c r="G123" s="36">
        <v>59144</v>
      </c>
      <c r="H123" s="44" t="str">
        <f t="shared" si="45"/>
        <v>N/A</v>
      </c>
      <c r="I123" s="12">
        <v>-2.81</v>
      </c>
      <c r="J123" s="12">
        <v>7.05</v>
      </c>
      <c r="K123" s="45" t="s">
        <v>737</v>
      </c>
      <c r="L123" s="9" t="str">
        <f t="shared" si="40"/>
        <v>Yes</v>
      </c>
    </row>
    <row r="124" spans="1:12" x14ac:dyDescent="0.2">
      <c r="A124" s="2" t="s">
        <v>981</v>
      </c>
      <c r="B124" s="35" t="s">
        <v>213</v>
      </c>
      <c r="C124" s="36">
        <v>0</v>
      </c>
      <c r="D124" s="44" t="str">
        <f t="shared" si="43"/>
        <v>N/A</v>
      </c>
      <c r="E124" s="36">
        <v>0</v>
      </c>
      <c r="F124" s="44" t="str">
        <f t="shared" si="44"/>
        <v>N/A</v>
      </c>
      <c r="G124" s="36">
        <v>0</v>
      </c>
      <c r="H124" s="44" t="str">
        <f t="shared" si="45"/>
        <v>N/A</v>
      </c>
      <c r="I124" s="12" t="s">
        <v>1745</v>
      </c>
      <c r="J124" s="12" t="s">
        <v>1745</v>
      </c>
      <c r="K124" s="45" t="s">
        <v>737</v>
      </c>
      <c r="L124" s="9" t="str">
        <f t="shared" si="40"/>
        <v>N/A</v>
      </c>
    </row>
    <row r="125" spans="1:12" x14ac:dyDescent="0.2">
      <c r="A125" s="7" t="s">
        <v>101</v>
      </c>
      <c r="B125" s="35" t="s">
        <v>213</v>
      </c>
      <c r="C125" s="36">
        <v>225966</v>
      </c>
      <c r="D125" s="44" t="str">
        <f t="shared" si="43"/>
        <v>N/A</v>
      </c>
      <c r="E125" s="36">
        <v>223506</v>
      </c>
      <c r="F125" s="44" t="str">
        <f t="shared" si="44"/>
        <v>N/A</v>
      </c>
      <c r="G125" s="36">
        <v>218483</v>
      </c>
      <c r="H125" s="44" t="str">
        <f t="shared" si="45"/>
        <v>N/A</v>
      </c>
      <c r="I125" s="12">
        <v>-1.0900000000000001</v>
      </c>
      <c r="J125" s="12">
        <v>-2.25</v>
      </c>
      <c r="K125" s="45" t="s">
        <v>737</v>
      </c>
      <c r="L125" s="9" t="str">
        <f t="shared" si="40"/>
        <v>Yes</v>
      </c>
    </row>
    <row r="126" spans="1:12" x14ac:dyDescent="0.2">
      <c r="A126" s="2" t="s">
        <v>982</v>
      </c>
      <c r="B126" s="35" t="s">
        <v>213</v>
      </c>
      <c r="C126" s="36">
        <v>92121</v>
      </c>
      <c r="D126" s="44" t="str">
        <f t="shared" si="43"/>
        <v>N/A</v>
      </c>
      <c r="E126" s="36">
        <v>93056</v>
      </c>
      <c r="F126" s="44" t="str">
        <f t="shared" si="44"/>
        <v>N/A</v>
      </c>
      <c r="G126" s="36">
        <v>93516</v>
      </c>
      <c r="H126" s="44" t="str">
        <f t="shared" si="45"/>
        <v>N/A</v>
      </c>
      <c r="I126" s="12">
        <v>1.0149999999999999</v>
      </c>
      <c r="J126" s="12">
        <v>0.49430000000000002</v>
      </c>
      <c r="K126" s="45" t="s">
        <v>737</v>
      </c>
      <c r="L126" s="9" t="str">
        <f t="shared" si="40"/>
        <v>Yes</v>
      </c>
    </row>
    <row r="127" spans="1:12" x14ac:dyDescent="0.2">
      <c r="A127" s="2" t="s">
        <v>983</v>
      </c>
      <c r="B127" s="35" t="s">
        <v>213</v>
      </c>
      <c r="C127" s="36">
        <v>0</v>
      </c>
      <c r="D127" s="44" t="str">
        <f t="shared" si="43"/>
        <v>N/A</v>
      </c>
      <c r="E127" s="36">
        <v>0</v>
      </c>
      <c r="F127" s="44" t="str">
        <f t="shared" si="44"/>
        <v>N/A</v>
      </c>
      <c r="G127" s="36">
        <v>0</v>
      </c>
      <c r="H127" s="44" t="str">
        <f t="shared" si="45"/>
        <v>N/A</v>
      </c>
      <c r="I127" s="12" t="s">
        <v>1745</v>
      </c>
      <c r="J127" s="12" t="s">
        <v>1745</v>
      </c>
      <c r="K127" s="45" t="s">
        <v>737</v>
      </c>
      <c r="L127" s="9" t="str">
        <f t="shared" si="40"/>
        <v>N/A</v>
      </c>
    </row>
    <row r="128" spans="1:12" x14ac:dyDescent="0.2">
      <c r="A128" s="2" t="s">
        <v>984</v>
      </c>
      <c r="B128" s="35" t="s">
        <v>213</v>
      </c>
      <c r="C128" s="36">
        <v>24845</v>
      </c>
      <c r="D128" s="44" t="str">
        <f t="shared" si="43"/>
        <v>N/A</v>
      </c>
      <c r="E128" s="36">
        <v>25152</v>
      </c>
      <c r="F128" s="44" t="str">
        <f t="shared" si="44"/>
        <v>N/A</v>
      </c>
      <c r="G128" s="36">
        <v>16654</v>
      </c>
      <c r="H128" s="44" t="str">
        <f t="shared" si="45"/>
        <v>N/A</v>
      </c>
      <c r="I128" s="12">
        <v>1.236</v>
      </c>
      <c r="J128" s="12">
        <v>-33.799999999999997</v>
      </c>
      <c r="K128" s="45" t="s">
        <v>737</v>
      </c>
      <c r="L128" s="9" t="str">
        <f t="shared" si="40"/>
        <v>No</v>
      </c>
    </row>
    <row r="129" spans="1:12" x14ac:dyDescent="0.2">
      <c r="A129" s="2" t="s">
        <v>985</v>
      </c>
      <c r="B129" s="35" t="s">
        <v>213</v>
      </c>
      <c r="C129" s="36">
        <v>109000</v>
      </c>
      <c r="D129" s="44" t="str">
        <f t="shared" si="43"/>
        <v>N/A</v>
      </c>
      <c r="E129" s="36">
        <v>105298</v>
      </c>
      <c r="F129" s="44" t="str">
        <f t="shared" si="44"/>
        <v>N/A</v>
      </c>
      <c r="G129" s="36">
        <v>108313</v>
      </c>
      <c r="H129" s="44" t="str">
        <f t="shared" si="45"/>
        <v>N/A</v>
      </c>
      <c r="I129" s="12">
        <v>-3.4</v>
      </c>
      <c r="J129" s="12">
        <v>2.863</v>
      </c>
      <c r="K129" s="45" t="s">
        <v>737</v>
      </c>
      <c r="L129" s="9" t="str">
        <f t="shared" si="40"/>
        <v>Yes</v>
      </c>
    </row>
    <row r="130" spans="1:12" x14ac:dyDescent="0.2">
      <c r="A130" s="2" t="s">
        <v>986</v>
      </c>
      <c r="B130" s="35" t="s">
        <v>213</v>
      </c>
      <c r="C130" s="36">
        <v>0</v>
      </c>
      <c r="D130" s="44" t="str">
        <f t="shared" si="43"/>
        <v>N/A</v>
      </c>
      <c r="E130" s="36">
        <v>0</v>
      </c>
      <c r="F130" s="44" t="str">
        <f t="shared" si="44"/>
        <v>N/A</v>
      </c>
      <c r="G130" s="36">
        <v>0</v>
      </c>
      <c r="H130" s="44" t="str">
        <f t="shared" si="45"/>
        <v>N/A</v>
      </c>
      <c r="I130" s="12" t="s">
        <v>1745</v>
      </c>
      <c r="J130" s="12" t="s">
        <v>1745</v>
      </c>
      <c r="K130" s="45" t="s">
        <v>737</v>
      </c>
      <c r="L130" s="9" t="str">
        <f t="shared" si="40"/>
        <v>N/A</v>
      </c>
    </row>
    <row r="131" spans="1:12" x14ac:dyDescent="0.2">
      <c r="A131" s="7" t="s">
        <v>104</v>
      </c>
      <c r="B131" s="35" t="s">
        <v>213</v>
      </c>
      <c r="C131" s="36">
        <v>640807</v>
      </c>
      <c r="D131" s="44" t="str">
        <f t="shared" si="43"/>
        <v>N/A</v>
      </c>
      <c r="E131" s="36">
        <v>636737</v>
      </c>
      <c r="F131" s="44" t="str">
        <f t="shared" si="44"/>
        <v>N/A</v>
      </c>
      <c r="G131" s="36">
        <v>628124</v>
      </c>
      <c r="H131" s="44" t="str">
        <f t="shared" si="45"/>
        <v>N/A</v>
      </c>
      <c r="I131" s="12">
        <v>-0.63500000000000001</v>
      </c>
      <c r="J131" s="12">
        <v>-1.35</v>
      </c>
      <c r="K131" s="45" t="s">
        <v>737</v>
      </c>
      <c r="L131" s="9" t="str">
        <f t="shared" si="40"/>
        <v>Yes</v>
      </c>
    </row>
    <row r="132" spans="1:12" x14ac:dyDescent="0.2">
      <c r="A132" s="2" t="s">
        <v>987</v>
      </c>
      <c r="B132" s="35" t="s">
        <v>213</v>
      </c>
      <c r="C132" s="36">
        <v>251436</v>
      </c>
      <c r="D132" s="44" t="str">
        <f t="shared" si="43"/>
        <v>N/A</v>
      </c>
      <c r="E132" s="36">
        <v>251452</v>
      </c>
      <c r="F132" s="44" t="str">
        <f t="shared" si="44"/>
        <v>N/A</v>
      </c>
      <c r="G132" s="36">
        <v>244085</v>
      </c>
      <c r="H132" s="44" t="str">
        <f t="shared" si="45"/>
        <v>N/A</v>
      </c>
      <c r="I132" s="12">
        <v>6.4000000000000003E-3</v>
      </c>
      <c r="J132" s="12">
        <v>-2.93</v>
      </c>
      <c r="K132" s="45" t="s">
        <v>737</v>
      </c>
      <c r="L132" s="9" t="str">
        <f t="shared" si="40"/>
        <v>Yes</v>
      </c>
    </row>
    <row r="133" spans="1:12" x14ac:dyDescent="0.2">
      <c r="A133" s="2" t="s">
        <v>988</v>
      </c>
      <c r="B133" s="35" t="s">
        <v>213</v>
      </c>
      <c r="C133" s="36">
        <v>0</v>
      </c>
      <c r="D133" s="44" t="str">
        <f t="shared" si="43"/>
        <v>N/A</v>
      </c>
      <c r="E133" s="36">
        <v>0</v>
      </c>
      <c r="F133" s="44" t="str">
        <f t="shared" si="44"/>
        <v>N/A</v>
      </c>
      <c r="G133" s="36">
        <v>0</v>
      </c>
      <c r="H133" s="44" t="str">
        <f t="shared" si="45"/>
        <v>N/A</v>
      </c>
      <c r="I133" s="12" t="s">
        <v>1745</v>
      </c>
      <c r="J133" s="12" t="s">
        <v>1745</v>
      </c>
      <c r="K133" s="45" t="s">
        <v>737</v>
      </c>
      <c r="L133" s="9" t="str">
        <f t="shared" si="40"/>
        <v>N/A</v>
      </c>
    </row>
    <row r="134" spans="1:12" x14ac:dyDescent="0.2">
      <c r="A134" s="2" t="s">
        <v>989</v>
      </c>
      <c r="B134" s="35" t="s">
        <v>213</v>
      </c>
      <c r="C134" s="36">
        <v>0</v>
      </c>
      <c r="D134" s="44" t="str">
        <f t="shared" si="43"/>
        <v>N/A</v>
      </c>
      <c r="E134" s="36">
        <v>0</v>
      </c>
      <c r="F134" s="44" t="str">
        <f t="shared" si="44"/>
        <v>N/A</v>
      </c>
      <c r="G134" s="36">
        <v>0</v>
      </c>
      <c r="H134" s="44" t="str">
        <f t="shared" si="45"/>
        <v>N/A</v>
      </c>
      <c r="I134" s="12" t="s">
        <v>1745</v>
      </c>
      <c r="J134" s="12" t="s">
        <v>1745</v>
      </c>
      <c r="K134" s="45" t="s">
        <v>737</v>
      </c>
      <c r="L134" s="9" t="str">
        <f t="shared" si="40"/>
        <v>N/A</v>
      </c>
    </row>
    <row r="135" spans="1:12" x14ac:dyDescent="0.2">
      <c r="A135" s="2" t="s">
        <v>990</v>
      </c>
      <c r="B135" s="35" t="s">
        <v>213</v>
      </c>
      <c r="C135" s="36">
        <v>329959</v>
      </c>
      <c r="D135" s="44" t="str">
        <f t="shared" si="43"/>
        <v>N/A</v>
      </c>
      <c r="E135" s="36">
        <v>324633</v>
      </c>
      <c r="F135" s="44" t="str">
        <f t="shared" si="44"/>
        <v>N/A</v>
      </c>
      <c r="G135" s="36">
        <v>319058</v>
      </c>
      <c r="H135" s="44" t="str">
        <f t="shared" si="45"/>
        <v>N/A</v>
      </c>
      <c r="I135" s="12">
        <v>-1.61</v>
      </c>
      <c r="J135" s="12">
        <v>-1.72</v>
      </c>
      <c r="K135" s="45" t="s">
        <v>737</v>
      </c>
      <c r="L135" s="9" t="str">
        <f t="shared" si="40"/>
        <v>Yes</v>
      </c>
    </row>
    <row r="136" spans="1:12" x14ac:dyDescent="0.2">
      <c r="A136" s="2" t="s">
        <v>991</v>
      </c>
      <c r="B136" s="35" t="s">
        <v>213</v>
      </c>
      <c r="C136" s="36">
        <v>27578</v>
      </c>
      <c r="D136" s="44" t="str">
        <f t="shared" si="43"/>
        <v>N/A</v>
      </c>
      <c r="E136" s="36">
        <v>28261</v>
      </c>
      <c r="F136" s="44" t="str">
        <f t="shared" si="44"/>
        <v>N/A</v>
      </c>
      <c r="G136" s="36">
        <v>29434</v>
      </c>
      <c r="H136" s="44" t="str">
        <f t="shared" si="45"/>
        <v>N/A</v>
      </c>
      <c r="I136" s="12">
        <v>2.4769999999999999</v>
      </c>
      <c r="J136" s="12">
        <v>4.1509999999999998</v>
      </c>
      <c r="K136" s="45" t="s">
        <v>737</v>
      </c>
      <c r="L136" s="9" t="str">
        <f t="shared" si="40"/>
        <v>Yes</v>
      </c>
    </row>
    <row r="137" spans="1:12" x14ac:dyDescent="0.2">
      <c r="A137" s="2" t="s">
        <v>992</v>
      </c>
      <c r="B137" s="35" t="s">
        <v>213</v>
      </c>
      <c r="C137" s="36">
        <v>31834</v>
      </c>
      <c r="D137" s="44" t="str">
        <f t="shared" si="43"/>
        <v>N/A</v>
      </c>
      <c r="E137" s="36">
        <v>32391</v>
      </c>
      <c r="F137" s="44" t="str">
        <f t="shared" si="44"/>
        <v>N/A</v>
      </c>
      <c r="G137" s="36">
        <v>35547</v>
      </c>
      <c r="H137" s="44" t="str">
        <f t="shared" si="45"/>
        <v>N/A</v>
      </c>
      <c r="I137" s="12">
        <v>1.75</v>
      </c>
      <c r="J137" s="12">
        <v>9.7430000000000003</v>
      </c>
      <c r="K137" s="45" t="s">
        <v>737</v>
      </c>
      <c r="L137" s="9" t="str">
        <f t="shared" si="40"/>
        <v>Yes</v>
      </c>
    </row>
    <row r="138" spans="1:12" x14ac:dyDescent="0.2">
      <c r="A138" s="2" t="s">
        <v>993</v>
      </c>
      <c r="B138" s="35" t="s">
        <v>213</v>
      </c>
      <c r="C138" s="36">
        <v>0</v>
      </c>
      <c r="D138" s="44" t="str">
        <f t="shared" si="43"/>
        <v>N/A</v>
      </c>
      <c r="E138" s="36">
        <v>0</v>
      </c>
      <c r="F138" s="44" t="str">
        <f t="shared" si="44"/>
        <v>N/A</v>
      </c>
      <c r="G138" s="36">
        <v>0</v>
      </c>
      <c r="H138" s="44" t="str">
        <f t="shared" si="45"/>
        <v>N/A</v>
      </c>
      <c r="I138" s="12" t="s">
        <v>1745</v>
      </c>
      <c r="J138" s="12" t="s">
        <v>1745</v>
      </c>
      <c r="K138" s="45" t="s">
        <v>737</v>
      </c>
      <c r="L138" s="9" t="str">
        <f t="shared" si="40"/>
        <v>N/A</v>
      </c>
    </row>
    <row r="139" spans="1:12" x14ac:dyDescent="0.2">
      <c r="A139" s="7" t="s">
        <v>105</v>
      </c>
      <c r="B139" s="35" t="s">
        <v>213</v>
      </c>
      <c r="C139" s="36">
        <v>239286</v>
      </c>
      <c r="D139" s="44" t="str">
        <f t="shared" si="43"/>
        <v>N/A</v>
      </c>
      <c r="E139" s="36">
        <v>238559</v>
      </c>
      <c r="F139" s="44" t="str">
        <f t="shared" si="44"/>
        <v>N/A</v>
      </c>
      <c r="G139" s="36">
        <v>231843</v>
      </c>
      <c r="H139" s="44" t="str">
        <f t="shared" si="45"/>
        <v>N/A</v>
      </c>
      <c r="I139" s="12">
        <v>-0.30399999999999999</v>
      </c>
      <c r="J139" s="12">
        <v>-2.82</v>
      </c>
      <c r="K139" s="45" t="s">
        <v>737</v>
      </c>
      <c r="L139" s="9" t="str">
        <f t="shared" si="40"/>
        <v>Yes</v>
      </c>
    </row>
    <row r="140" spans="1:12" x14ac:dyDescent="0.2">
      <c r="A140" s="2" t="s">
        <v>994</v>
      </c>
      <c r="B140" s="35" t="s">
        <v>213</v>
      </c>
      <c r="C140" s="36">
        <v>112629</v>
      </c>
      <c r="D140" s="44" t="str">
        <f t="shared" si="43"/>
        <v>N/A</v>
      </c>
      <c r="E140" s="36">
        <v>109972</v>
      </c>
      <c r="F140" s="44" t="str">
        <f t="shared" si="44"/>
        <v>N/A</v>
      </c>
      <c r="G140" s="36">
        <v>105106</v>
      </c>
      <c r="H140" s="44" t="str">
        <f t="shared" si="45"/>
        <v>N/A</v>
      </c>
      <c r="I140" s="12">
        <v>-2.36</v>
      </c>
      <c r="J140" s="12">
        <v>-4.42</v>
      </c>
      <c r="K140" s="45" t="s">
        <v>737</v>
      </c>
      <c r="L140" s="9" t="str">
        <f t="shared" si="40"/>
        <v>Yes</v>
      </c>
    </row>
    <row r="141" spans="1:12" x14ac:dyDescent="0.2">
      <c r="A141" s="2" t="s">
        <v>995</v>
      </c>
      <c r="B141" s="35" t="s">
        <v>213</v>
      </c>
      <c r="C141" s="36">
        <v>0</v>
      </c>
      <c r="D141" s="44" t="str">
        <f t="shared" si="43"/>
        <v>N/A</v>
      </c>
      <c r="E141" s="36">
        <v>0</v>
      </c>
      <c r="F141" s="44" t="str">
        <f t="shared" si="44"/>
        <v>N/A</v>
      </c>
      <c r="G141" s="36">
        <v>0</v>
      </c>
      <c r="H141" s="44" t="str">
        <f t="shared" si="45"/>
        <v>N/A</v>
      </c>
      <c r="I141" s="12" t="s">
        <v>1745</v>
      </c>
      <c r="J141" s="12" t="s">
        <v>1745</v>
      </c>
      <c r="K141" s="45" t="s">
        <v>737</v>
      </c>
      <c r="L141" s="9" t="str">
        <f t="shared" si="40"/>
        <v>N/A</v>
      </c>
    </row>
    <row r="142" spans="1:12" x14ac:dyDescent="0.2">
      <c r="A142" s="2" t="s">
        <v>996</v>
      </c>
      <c r="B142" s="35" t="s">
        <v>213</v>
      </c>
      <c r="C142" s="36">
        <v>0</v>
      </c>
      <c r="D142" s="44" t="str">
        <f t="shared" si="43"/>
        <v>N/A</v>
      </c>
      <c r="E142" s="36">
        <v>0</v>
      </c>
      <c r="F142" s="44" t="str">
        <f t="shared" si="44"/>
        <v>N/A</v>
      </c>
      <c r="G142" s="36">
        <v>0</v>
      </c>
      <c r="H142" s="44" t="str">
        <f t="shared" si="45"/>
        <v>N/A</v>
      </c>
      <c r="I142" s="12" t="s">
        <v>1745</v>
      </c>
      <c r="J142" s="12" t="s">
        <v>1745</v>
      </c>
      <c r="K142" s="45" t="s">
        <v>737</v>
      </c>
      <c r="L142" s="9" t="str">
        <f t="shared" si="40"/>
        <v>N/A</v>
      </c>
    </row>
    <row r="143" spans="1:12" x14ac:dyDescent="0.2">
      <c r="A143" s="2" t="s">
        <v>997</v>
      </c>
      <c r="B143" s="35" t="s">
        <v>213</v>
      </c>
      <c r="C143" s="36">
        <v>33952</v>
      </c>
      <c r="D143" s="44" t="str">
        <f t="shared" si="43"/>
        <v>N/A</v>
      </c>
      <c r="E143" s="36">
        <v>33705</v>
      </c>
      <c r="F143" s="44" t="str">
        <f t="shared" si="44"/>
        <v>N/A</v>
      </c>
      <c r="G143" s="36">
        <v>31025</v>
      </c>
      <c r="H143" s="44" t="str">
        <f t="shared" si="45"/>
        <v>N/A</v>
      </c>
      <c r="I143" s="12">
        <v>-0.72699999999999998</v>
      </c>
      <c r="J143" s="12">
        <v>-7.95</v>
      </c>
      <c r="K143" s="45" t="s">
        <v>737</v>
      </c>
      <c r="L143" s="9" t="str">
        <f t="shared" si="40"/>
        <v>Yes</v>
      </c>
    </row>
    <row r="144" spans="1:12" x14ac:dyDescent="0.2">
      <c r="A144" s="2" t="s">
        <v>998</v>
      </c>
      <c r="B144" s="35" t="s">
        <v>213</v>
      </c>
      <c r="C144" s="36">
        <v>3705</v>
      </c>
      <c r="D144" s="44" t="str">
        <f t="shared" si="43"/>
        <v>N/A</v>
      </c>
      <c r="E144" s="36">
        <v>3673</v>
      </c>
      <c r="F144" s="44" t="str">
        <f t="shared" si="44"/>
        <v>N/A</v>
      </c>
      <c r="G144" s="36">
        <v>3799</v>
      </c>
      <c r="H144" s="44" t="str">
        <f t="shared" si="45"/>
        <v>N/A</v>
      </c>
      <c r="I144" s="12">
        <v>-0.86399999999999999</v>
      </c>
      <c r="J144" s="12">
        <v>3.43</v>
      </c>
      <c r="K144" s="45" t="s">
        <v>737</v>
      </c>
      <c r="L144" s="9" t="str">
        <f t="shared" si="40"/>
        <v>Yes</v>
      </c>
    </row>
    <row r="145" spans="1:12" x14ac:dyDescent="0.2">
      <c r="A145" s="2" t="s">
        <v>999</v>
      </c>
      <c r="B145" s="35" t="s">
        <v>213</v>
      </c>
      <c r="C145" s="36">
        <v>89000</v>
      </c>
      <c r="D145" s="44" t="str">
        <f t="shared" si="43"/>
        <v>N/A</v>
      </c>
      <c r="E145" s="36">
        <v>91209</v>
      </c>
      <c r="F145" s="44" t="str">
        <f t="shared" si="44"/>
        <v>N/A</v>
      </c>
      <c r="G145" s="36">
        <v>91913</v>
      </c>
      <c r="H145" s="44" t="str">
        <f t="shared" si="45"/>
        <v>N/A</v>
      </c>
      <c r="I145" s="12">
        <v>2.4820000000000002</v>
      </c>
      <c r="J145" s="12">
        <v>0.77190000000000003</v>
      </c>
      <c r="K145" s="45" t="s">
        <v>737</v>
      </c>
      <c r="L145" s="9" t="str">
        <f t="shared" si="40"/>
        <v>Yes</v>
      </c>
    </row>
    <row r="146" spans="1:12" ht="25.5" x14ac:dyDescent="0.2">
      <c r="A146" s="18" t="s">
        <v>1000</v>
      </c>
      <c r="B146" s="1" t="s">
        <v>213</v>
      </c>
      <c r="C146" s="1">
        <v>36047</v>
      </c>
      <c r="D146" s="11" t="str">
        <f t="shared" ref="D146:D151" si="46">IF($B146="N/A","N/A",IF(C146&gt;10,"No",IF(C146&lt;-10,"No","Yes")))</f>
        <v>N/A</v>
      </c>
      <c r="E146" s="1">
        <v>36069</v>
      </c>
      <c r="F146" s="11" t="str">
        <f t="shared" ref="F146:F151" si="47">IF($B146="N/A","N/A",IF(E146&gt;10,"No",IF(E146&lt;-10,"No","Yes")))</f>
        <v>N/A</v>
      </c>
      <c r="G146" s="1">
        <v>35146</v>
      </c>
      <c r="H146" s="11" t="str">
        <f t="shared" ref="H146:H151" si="48">IF($B146="N/A","N/A",IF(G146&gt;10,"No",IF(G146&lt;-10,"No","Yes")))</f>
        <v>N/A</v>
      </c>
      <c r="I146" s="57">
        <v>6.0999999999999999E-2</v>
      </c>
      <c r="J146" s="57">
        <v>-2.56</v>
      </c>
      <c r="K146" s="45" t="s">
        <v>736</v>
      </c>
      <c r="L146" s="9" t="str">
        <f t="shared" ref="L146:L151" si="49">IF(J146="Div by 0", "N/A", IF(K146="N/A","N/A", IF(J146&gt;VALUE(MID(K146,1,2)), "No", IF(J146&lt;-1*VALUE(MID(K146,1,2)), "No", "Yes"))))</f>
        <v>Yes</v>
      </c>
    </row>
    <row r="147" spans="1:12" x14ac:dyDescent="0.2">
      <c r="A147" s="6" t="s">
        <v>326</v>
      </c>
      <c r="B147" s="48" t="s">
        <v>213</v>
      </c>
      <c r="C147" s="13">
        <v>2.9937752529999999</v>
      </c>
      <c r="D147" s="11" t="str">
        <f t="shared" si="46"/>
        <v>N/A</v>
      </c>
      <c r="E147" s="13">
        <v>3.0191221954</v>
      </c>
      <c r="F147" s="11" t="str">
        <f t="shared" si="47"/>
        <v>N/A</v>
      </c>
      <c r="G147" s="13">
        <v>2.9982707862</v>
      </c>
      <c r="H147" s="11" t="str">
        <f t="shared" si="48"/>
        <v>N/A</v>
      </c>
      <c r="I147" s="57">
        <v>0.84670000000000001</v>
      </c>
      <c r="J147" s="57">
        <v>-0.69099999999999995</v>
      </c>
      <c r="K147" s="45" t="s">
        <v>736</v>
      </c>
      <c r="L147" s="9" t="str">
        <f t="shared" si="49"/>
        <v>Yes</v>
      </c>
    </row>
    <row r="148" spans="1:12" x14ac:dyDescent="0.2">
      <c r="A148" s="2" t="s">
        <v>327</v>
      </c>
      <c r="B148" s="48" t="s">
        <v>213</v>
      </c>
      <c r="C148" s="13">
        <v>27.019774300000002</v>
      </c>
      <c r="D148" s="11" t="str">
        <f t="shared" si="46"/>
        <v>N/A</v>
      </c>
      <c r="E148" s="13">
        <v>27.696254810999999</v>
      </c>
      <c r="F148" s="11" t="str">
        <f t="shared" si="47"/>
        <v>N/A</v>
      </c>
      <c r="G148" s="13">
        <v>27.537623055000001</v>
      </c>
      <c r="H148" s="11" t="str">
        <f t="shared" si="48"/>
        <v>N/A</v>
      </c>
      <c r="I148" s="57">
        <v>2.504</v>
      </c>
      <c r="J148" s="57">
        <v>-0.57299999999999995</v>
      </c>
      <c r="K148" s="45" t="s">
        <v>736</v>
      </c>
      <c r="L148" s="9" t="str">
        <f t="shared" si="49"/>
        <v>Yes</v>
      </c>
    </row>
    <row r="149" spans="1:12" x14ac:dyDescent="0.2">
      <c r="A149" s="2" t="s">
        <v>328</v>
      </c>
      <c r="B149" s="48" t="s">
        <v>213</v>
      </c>
      <c r="C149" s="13">
        <v>4.1824876308999999</v>
      </c>
      <c r="D149" s="11" t="str">
        <f t="shared" si="46"/>
        <v>N/A</v>
      </c>
      <c r="E149" s="13">
        <v>4.2186786932000002</v>
      </c>
      <c r="F149" s="11" t="str">
        <f t="shared" si="47"/>
        <v>N/A</v>
      </c>
      <c r="G149" s="13">
        <v>4.2213810685000004</v>
      </c>
      <c r="H149" s="11" t="str">
        <f t="shared" si="48"/>
        <v>N/A</v>
      </c>
      <c r="I149" s="57">
        <v>0.86529999999999996</v>
      </c>
      <c r="J149" s="57">
        <v>6.4100000000000004E-2</v>
      </c>
      <c r="K149" s="45" t="s">
        <v>736</v>
      </c>
      <c r="L149" s="9" t="str">
        <f t="shared" si="49"/>
        <v>Yes</v>
      </c>
    </row>
    <row r="150" spans="1:12" x14ac:dyDescent="0.2">
      <c r="A150" s="2" t="s">
        <v>329</v>
      </c>
      <c r="B150" s="48" t="s">
        <v>213</v>
      </c>
      <c r="C150" s="13">
        <v>1.7477961399999999E-2</v>
      </c>
      <c r="D150" s="11" t="str">
        <f t="shared" si="46"/>
        <v>N/A</v>
      </c>
      <c r="E150" s="13">
        <v>1.28781585E-2</v>
      </c>
      <c r="F150" s="11" t="str">
        <f t="shared" si="47"/>
        <v>N/A</v>
      </c>
      <c r="G150" s="13">
        <v>1.5761219100000001E-2</v>
      </c>
      <c r="H150" s="11" t="str">
        <f t="shared" si="48"/>
        <v>N/A</v>
      </c>
      <c r="I150" s="57">
        <v>-26.3</v>
      </c>
      <c r="J150" s="57">
        <v>22.39</v>
      </c>
      <c r="K150" s="45" t="s">
        <v>736</v>
      </c>
      <c r="L150" s="9" t="str">
        <f t="shared" si="49"/>
        <v>Yes</v>
      </c>
    </row>
    <row r="151" spans="1:12" x14ac:dyDescent="0.2">
      <c r="A151" s="2" t="s">
        <v>330</v>
      </c>
      <c r="B151" s="48" t="s">
        <v>213</v>
      </c>
      <c r="C151" s="13">
        <v>1.2537297999999999E-3</v>
      </c>
      <c r="D151" s="11" t="str">
        <f t="shared" si="46"/>
        <v>N/A</v>
      </c>
      <c r="E151" s="13">
        <v>8.3836700000000002E-4</v>
      </c>
      <c r="F151" s="11" t="str">
        <f t="shared" si="47"/>
        <v>N/A</v>
      </c>
      <c r="G151" s="13">
        <v>2.1566318999999999E-3</v>
      </c>
      <c r="H151" s="11" t="str">
        <f t="shared" si="48"/>
        <v>N/A</v>
      </c>
      <c r="I151" s="57">
        <v>-33.1</v>
      </c>
      <c r="J151" s="57">
        <v>157.19999999999999</v>
      </c>
      <c r="K151" s="45" t="s">
        <v>736</v>
      </c>
      <c r="L151" s="9" t="str">
        <f t="shared" si="49"/>
        <v>No</v>
      </c>
    </row>
    <row r="152" spans="1:12" x14ac:dyDescent="0.2">
      <c r="A152" s="18" t="s">
        <v>1001</v>
      </c>
      <c r="B152" s="35" t="s">
        <v>213</v>
      </c>
      <c r="C152" s="36">
        <v>73822</v>
      </c>
      <c r="D152" s="44" t="str">
        <f t="shared" ref="D152:D158" si="50">IF($B152="N/A","N/A",IF(C152&gt;10,"No",IF(C152&lt;-10,"No","Yes")))</f>
        <v>N/A</v>
      </c>
      <c r="E152" s="36">
        <v>77293</v>
      </c>
      <c r="F152" s="44" t="str">
        <f t="shared" ref="F152:F158" si="51">IF($B152="N/A","N/A",IF(E152&gt;10,"No",IF(E152&lt;-10,"No","Yes")))</f>
        <v>N/A</v>
      </c>
      <c r="G152" s="36">
        <v>78942</v>
      </c>
      <c r="H152" s="44" t="str">
        <f t="shared" ref="H152:H158" si="52">IF($B152="N/A","N/A",IF(G152&gt;10,"No",IF(G152&lt;-10,"No","Yes")))</f>
        <v>N/A</v>
      </c>
      <c r="I152" s="12">
        <v>4.702</v>
      </c>
      <c r="J152" s="12">
        <v>2.133</v>
      </c>
      <c r="K152" s="45" t="s">
        <v>736</v>
      </c>
      <c r="L152" s="9" t="str">
        <f t="shared" ref="L152:L159" si="53">IF(J152="Div by 0", "N/A", IF(K152="N/A","N/A", IF(J152&gt;VALUE(MID(K152,1,2)), "No", IF(J152&lt;-1*VALUE(MID(K152,1,2)), "No", "Yes"))))</f>
        <v>Yes</v>
      </c>
    </row>
    <row r="153" spans="1:12" x14ac:dyDescent="0.2">
      <c r="A153" s="6" t="s">
        <v>1002</v>
      </c>
      <c r="B153" s="35" t="s">
        <v>213</v>
      </c>
      <c r="C153" s="8">
        <v>6.1310643528000002</v>
      </c>
      <c r="D153" s="44" t="str">
        <f t="shared" si="50"/>
        <v>N/A</v>
      </c>
      <c r="E153" s="8">
        <v>6.4697388850999999</v>
      </c>
      <c r="F153" s="44" t="str">
        <f t="shared" si="51"/>
        <v>N/A</v>
      </c>
      <c r="G153" s="8">
        <v>6.7344645877999998</v>
      </c>
      <c r="H153" s="44" t="str">
        <f t="shared" si="52"/>
        <v>N/A</v>
      </c>
      <c r="I153" s="12">
        <v>5.524</v>
      </c>
      <c r="J153" s="12">
        <v>4.0919999999999996</v>
      </c>
      <c r="K153" s="45" t="s">
        <v>736</v>
      </c>
      <c r="L153" s="9" t="str">
        <f t="shared" si="53"/>
        <v>Yes</v>
      </c>
    </row>
    <row r="154" spans="1:12" x14ac:dyDescent="0.2">
      <c r="A154" s="18" t="s">
        <v>1003</v>
      </c>
      <c r="B154" s="35" t="s">
        <v>213</v>
      </c>
      <c r="C154" s="8">
        <v>29.567577494999998</v>
      </c>
      <c r="D154" s="44" t="str">
        <f t="shared" si="50"/>
        <v>N/A</v>
      </c>
      <c r="E154" s="8">
        <v>30.523659042999999</v>
      </c>
      <c r="F154" s="44" t="str">
        <f t="shared" si="51"/>
        <v>N/A</v>
      </c>
      <c r="G154" s="8">
        <v>30.994357874999999</v>
      </c>
      <c r="H154" s="44" t="str">
        <f t="shared" si="52"/>
        <v>N/A</v>
      </c>
      <c r="I154" s="12">
        <v>3.234</v>
      </c>
      <c r="J154" s="12">
        <v>1.542</v>
      </c>
      <c r="K154" s="45" t="s">
        <v>736</v>
      </c>
      <c r="L154" s="9" t="str">
        <f t="shared" si="53"/>
        <v>Yes</v>
      </c>
    </row>
    <row r="155" spans="1:12" x14ac:dyDescent="0.2">
      <c r="A155" s="18" t="s">
        <v>1004</v>
      </c>
      <c r="B155" s="35" t="s">
        <v>213</v>
      </c>
      <c r="C155" s="8">
        <v>18.789994955000001</v>
      </c>
      <c r="D155" s="44" t="str">
        <f t="shared" si="50"/>
        <v>N/A</v>
      </c>
      <c r="E155" s="8">
        <v>20.390504058000001</v>
      </c>
      <c r="F155" s="44" t="str">
        <f t="shared" si="51"/>
        <v>N/A</v>
      </c>
      <c r="G155" s="8">
        <v>21.660724174999999</v>
      </c>
      <c r="H155" s="44" t="str">
        <f t="shared" si="52"/>
        <v>N/A</v>
      </c>
      <c r="I155" s="12">
        <v>8.5180000000000007</v>
      </c>
      <c r="J155" s="12">
        <v>6.2290000000000001</v>
      </c>
      <c r="K155" s="45" t="s">
        <v>736</v>
      </c>
      <c r="L155" s="9" t="str">
        <f t="shared" si="53"/>
        <v>Yes</v>
      </c>
    </row>
    <row r="156" spans="1:12" x14ac:dyDescent="0.2">
      <c r="A156" s="18" t="s">
        <v>1005</v>
      </c>
      <c r="B156" s="35" t="s">
        <v>213</v>
      </c>
      <c r="C156" s="8">
        <v>0.31132618709999998</v>
      </c>
      <c r="D156" s="44" t="str">
        <f t="shared" si="50"/>
        <v>N/A</v>
      </c>
      <c r="E156" s="8">
        <v>0.3274507371</v>
      </c>
      <c r="F156" s="44" t="str">
        <f t="shared" si="51"/>
        <v>N/A</v>
      </c>
      <c r="G156" s="8">
        <v>0.3540702154</v>
      </c>
      <c r="H156" s="44" t="str">
        <f t="shared" si="52"/>
        <v>N/A</v>
      </c>
      <c r="I156" s="12">
        <v>5.1790000000000003</v>
      </c>
      <c r="J156" s="12">
        <v>8.1289999999999996</v>
      </c>
      <c r="K156" s="45" t="s">
        <v>736</v>
      </c>
      <c r="L156" s="9" t="str">
        <f t="shared" si="53"/>
        <v>Yes</v>
      </c>
    </row>
    <row r="157" spans="1:12" x14ac:dyDescent="0.2">
      <c r="A157" s="18" t="s">
        <v>1006</v>
      </c>
      <c r="B157" s="35" t="s">
        <v>213</v>
      </c>
      <c r="C157" s="8">
        <v>0.16298488</v>
      </c>
      <c r="D157" s="44" t="str">
        <f t="shared" si="50"/>
        <v>N/A</v>
      </c>
      <c r="E157" s="8">
        <v>0.1538403498</v>
      </c>
      <c r="F157" s="44" t="str">
        <f t="shared" si="51"/>
        <v>N/A</v>
      </c>
      <c r="G157" s="8">
        <v>0.14363168179999999</v>
      </c>
      <c r="H157" s="44" t="str">
        <f t="shared" si="52"/>
        <v>N/A</v>
      </c>
      <c r="I157" s="12">
        <v>-5.61</v>
      </c>
      <c r="J157" s="12">
        <v>-6.64</v>
      </c>
      <c r="K157" s="45" t="s">
        <v>736</v>
      </c>
      <c r="L157" s="9" t="str">
        <f t="shared" si="53"/>
        <v>Yes</v>
      </c>
    </row>
    <row r="158" spans="1:12" x14ac:dyDescent="0.2">
      <c r="A158" s="2" t="s">
        <v>1007</v>
      </c>
      <c r="B158" s="35" t="s">
        <v>213</v>
      </c>
      <c r="C158" s="36">
        <v>7553</v>
      </c>
      <c r="D158" s="44" t="str">
        <f t="shared" si="50"/>
        <v>N/A</v>
      </c>
      <c r="E158" s="36">
        <v>7902</v>
      </c>
      <c r="F158" s="44" t="str">
        <f t="shared" si="51"/>
        <v>N/A</v>
      </c>
      <c r="G158" s="36">
        <v>7395</v>
      </c>
      <c r="H158" s="44" t="str">
        <f t="shared" si="52"/>
        <v>N/A</v>
      </c>
      <c r="I158" s="12">
        <v>4.6210000000000004</v>
      </c>
      <c r="J158" s="12">
        <v>-6.42</v>
      </c>
      <c r="K158" s="45" t="s">
        <v>736</v>
      </c>
      <c r="L158" s="9" t="str">
        <f t="shared" si="53"/>
        <v>Yes</v>
      </c>
    </row>
    <row r="159" spans="1:12" ht="25.5" x14ac:dyDescent="0.2">
      <c r="A159" s="18" t="s">
        <v>1008</v>
      </c>
      <c r="B159" s="35" t="s">
        <v>213</v>
      </c>
      <c r="C159" s="36">
        <v>76420</v>
      </c>
      <c r="D159" s="44" t="str">
        <f>IF($B159="N/A","N/A",IF(C159&gt;10,"No",IF(C159&lt;-10,"No","Yes")))</f>
        <v>N/A</v>
      </c>
      <c r="E159" s="36">
        <v>80720</v>
      </c>
      <c r="F159" s="44" t="str">
        <f>IF($B159="N/A","N/A",IF(E159&gt;10,"No",IF(E159&lt;-10,"No","Yes")))</f>
        <v>N/A</v>
      </c>
      <c r="G159" s="36">
        <v>82296</v>
      </c>
      <c r="H159" s="44" t="str">
        <f>IF($B159="N/A","N/A",IF(G159&gt;10,"No",IF(G159&lt;-10,"No","Yes")))</f>
        <v>N/A</v>
      </c>
      <c r="I159" s="12">
        <v>5.6269999999999998</v>
      </c>
      <c r="J159" s="12">
        <v>1.952</v>
      </c>
      <c r="K159" s="45" t="s">
        <v>736</v>
      </c>
      <c r="L159" s="9" t="str">
        <f t="shared" si="53"/>
        <v>Yes</v>
      </c>
    </row>
    <row r="160" spans="1:12" x14ac:dyDescent="0.2">
      <c r="A160" s="4" t="s">
        <v>1009</v>
      </c>
      <c r="B160" s="35" t="s">
        <v>213</v>
      </c>
      <c r="C160" s="36">
        <v>22338</v>
      </c>
      <c r="D160" s="44" t="str">
        <f t="shared" ref="D160:D234" si="54">IF($B160="N/A","N/A",IF(C160&gt;10,"No",IF(C160&lt;-10,"No","Yes")))</f>
        <v>N/A</v>
      </c>
      <c r="E160" s="36">
        <v>31668</v>
      </c>
      <c r="F160" s="44" t="str">
        <f t="shared" ref="F160:F234" si="55">IF($B160="N/A","N/A",IF(E160&gt;10,"No",IF(E160&lt;-10,"No","Yes")))</f>
        <v>N/A</v>
      </c>
      <c r="G160" s="36">
        <v>31933</v>
      </c>
      <c r="H160" s="44" t="str">
        <f t="shared" ref="H160:H223" si="56">IF($B160="N/A","N/A",IF(G160&gt;10,"No",IF(G160&lt;-10,"No","Yes")))</f>
        <v>N/A</v>
      </c>
      <c r="I160" s="12">
        <v>41.77</v>
      </c>
      <c r="J160" s="12">
        <v>0.83679999999999999</v>
      </c>
      <c r="K160" s="45" t="s">
        <v>736</v>
      </c>
      <c r="L160" s="9" t="str">
        <f t="shared" ref="L160:L223" si="57">IF(J160="Div by 0", "N/A", IF(K160="N/A","N/A", IF(J160&gt;VALUE(MID(K160,1,2)), "No", IF(J160&lt;-1*VALUE(MID(K160,1,2)), "No", "Yes"))))</f>
        <v>Yes</v>
      </c>
    </row>
    <row r="161" spans="1:12" x14ac:dyDescent="0.2">
      <c r="A161" s="63" t="s">
        <v>71</v>
      </c>
      <c r="B161" s="35" t="s">
        <v>213</v>
      </c>
      <c r="C161" s="8">
        <v>1.8552154576</v>
      </c>
      <c r="D161" s="44" t="str">
        <f t="shared" si="54"/>
        <v>N/A</v>
      </c>
      <c r="E161" s="8">
        <v>2.6507405718000001</v>
      </c>
      <c r="F161" s="44" t="str">
        <f t="shared" si="55"/>
        <v>N/A</v>
      </c>
      <c r="G161" s="8">
        <v>2.7241729076999999</v>
      </c>
      <c r="H161" s="44" t="str">
        <f t="shared" si="56"/>
        <v>N/A</v>
      </c>
      <c r="I161" s="12">
        <v>42.88</v>
      </c>
      <c r="J161" s="12">
        <v>2.77</v>
      </c>
      <c r="K161" s="45" t="s">
        <v>736</v>
      </c>
      <c r="L161" s="9" t="str">
        <f t="shared" si="57"/>
        <v>Yes</v>
      </c>
    </row>
    <row r="162" spans="1:12" x14ac:dyDescent="0.2">
      <c r="A162" s="4" t="s">
        <v>111</v>
      </c>
      <c r="B162" s="35" t="s">
        <v>213</v>
      </c>
      <c r="C162" s="8">
        <v>18.602942677000001</v>
      </c>
      <c r="D162" s="44" t="str">
        <f t="shared" si="54"/>
        <v>N/A</v>
      </c>
      <c r="E162" s="8">
        <v>19.633303088000002</v>
      </c>
      <c r="F162" s="44" t="str">
        <f t="shared" si="55"/>
        <v>N/A</v>
      </c>
      <c r="G162" s="8">
        <v>19.527725338</v>
      </c>
      <c r="H162" s="44" t="str">
        <f t="shared" si="56"/>
        <v>N/A</v>
      </c>
      <c r="I162" s="12">
        <v>5.5389999999999997</v>
      </c>
      <c r="J162" s="12">
        <v>-0.53800000000000003</v>
      </c>
      <c r="K162" s="45" t="s">
        <v>736</v>
      </c>
      <c r="L162" s="9" t="str">
        <f t="shared" si="57"/>
        <v>Yes</v>
      </c>
    </row>
    <row r="163" spans="1:12" x14ac:dyDescent="0.2">
      <c r="A163" s="4" t="s">
        <v>112</v>
      </c>
      <c r="B163" s="35" t="s">
        <v>213</v>
      </c>
      <c r="C163" s="8">
        <v>1.7661949143</v>
      </c>
      <c r="D163" s="44" t="str">
        <f t="shared" si="54"/>
        <v>N/A</v>
      </c>
      <c r="E163" s="8">
        <v>5.3891170707000002</v>
      </c>
      <c r="F163" s="44" t="str">
        <f t="shared" si="55"/>
        <v>N/A</v>
      </c>
      <c r="G163" s="8">
        <v>5.7684121877000001</v>
      </c>
      <c r="H163" s="44" t="str">
        <f t="shared" si="56"/>
        <v>N/A</v>
      </c>
      <c r="I163" s="12">
        <v>205.1</v>
      </c>
      <c r="J163" s="12">
        <v>7.0380000000000003</v>
      </c>
      <c r="K163" s="45" t="s">
        <v>736</v>
      </c>
      <c r="L163" s="9" t="str">
        <f t="shared" si="57"/>
        <v>Yes</v>
      </c>
    </row>
    <row r="164" spans="1:12" x14ac:dyDescent="0.2">
      <c r="A164" s="4" t="s">
        <v>113</v>
      </c>
      <c r="B164" s="35" t="s">
        <v>213</v>
      </c>
      <c r="C164" s="8">
        <v>1.70098017E-2</v>
      </c>
      <c r="D164" s="44" t="str">
        <f t="shared" si="54"/>
        <v>N/A</v>
      </c>
      <c r="E164" s="8">
        <v>0.1232848099</v>
      </c>
      <c r="F164" s="44" t="str">
        <f t="shared" si="55"/>
        <v>N/A</v>
      </c>
      <c r="G164" s="8">
        <v>0.16063707169999999</v>
      </c>
      <c r="H164" s="44" t="str">
        <f t="shared" si="56"/>
        <v>N/A</v>
      </c>
      <c r="I164" s="12">
        <v>624.79999999999995</v>
      </c>
      <c r="J164" s="12">
        <v>30.3</v>
      </c>
      <c r="K164" s="45" t="s">
        <v>736</v>
      </c>
      <c r="L164" s="9" t="str">
        <f t="shared" si="57"/>
        <v>No</v>
      </c>
    </row>
    <row r="165" spans="1:12" x14ac:dyDescent="0.2">
      <c r="A165" s="4" t="s">
        <v>114</v>
      </c>
      <c r="B165" s="35" t="s">
        <v>213</v>
      </c>
      <c r="C165" s="8">
        <v>2.5074596999999999E-3</v>
      </c>
      <c r="D165" s="44" t="str">
        <f t="shared" si="54"/>
        <v>N/A</v>
      </c>
      <c r="E165" s="8">
        <v>5.4493857E-3</v>
      </c>
      <c r="F165" s="44" t="str">
        <f t="shared" si="55"/>
        <v>N/A</v>
      </c>
      <c r="G165" s="8">
        <v>5.1759164999999998E-3</v>
      </c>
      <c r="H165" s="44" t="str">
        <f t="shared" si="56"/>
        <v>N/A</v>
      </c>
      <c r="I165" s="12">
        <v>117.3</v>
      </c>
      <c r="J165" s="12">
        <v>-5.0199999999999996</v>
      </c>
      <c r="K165" s="45" t="s">
        <v>736</v>
      </c>
      <c r="L165" s="9" t="str">
        <f t="shared" si="57"/>
        <v>Yes</v>
      </c>
    </row>
    <row r="166" spans="1:12" x14ac:dyDescent="0.2">
      <c r="A166" s="4" t="s">
        <v>426</v>
      </c>
      <c r="B166" s="35" t="s">
        <v>213</v>
      </c>
      <c r="C166" s="36">
        <v>17609</v>
      </c>
      <c r="D166" s="44" t="str">
        <f>IF($B166="N/A","N/A",IF(C166&gt;10,"No",IF(C166&lt;-10,"No","Yes")))</f>
        <v>N/A</v>
      </c>
      <c r="E166" s="36">
        <v>18105</v>
      </c>
      <c r="F166" s="44" t="str">
        <f>IF($B166="N/A","N/A",IF(E166&gt;10,"No",IF(E166&lt;-10,"No","Yes")))</f>
        <v>N/A</v>
      </c>
      <c r="G166" s="36">
        <v>17525</v>
      </c>
      <c r="H166" s="44" t="str">
        <f>IF($B166="N/A","N/A",IF(G166&gt;10,"No",IF(G166&lt;-10,"No","Yes")))</f>
        <v>N/A</v>
      </c>
      <c r="I166" s="12">
        <v>2.8170000000000002</v>
      </c>
      <c r="J166" s="12">
        <v>-3.2</v>
      </c>
      <c r="K166" s="45" t="s">
        <v>736</v>
      </c>
      <c r="L166" s="9" t="str">
        <f t="shared" si="57"/>
        <v>Yes</v>
      </c>
    </row>
    <row r="167" spans="1:12" x14ac:dyDescent="0.2">
      <c r="A167" s="4" t="s">
        <v>427</v>
      </c>
      <c r="B167" s="35" t="s">
        <v>213</v>
      </c>
      <c r="C167" s="36">
        <v>623</v>
      </c>
      <c r="D167" s="44" t="str">
        <f>IF($B167="N/A","N/A",IF(C167&gt;10,"No",IF(C167&lt;-10,"No","Yes")))</f>
        <v>N/A</v>
      </c>
      <c r="E167" s="36">
        <v>720</v>
      </c>
      <c r="F167" s="44" t="str">
        <f>IF($B167="N/A","N/A",IF(E167&gt;10,"No",IF(E167&lt;-10,"No","Yes")))</f>
        <v>N/A</v>
      </c>
      <c r="G167" s="36">
        <v>784</v>
      </c>
      <c r="H167" s="44" t="str">
        <f>IF($B167="N/A","N/A",IF(G167&gt;10,"No",IF(G167&lt;-10,"No","Yes")))</f>
        <v>N/A</v>
      </c>
      <c r="I167" s="12">
        <v>15.57</v>
      </c>
      <c r="J167" s="12">
        <v>8.8889999999999993</v>
      </c>
      <c r="K167" s="45" t="s">
        <v>736</v>
      </c>
      <c r="L167" s="9" t="str">
        <f t="shared" si="57"/>
        <v>Yes</v>
      </c>
    </row>
    <row r="168" spans="1:12" x14ac:dyDescent="0.2">
      <c r="A168" s="4" t="s">
        <v>428</v>
      </c>
      <c r="B168" s="35" t="s">
        <v>213</v>
      </c>
      <c r="C168" s="36">
        <v>2421</v>
      </c>
      <c r="D168" s="44" t="str">
        <f>IF($B168="N/A","N/A",IF(C168&gt;10,"No",IF(C168&lt;-10,"No","Yes")))</f>
        <v>N/A</v>
      </c>
      <c r="E168" s="36">
        <v>7494</v>
      </c>
      <c r="F168" s="44" t="str">
        <f>IF($B168="N/A","N/A",IF(E168&gt;10,"No",IF(E168&lt;-10,"No","Yes")))</f>
        <v>N/A</v>
      </c>
      <c r="G168" s="36">
        <v>7794</v>
      </c>
      <c r="H168" s="44" t="str">
        <f>IF($B168="N/A","N/A",IF(G168&gt;10,"No",IF(G168&lt;-10,"No","Yes")))</f>
        <v>N/A</v>
      </c>
      <c r="I168" s="12">
        <v>209.5</v>
      </c>
      <c r="J168" s="12">
        <v>4.0030000000000001</v>
      </c>
      <c r="K168" s="45" t="s">
        <v>736</v>
      </c>
      <c r="L168" s="9" t="str">
        <f t="shared" si="57"/>
        <v>Yes</v>
      </c>
    </row>
    <row r="169" spans="1:12" x14ac:dyDescent="0.2">
      <c r="A169" s="4" t="s">
        <v>429</v>
      </c>
      <c r="B169" s="35" t="s">
        <v>213</v>
      </c>
      <c r="C169" s="36">
        <v>1570</v>
      </c>
      <c r="D169" s="44" t="str">
        <f>IF($B169="N/A","N/A",IF(C169&gt;10,"No",IF(C169&lt;-10,"No","Yes")))</f>
        <v>N/A</v>
      </c>
      <c r="E169" s="36">
        <v>4551</v>
      </c>
      <c r="F169" s="44" t="str">
        <f>IF($B169="N/A","N/A",IF(E169&gt;10,"No",IF(E169&lt;-10,"No","Yes")))</f>
        <v>N/A</v>
      </c>
      <c r="G169" s="36">
        <v>4809</v>
      </c>
      <c r="H169" s="44" t="str">
        <f>IF($B169="N/A","N/A",IF(G169&gt;10,"No",IF(G169&lt;-10,"No","Yes")))</f>
        <v>N/A</v>
      </c>
      <c r="I169" s="12">
        <v>189.9</v>
      </c>
      <c r="J169" s="12">
        <v>5.6689999999999996</v>
      </c>
      <c r="K169" s="45" t="s">
        <v>736</v>
      </c>
      <c r="L169" s="9" t="str">
        <f t="shared" si="57"/>
        <v>Yes</v>
      </c>
    </row>
    <row r="170" spans="1:12" x14ac:dyDescent="0.2">
      <c r="A170" s="4" t="s">
        <v>430</v>
      </c>
      <c r="B170" s="35" t="s">
        <v>213</v>
      </c>
      <c r="C170" s="36">
        <v>115</v>
      </c>
      <c r="D170" s="44" t="str">
        <f>IF($B170="N/A","N/A",IF(C170&gt;10,"No",IF(C170&lt;-10,"No","Yes")))</f>
        <v>N/A</v>
      </c>
      <c r="E170" s="36">
        <v>798</v>
      </c>
      <c r="F170" s="44" t="str">
        <f>IF($B170="N/A","N/A",IF(E170&gt;10,"No",IF(E170&lt;-10,"No","Yes")))</f>
        <v>N/A</v>
      </c>
      <c r="G170" s="36">
        <v>1021</v>
      </c>
      <c r="H170" s="44" t="str">
        <f>IF($B170="N/A","N/A",IF(G170&gt;10,"No",IF(G170&lt;-10,"No","Yes")))</f>
        <v>N/A</v>
      </c>
      <c r="I170" s="12">
        <v>593.9</v>
      </c>
      <c r="J170" s="12">
        <v>27.94</v>
      </c>
      <c r="K170" s="45" t="s">
        <v>736</v>
      </c>
      <c r="L170" s="9" t="str">
        <f t="shared" si="57"/>
        <v>Yes</v>
      </c>
    </row>
    <row r="171" spans="1:12" x14ac:dyDescent="0.2">
      <c r="A171" s="6" t="s">
        <v>1010</v>
      </c>
      <c r="B171" s="35" t="s">
        <v>213</v>
      </c>
      <c r="C171" s="36">
        <v>18920</v>
      </c>
      <c r="D171" s="44" t="str">
        <f t="shared" si="54"/>
        <v>N/A</v>
      </c>
      <c r="E171" s="36">
        <v>19023</v>
      </c>
      <c r="F171" s="44" t="str">
        <f t="shared" si="55"/>
        <v>N/A</v>
      </c>
      <c r="G171" s="36">
        <v>18358</v>
      </c>
      <c r="H171" s="44" t="str">
        <f t="shared" si="56"/>
        <v>N/A</v>
      </c>
      <c r="I171" s="12">
        <v>0.5444</v>
      </c>
      <c r="J171" s="12">
        <v>-3.5</v>
      </c>
      <c r="K171" s="45" t="s">
        <v>736</v>
      </c>
      <c r="L171" s="9" t="str">
        <f t="shared" si="57"/>
        <v>Yes</v>
      </c>
    </row>
    <row r="172" spans="1:12" x14ac:dyDescent="0.2">
      <c r="A172" s="4" t="s">
        <v>1011</v>
      </c>
      <c r="B172" s="35" t="s">
        <v>213</v>
      </c>
      <c r="C172" s="36">
        <v>17459</v>
      </c>
      <c r="D172" s="44" t="str">
        <f>IF($B172="N/A","N/A",IF(C172&gt;10,"No",IF(C172&lt;-10,"No","Yes")))</f>
        <v>N/A</v>
      </c>
      <c r="E172" s="36">
        <v>17437</v>
      </c>
      <c r="F172" s="44" t="str">
        <f>IF($B172="N/A","N/A",IF(E172&gt;10,"No",IF(E172&lt;-10,"No","Yes")))</f>
        <v>N/A</v>
      </c>
      <c r="G172" s="36">
        <v>16789</v>
      </c>
      <c r="H172" s="44" t="str">
        <f>IF($B172="N/A","N/A",IF(G172&gt;10,"No",IF(G172&lt;-10,"No","Yes")))</f>
        <v>N/A</v>
      </c>
      <c r="I172" s="12">
        <v>-0.126</v>
      </c>
      <c r="J172" s="12">
        <v>-3.72</v>
      </c>
      <c r="K172" s="45" t="s">
        <v>736</v>
      </c>
      <c r="L172" s="9" t="str">
        <f t="shared" si="57"/>
        <v>Yes</v>
      </c>
    </row>
    <row r="173" spans="1:12" x14ac:dyDescent="0.2">
      <c r="A173" s="4" t="s">
        <v>1012</v>
      </c>
      <c r="B173" s="35" t="s">
        <v>213</v>
      </c>
      <c r="C173" s="36">
        <v>611</v>
      </c>
      <c r="D173" s="44" t="str">
        <f>IF($B173="N/A","N/A",IF(C173&gt;10,"No",IF(C173&lt;-10,"No","Yes")))</f>
        <v>N/A</v>
      </c>
      <c r="E173" s="36">
        <v>683</v>
      </c>
      <c r="F173" s="44" t="str">
        <f>IF($B173="N/A","N/A",IF(E173&gt;10,"No",IF(E173&lt;-10,"No","Yes")))</f>
        <v>N/A</v>
      </c>
      <c r="G173" s="36">
        <v>742</v>
      </c>
      <c r="H173" s="44" t="str">
        <f>IF($B173="N/A","N/A",IF(G173&gt;10,"No",IF(G173&lt;-10,"No","Yes")))</f>
        <v>N/A</v>
      </c>
      <c r="I173" s="12">
        <v>11.78</v>
      </c>
      <c r="J173" s="12">
        <v>8.6379999999999999</v>
      </c>
      <c r="K173" s="45" t="s">
        <v>736</v>
      </c>
      <c r="L173" s="9" t="str">
        <f t="shared" si="57"/>
        <v>Yes</v>
      </c>
    </row>
    <row r="174" spans="1:12" ht="25.5" x14ac:dyDescent="0.2">
      <c r="A174" s="4" t="s">
        <v>1013</v>
      </c>
      <c r="B174" s="35" t="s">
        <v>213</v>
      </c>
      <c r="C174" s="36">
        <v>553</v>
      </c>
      <c r="D174" s="44" t="str">
        <f>IF($B174="N/A","N/A",IF(C174&gt;10,"No",IF(C174&lt;-10,"No","Yes")))</f>
        <v>N/A</v>
      </c>
      <c r="E174" s="36">
        <v>572</v>
      </c>
      <c r="F174" s="44" t="str">
        <f>IF($B174="N/A","N/A",IF(E174&gt;10,"No",IF(E174&lt;-10,"No","Yes")))</f>
        <v>N/A</v>
      </c>
      <c r="G174" s="36">
        <v>529</v>
      </c>
      <c r="H174" s="44" t="str">
        <f>IF($B174="N/A","N/A",IF(G174&gt;10,"No",IF(G174&lt;-10,"No","Yes")))</f>
        <v>N/A</v>
      </c>
      <c r="I174" s="12">
        <v>3.4359999999999999</v>
      </c>
      <c r="J174" s="12">
        <v>-7.52</v>
      </c>
      <c r="K174" s="45" t="s">
        <v>736</v>
      </c>
      <c r="L174" s="9" t="str">
        <f t="shared" si="57"/>
        <v>Yes</v>
      </c>
    </row>
    <row r="175" spans="1:12" ht="25.5" x14ac:dyDescent="0.2">
      <c r="A175" s="4" t="s">
        <v>1014</v>
      </c>
      <c r="B175" s="35" t="s">
        <v>213</v>
      </c>
      <c r="C175" s="36">
        <v>296</v>
      </c>
      <c r="D175" s="44" t="str">
        <f>IF($B175="N/A","N/A",IF(C175&gt;10,"No",IF(C175&lt;-10,"No","Yes")))</f>
        <v>N/A</v>
      </c>
      <c r="E175" s="36">
        <v>330</v>
      </c>
      <c r="F175" s="44" t="str">
        <f>IF($B175="N/A","N/A",IF(E175&gt;10,"No",IF(E175&lt;-10,"No","Yes")))</f>
        <v>N/A</v>
      </c>
      <c r="G175" s="36">
        <v>298</v>
      </c>
      <c r="H175" s="44" t="str">
        <f>IF($B175="N/A","N/A",IF(G175&gt;10,"No",IF(G175&lt;-10,"No","Yes")))</f>
        <v>N/A</v>
      </c>
      <c r="I175" s="12">
        <v>11.49</v>
      </c>
      <c r="J175" s="12">
        <v>-9.6999999999999993</v>
      </c>
      <c r="K175" s="45" t="s">
        <v>736</v>
      </c>
      <c r="L175" s="9" t="str">
        <f t="shared" si="57"/>
        <v>Yes</v>
      </c>
    </row>
    <row r="176" spans="1:12" ht="25.5" x14ac:dyDescent="0.2">
      <c r="A176" s="4" t="s">
        <v>1015</v>
      </c>
      <c r="B176" s="35" t="s">
        <v>213</v>
      </c>
      <c r="C176" s="36">
        <v>11</v>
      </c>
      <c r="D176" s="44" t="str">
        <f>IF($B176="N/A","N/A",IF(C176&gt;10,"No",IF(C176&lt;-10,"No","Yes")))</f>
        <v>N/A</v>
      </c>
      <c r="E176" s="36">
        <v>11</v>
      </c>
      <c r="F176" s="44" t="str">
        <f>IF($B176="N/A","N/A",IF(E176&gt;10,"No",IF(E176&lt;-10,"No","Yes")))</f>
        <v>N/A</v>
      </c>
      <c r="G176" s="36">
        <v>0</v>
      </c>
      <c r="H176" s="44" t="str">
        <f>IF($B176="N/A","N/A",IF(G176&gt;10,"No",IF(G176&lt;-10,"No","Yes")))</f>
        <v>N/A</v>
      </c>
      <c r="I176" s="12">
        <v>0</v>
      </c>
      <c r="J176" s="12">
        <v>-100</v>
      </c>
      <c r="K176" s="45" t="s">
        <v>736</v>
      </c>
      <c r="L176" s="9" t="str">
        <f t="shared" si="57"/>
        <v>No</v>
      </c>
    </row>
    <row r="177" spans="1:12" x14ac:dyDescent="0.2">
      <c r="A177" s="6" t="s">
        <v>1016</v>
      </c>
      <c r="B177" s="35" t="s">
        <v>213</v>
      </c>
      <c r="C177" s="36">
        <v>0</v>
      </c>
      <c r="D177" s="44" t="str">
        <f t="shared" si="54"/>
        <v>N/A</v>
      </c>
      <c r="E177" s="36">
        <v>0</v>
      </c>
      <c r="F177" s="44" t="str">
        <f t="shared" si="55"/>
        <v>N/A</v>
      </c>
      <c r="G177" s="36">
        <v>0</v>
      </c>
      <c r="H177" s="44" t="str">
        <f t="shared" si="56"/>
        <v>N/A</v>
      </c>
      <c r="I177" s="12" t="s">
        <v>1745</v>
      </c>
      <c r="J177" s="12" t="s">
        <v>1745</v>
      </c>
      <c r="K177" s="45" t="s">
        <v>736</v>
      </c>
      <c r="L177" s="9" t="str">
        <f t="shared" si="57"/>
        <v>N/A</v>
      </c>
    </row>
    <row r="178" spans="1:12" x14ac:dyDescent="0.2">
      <c r="A178" s="4" t="s">
        <v>1017</v>
      </c>
      <c r="B178" s="35" t="s">
        <v>213</v>
      </c>
      <c r="C178" s="36">
        <v>0</v>
      </c>
      <c r="D178" s="44" t="str">
        <f t="shared" si="54"/>
        <v>N/A</v>
      </c>
      <c r="E178" s="36">
        <v>0</v>
      </c>
      <c r="F178" s="44" t="str">
        <f t="shared" si="55"/>
        <v>N/A</v>
      </c>
      <c r="G178" s="36">
        <v>0</v>
      </c>
      <c r="H178" s="44" t="str">
        <f t="shared" si="56"/>
        <v>N/A</v>
      </c>
      <c r="I178" s="12" t="s">
        <v>1745</v>
      </c>
      <c r="J178" s="12" t="s">
        <v>1745</v>
      </c>
      <c r="K178" s="45" t="s">
        <v>736</v>
      </c>
      <c r="L178" s="9" t="str">
        <f t="shared" si="57"/>
        <v>N/A</v>
      </c>
    </row>
    <row r="179" spans="1:12" x14ac:dyDescent="0.2">
      <c r="A179" s="4" t="s">
        <v>1018</v>
      </c>
      <c r="B179" s="35" t="s">
        <v>213</v>
      </c>
      <c r="C179" s="36">
        <v>0</v>
      </c>
      <c r="D179" s="44" t="str">
        <f t="shared" si="54"/>
        <v>N/A</v>
      </c>
      <c r="E179" s="36">
        <v>0</v>
      </c>
      <c r="F179" s="44" t="str">
        <f t="shared" si="55"/>
        <v>N/A</v>
      </c>
      <c r="G179" s="36">
        <v>0</v>
      </c>
      <c r="H179" s="44" t="str">
        <f t="shared" si="56"/>
        <v>N/A</v>
      </c>
      <c r="I179" s="12" t="s">
        <v>1745</v>
      </c>
      <c r="J179" s="12" t="s">
        <v>1745</v>
      </c>
      <c r="K179" s="45" t="s">
        <v>736</v>
      </c>
      <c r="L179" s="9" t="str">
        <f t="shared" si="57"/>
        <v>N/A</v>
      </c>
    </row>
    <row r="180" spans="1:12" x14ac:dyDescent="0.2">
      <c r="A180" s="4" t="s">
        <v>1019</v>
      </c>
      <c r="B180" s="35" t="s">
        <v>213</v>
      </c>
      <c r="C180" s="36">
        <v>0</v>
      </c>
      <c r="D180" s="44" t="str">
        <f t="shared" si="54"/>
        <v>N/A</v>
      </c>
      <c r="E180" s="36">
        <v>0</v>
      </c>
      <c r="F180" s="44" t="str">
        <f t="shared" si="55"/>
        <v>N/A</v>
      </c>
      <c r="G180" s="36">
        <v>0</v>
      </c>
      <c r="H180" s="44" t="str">
        <f t="shared" si="56"/>
        <v>N/A</v>
      </c>
      <c r="I180" s="12" t="s">
        <v>1745</v>
      </c>
      <c r="J180" s="12" t="s">
        <v>1745</v>
      </c>
      <c r="K180" s="45" t="s">
        <v>736</v>
      </c>
      <c r="L180" s="9" t="str">
        <f t="shared" si="57"/>
        <v>N/A</v>
      </c>
    </row>
    <row r="181" spans="1:12" x14ac:dyDescent="0.2">
      <c r="A181" s="4" t="s">
        <v>1020</v>
      </c>
      <c r="B181" s="35" t="s">
        <v>213</v>
      </c>
      <c r="C181" s="36">
        <v>0</v>
      </c>
      <c r="D181" s="44" t="str">
        <f t="shared" si="54"/>
        <v>N/A</v>
      </c>
      <c r="E181" s="36">
        <v>0</v>
      </c>
      <c r="F181" s="44" t="str">
        <f t="shared" si="55"/>
        <v>N/A</v>
      </c>
      <c r="G181" s="36">
        <v>0</v>
      </c>
      <c r="H181" s="44" t="str">
        <f t="shared" si="56"/>
        <v>N/A</v>
      </c>
      <c r="I181" s="12" t="s">
        <v>1745</v>
      </c>
      <c r="J181" s="12" t="s">
        <v>1745</v>
      </c>
      <c r="K181" s="45" t="s">
        <v>736</v>
      </c>
      <c r="L181" s="9" t="str">
        <f t="shared" si="57"/>
        <v>N/A</v>
      </c>
    </row>
    <row r="182" spans="1:12" x14ac:dyDescent="0.2">
      <c r="A182" s="4" t="s">
        <v>1021</v>
      </c>
      <c r="B182" s="35" t="s">
        <v>213</v>
      </c>
      <c r="C182" s="36">
        <v>0</v>
      </c>
      <c r="D182" s="44" t="str">
        <f t="shared" si="54"/>
        <v>N/A</v>
      </c>
      <c r="E182" s="36">
        <v>0</v>
      </c>
      <c r="F182" s="44" t="str">
        <f t="shared" si="55"/>
        <v>N/A</v>
      </c>
      <c r="G182" s="36">
        <v>0</v>
      </c>
      <c r="H182" s="44" t="str">
        <f t="shared" si="56"/>
        <v>N/A</v>
      </c>
      <c r="I182" s="12" t="s">
        <v>1745</v>
      </c>
      <c r="J182" s="12" t="s">
        <v>1745</v>
      </c>
      <c r="K182" s="45" t="s">
        <v>736</v>
      </c>
      <c r="L182" s="9" t="str">
        <f t="shared" si="57"/>
        <v>N/A</v>
      </c>
    </row>
    <row r="183" spans="1:12" x14ac:dyDescent="0.2">
      <c r="A183" s="6" t="s">
        <v>1022</v>
      </c>
      <c r="B183" s="48" t="s">
        <v>213</v>
      </c>
      <c r="C183" s="1">
        <v>490</v>
      </c>
      <c r="D183" s="11" t="str">
        <f t="shared" si="54"/>
        <v>N/A</v>
      </c>
      <c r="E183" s="1">
        <v>404</v>
      </c>
      <c r="F183" s="11" t="str">
        <f t="shared" si="55"/>
        <v>N/A</v>
      </c>
      <c r="G183" s="1">
        <v>375</v>
      </c>
      <c r="H183" s="11" t="str">
        <f t="shared" si="56"/>
        <v>N/A</v>
      </c>
      <c r="I183" s="57">
        <v>-17.600000000000001</v>
      </c>
      <c r="J183" s="57">
        <v>-7.18</v>
      </c>
      <c r="K183" s="48" t="s">
        <v>736</v>
      </c>
      <c r="L183" s="11" t="str">
        <f t="shared" si="57"/>
        <v>Yes</v>
      </c>
    </row>
    <row r="184" spans="1:12" x14ac:dyDescent="0.2">
      <c r="A184" s="4" t="s">
        <v>1023</v>
      </c>
      <c r="B184" s="35" t="s">
        <v>213</v>
      </c>
      <c r="C184" s="36">
        <v>33</v>
      </c>
      <c r="D184" s="44" t="str">
        <f t="shared" si="54"/>
        <v>N/A</v>
      </c>
      <c r="E184" s="36">
        <v>21</v>
      </c>
      <c r="F184" s="44" t="str">
        <f t="shared" si="55"/>
        <v>N/A</v>
      </c>
      <c r="G184" s="36">
        <v>15</v>
      </c>
      <c r="H184" s="44" t="str">
        <f t="shared" si="56"/>
        <v>N/A</v>
      </c>
      <c r="I184" s="12">
        <v>-36.4</v>
      </c>
      <c r="J184" s="12">
        <v>-28.6</v>
      </c>
      <c r="K184" s="45" t="s">
        <v>736</v>
      </c>
      <c r="L184" s="9" t="str">
        <f t="shared" si="57"/>
        <v>Yes</v>
      </c>
    </row>
    <row r="185" spans="1:12" x14ac:dyDescent="0.2">
      <c r="A185" s="4" t="s">
        <v>1024</v>
      </c>
      <c r="B185" s="35" t="s">
        <v>213</v>
      </c>
      <c r="C185" s="36">
        <v>11</v>
      </c>
      <c r="D185" s="44" t="str">
        <f t="shared" si="54"/>
        <v>N/A</v>
      </c>
      <c r="E185" s="36">
        <v>11</v>
      </c>
      <c r="F185" s="44" t="str">
        <f t="shared" si="55"/>
        <v>N/A</v>
      </c>
      <c r="G185" s="36">
        <v>11</v>
      </c>
      <c r="H185" s="44" t="str">
        <f t="shared" si="56"/>
        <v>N/A</v>
      </c>
      <c r="I185" s="12">
        <v>-33.299999999999997</v>
      </c>
      <c r="J185" s="12">
        <v>-25</v>
      </c>
      <c r="K185" s="45" t="s">
        <v>736</v>
      </c>
      <c r="L185" s="9" t="str">
        <f t="shared" si="57"/>
        <v>Yes</v>
      </c>
    </row>
    <row r="186" spans="1:12" ht="25.5" x14ac:dyDescent="0.2">
      <c r="A186" s="4" t="s">
        <v>1025</v>
      </c>
      <c r="B186" s="35" t="s">
        <v>213</v>
      </c>
      <c r="C186" s="36">
        <v>270</v>
      </c>
      <c r="D186" s="44" t="str">
        <f t="shared" si="54"/>
        <v>N/A</v>
      </c>
      <c r="E186" s="36">
        <v>219</v>
      </c>
      <c r="F186" s="44" t="str">
        <f t="shared" si="55"/>
        <v>N/A</v>
      </c>
      <c r="G186" s="36">
        <v>208</v>
      </c>
      <c r="H186" s="44" t="str">
        <f t="shared" si="56"/>
        <v>N/A</v>
      </c>
      <c r="I186" s="12">
        <v>-18.899999999999999</v>
      </c>
      <c r="J186" s="12">
        <v>-5.0199999999999996</v>
      </c>
      <c r="K186" s="45" t="s">
        <v>736</v>
      </c>
      <c r="L186" s="9" t="str">
        <f t="shared" si="57"/>
        <v>Yes</v>
      </c>
    </row>
    <row r="187" spans="1:12" ht="25.5" x14ac:dyDescent="0.2">
      <c r="A187" s="4" t="s">
        <v>1026</v>
      </c>
      <c r="B187" s="35" t="s">
        <v>213</v>
      </c>
      <c r="C187" s="36">
        <v>181</v>
      </c>
      <c r="D187" s="44" t="str">
        <f t="shared" si="54"/>
        <v>N/A</v>
      </c>
      <c r="E187" s="36">
        <v>159</v>
      </c>
      <c r="F187" s="44" t="str">
        <f t="shared" si="55"/>
        <v>N/A</v>
      </c>
      <c r="G187" s="36">
        <v>149</v>
      </c>
      <c r="H187" s="44" t="str">
        <f t="shared" si="56"/>
        <v>N/A</v>
      </c>
      <c r="I187" s="12">
        <v>-12.2</v>
      </c>
      <c r="J187" s="12">
        <v>-6.29</v>
      </c>
      <c r="K187" s="45" t="s">
        <v>736</v>
      </c>
      <c r="L187" s="9" t="str">
        <f t="shared" si="57"/>
        <v>Yes</v>
      </c>
    </row>
    <row r="188" spans="1:12" ht="25.5" x14ac:dyDescent="0.2">
      <c r="A188" s="4" t="s">
        <v>1027</v>
      </c>
      <c r="B188" s="35" t="s">
        <v>213</v>
      </c>
      <c r="C188" s="36">
        <v>0</v>
      </c>
      <c r="D188" s="44" t="str">
        <f t="shared" si="54"/>
        <v>N/A</v>
      </c>
      <c r="E188" s="36">
        <v>11</v>
      </c>
      <c r="F188" s="44" t="str">
        <f t="shared" si="55"/>
        <v>N/A</v>
      </c>
      <c r="G188" s="36">
        <v>0</v>
      </c>
      <c r="H188" s="44" t="str">
        <f t="shared" si="56"/>
        <v>N/A</v>
      </c>
      <c r="I188" s="12" t="s">
        <v>1745</v>
      </c>
      <c r="J188" s="12">
        <v>-100</v>
      </c>
      <c r="K188" s="45" t="s">
        <v>736</v>
      </c>
      <c r="L188" s="9" t="str">
        <f t="shared" si="57"/>
        <v>No</v>
      </c>
    </row>
    <row r="189" spans="1:12" x14ac:dyDescent="0.2">
      <c r="A189" s="6" t="s">
        <v>1028</v>
      </c>
      <c r="B189" s="48" t="s">
        <v>213</v>
      </c>
      <c r="C189" s="1">
        <v>0</v>
      </c>
      <c r="D189" s="11" t="str">
        <f t="shared" si="54"/>
        <v>N/A</v>
      </c>
      <c r="E189" s="1">
        <v>0</v>
      </c>
      <c r="F189" s="11" t="str">
        <f t="shared" si="55"/>
        <v>N/A</v>
      </c>
      <c r="G189" s="1">
        <v>0</v>
      </c>
      <c r="H189" s="11" t="str">
        <f t="shared" si="56"/>
        <v>N/A</v>
      </c>
      <c r="I189" s="57" t="s">
        <v>1745</v>
      </c>
      <c r="J189" s="57" t="s">
        <v>1745</v>
      </c>
      <c r="K189" s="48" t="s">
        <v>736</v>
      </c>
      <c r="L189" s="11" t="str">
        <f t="shared" si="57"/>
        <v>N/A</v>
      </c>
    </row>
    <row r="190" spans="1:12" ht="25.5" x14ac:dyDescent="0.2">
      <c r="A190" s="4" t="s">
        <v>1029</v>
      </c>
      <c r="B190" s="35" t="s">
        <v>213</v>
      </c>
      <c r="C190" s="36">
        <v>0</v>
      </c>
      <c r="D190" s="44" t="str">
        <f t="shared" si="54"/>
        <v>N/A</v>
      </c>
      <c r="E190" s="36">
        <v>0</v>
      </c>
      <c r="F190" s="44" t="str">
        <f t="shared" si="55"/>
        <v>N/A</v>
      </c>
      <c r="G190" s="36">
        <v>0</v>
      </c>
      <c r="H190" s="44" t="str">
        <f t="shared" si="56"/>
        <v>N/A</v>
      </c>
      <c r="I190" s="12" t="s">
        <v>1745</v>
      </c>
      <c r="J190" s="12" t="s">
        <v>1745</v>
      </c>
      <c r="K190" s="45" t="s">
        <v>736</v>
      </c>
      <c r="L190" s="9" t="str">
        <f t="shared" si="57"/>
        <v>N/A</v>
      </c>
    </row>
    <row r="191" spans="1:12" ht="25.5" x14ac:dyDescent="0.2">
      <c r="A191" s="4" t="s">
        <v>1030</v>
      </c>
      <c r="B191" s="35" t="s">
        <v>213</v>
      </c>
      <c r="C191" s="36">
        <v>0</v>
      </c>
      <c r="D191" s="44" t="str">
        <f t="shared" si="54"/>
        <v>N/A</v>
      </c>
      <c r="E191" s="36">
        <v>0</v>
      </c>
      <c r="F191" s="44" t="str">
        <f t="shared" si="55"/>
        <v>N/A</v>
      </c>
      <c r="G191" s="36">
        <v>0</v>
      </c>
      <c r="H191" s="44" t="str">
        <f t="shared" si="56"/>
        <v>N/A</v>
      </c>
      <c r="I191" s="12" t="s">
        <v>1745</v>
      </c>
      <c r="J191" s="12" t="s">
        <v>1745</v>
      </c>
      <c r="K191" s="45" t="s">
        <v>736</v>
      </c>
      <c r="L191" s="9" t="str">
        <f t="shared" si="57"/>
        <v>N/A</v>
      </c>
    </row>
    <row r="192" spans="1:12" ht="25.5" x14ac:dyDescent="0.2">
      <c r="A192" s="4" t="s">
        <v>1031</v>
      </c>
      <c r="B192" s="35" t="s">
        <v>213</v>
      </c>
      <c r="C192" s="36">
        <v>0</v>
      </c>
      <c r="D192" s="44" t="str">
        <f t="shared" si="54"/>
        <v>N/A</v>
      </c>
      <c r="E192" s="36">
        <v>0</v>
      </c>
      <c r="F192" s="44" t="str">
        <f t="shared" si="55"/>
        <v>N/A</v>
      </c>
      <c r="G192" s="36">
        <v>0</v>
      </c>
      <c r="H192" s="44" t="str">
        <f t="shared" si="56"/>
        <v>N/A</v>
      </c>
      <c r="I192" s="12" t="s">
        <v>1745</v>
      </c>
      <c r="J192" s="12" t="s">
        <v>1745</v>
      </c>
      <c r="K192" s="45" t="s">
        <v>736</v>
      </c>
      <c r="L192" s="9" t="str">
        <f t="shared" si="57"/>
        <v>N/A</v>
      </c>
    </row>
    <row r="193" spans="1:12" ht="25.5" x14ac:dyDescent="0.2">
      <c r="A193" s="4" t="s">
        <v>1032</v>
      </c>
      <c r="B193" s="35" t="s">
        <v>213</v>
      </c>
      <c r="C193" s="36">
        <v>0</v>
      </c>
      <c r="D193" s="44" t="str">
        <f t="shared" si="54"/>
        <v>N/A</v>
      </c>
      <c r="E193" s="36">
        <v>0</v>
      </c>
      <c r="F193" s="44" t="str">
        <f t="shared" si="55"/>
        <v>N/A</v>
      </c>
      <c r="G193" s="36">
        <v>0</v>
      </c>
      <c r="H193" s="44" t="str">
        <f t="shared" si="56"/>
        <v>N/A</v>
      </c>
      <c r="I193" s="12" t="s">
        <v>1745</v>
      </c>
      <c r="J193" s="12" t="s">
        <v>1745</v>
      </c>
      <c r="K193" s="45" t="s">
        <v>736</v>
      </c>
      <c r="L193" s="9" t="str">
        <f t="shared" si="57"/>
        <v>N/A</v>
      </c>
    </row>
    <row r="194" spans="1:12" ht="25.5" x14ac:dyDescent="0.2">
      <c r="A194" s="4" t="s">
        <v>1033</v>
      </c>
      <c r="B194" s="35" t="s">
        <v>213</v>
      </c>
      <c r="C194" s="36">
        <v>0</v>
      </c>
      <c r="D194" s="44" t="str">
        <f t="shared" si="54"/>
        <v>N/A</v>
      </c>
      <c r="E194" s="36">
        <v>0</v>
      </c>
      <c r="F194" s="44" t="str">
        <f t="shared" si="55"/>
        <v>N/A</v>
      </c>
      <c r="G194" s="36">
        <v>0</v>
      </c>
      <c r="H194" s="44" t="str">
        <f t="shared" si="56"/>
        <v>N/A</v>
      </c>
      <c r="I194" s="12" t="s">
        <v>1745</v>
      </c>
      <c r="J194" s="12" t="s">
        <v>1745</v>
      </c>
      <c r="K194" s="45" t="s">
        <v>736</v>
      </c>
      <c r="L194" s="9" t="str">
        <f t="shared" si="57"/>
        <v>N/A</v>
      </c>
    </row>
    <row r="195" spans="1:12" x14ac:dyDescent="0.2">
      <c r="A195" s="6" t="s">
        <v>1034</v>
      </c>
      <c r="B195" s="48" t="s">
        <v>213</v>
      </c>
      <c r="C195" s="1">
        <v>77</v>
      </c>
      <c r="D195" s="11" t="str">
        <f t="shared" si="54"/>
        <v>N/A</v>
      </c>
      <c r="E195" s="1">
        <v>75</v>
      </c>
      <c r="F195" s="11" t="str">
        <f t="shared" si="55"/>
        <v>N/A</v>
      </c>
      <c r="G195" s="1">
        <v>76</v>
      </c>
      <c r="H195" s="11" t="str">
        <f t="shared" si="56"/>
        <v>N/A</v>
      </c>
      <c r="I195" s="57">
        <v>-2.6</v>
      </c>
      <c r="J195" s="57">
        <v>1.333</v>
      </c>
      <c r="K195" s="48" t="s">
        <v>736</v>
      </c>
      <c r="L195" s="11" t="str">
        <f t="shared" si="57"/>
        <v>Yes</v>
      </c>
    </row>
    <row r="196" spans="1:12" ht="25.5" x14ac:dyDescent="0.2">
      <c r="A196" s="4" t="s">
        <v>1035</v>
      </c>
      <c r="B196" s="35" t="s">
        <v>213</v>
      </c>
      <c r="C196" s="36">
        <v>11</v>
      </c>
      <c r="D196" s="44" t="str">
        <f t="shared" si="54"/>
        <v>N/A</v>
      </c>
      <c r="E196" s="36">
        <v>11</v>
      </c>
      <c r="F196" s="44" t="str">
        <f t="shared" si="55"/>
        <v>N/A</v>
      </c>
      <c r="G196" s="36">
        <v>11</v>
      </c>
      <c r="H196" s="44" t="str">
        <f t="shared" si="56"/>
        <v>N/A</v>
      </c>
      <c r="I196" s="12">
        <v>150</v>
      </c>
      <c r="J196" s="12">
        <v>-60</v>
      </c>
      <c r="K196" s="45" t="s">
        <v>736</v>
      </c>
      <c r="L196" s="9" t="str">
        <f t="shared" si="57"/>
        <v>No</v>
      </c>
    </row>
    <row r="197" spans="1:12" ht="25.5" x14ac:dyDescent="0.2">
      <c r="A197" s="4" t="s">
        <v>1036</v>
      </c>
      <c r="B197" s="35" t="s">
        <v>213</v>
      </c>
      <c r="C197" s="36">
        <v>11</v>
      </c>
      <c r="D197" s="44" t="str">
        <f t="shared" si="54"/>
        <v>N/A</v>
      </c>
      <c r="E197" s="36">
        <v>11</v>
      </c>
      <c r="F197" s="44" t="str">
        <f t="shared" si="55"/>
        <v>N/A</v>
      </c>
      <c r="G197" s="36">
        <v>11</v>
      </c>
      <c r="H197" s="44" t="str">
        <f t="shared" si="56"/>
        <v>N/A</v>
      </c>
      <c r="I197" s="12">
        <v>100</v>
      </c>
      <c r="J197" s="12">
        <v>0</v>
      </c>
      <c r="K197" s="45" t="s">
        <v>736</v>
      </c>
      <c r="L197" s="9" t="str">
        <f t="shared" si="57"/>
        <v>Yes</v>
      </c>
    </row>
    <row r="198" spans="1:12" ht="25.5" x14ac:dyDescent="0.2">
      <c r="A198" s="4" t="s">
        <v>1037</v>
      </c>
      <c r="B198" s="35" t="s">
        <v>213</v>
      </c>
      <c r="C198" s="36">
        <v>52</v>
      </c>
      <c r="D198" s="44" t="str">
        <f t="shared" si="54"/>
        <v>N/A</v>
      </c>
      <c r="E198" s="36">
        <v>48</v>
      </c>
      <c r="F198" s="44" t="str">
        <f t="shared" si="55"/>
        <v>N/A</v>
      </c>
      <c r="G198" s="36">
        <v>50</v>
      </c>
      <c r="H198" s="44" t="str">
        <f t="shared" si="56"/>
        <v>N/A</v>
      </c>
      <c r="I198" s="12">
        <v>-7.69</v>
      </c>
      <c r="J198" s="12">
        <v>4.1669999999999998</v>
      </c>
      <c r="K198" s="45" t="s">
        <v>736</v>
      </c>
      <c r="L198" s="9" t="str">
        <f t="shared" si="57"/>
        <v>Yes</v>
      </c>
    </row>
    <row r="199" spans="1:12" ht="25.5" x14ac:dyDescent="0.2">
      <c r="A199" s="4" t="s">
        <v>1038</v>
      </c>
      <c r="B199" s="35" t="s">
        <v>213</v>
      </c>
      <c r="C199" s="36">
        <v>22</v>
      </c>
      <c r="D199" s="44" t="str">
        <f t="shared" si="54"/>
        <v>N/A</v>
      </c>
      <c r="E199" s="36">
        <v>20</v>
      </c>
      <c r="F199" s="44" t="str">
        <f t="shared" si="55"/>
        <v>N/A</v>
      </c>
      <c r="G199" s="36">
        <v>22</v>
      </c>
      <c r="H199" s="44" t="str">
        <f t="shared" si="56"/>
        <v>N/A</v>
      </c>
      <c r="I199" s="12">
        <v>-9.09</v>
      </c>
      <c r="J199" s="12">
        <v>10</v>
      </c>
      <c r="K199" s="45" t="s">
        <v>736</v>
      </c>
      <c r="L199" s="9" t="str">
        <f t="shared" si="57"/>
        <v>Yes</v>
      </c>
    </row>
    <row r="200" spans="1:12" ht="25.5" x14ac:dyDescent="0.2">
      <c r="A200" s="4" t="s">
        <v>1039</v>
      </c>
      <c r="B200" s="35" t="s">
        <v>213</v>
      </c>
      <c r="C200" s="36">
        <v>0</v>
      </c>
      <c r="D200" s="44" t="str">
        <f t="shared" si="54"/>
        <v>N/A</v>
      </c>
      <c r="E200" s="36">
        <v>0</v>
      </c>
      <c r="F200" s="44" t="str">
        <f t="shared" si="55"/>
        <v>N/A</v>
      </c>
      <c r="G200" s="36">
        <v>0</v>
      </c>
      <c r="H200" s="44" t="str">
        <f t="shared" si="56"/>
        <v>N/A</v>
      </c>
      <c r="I200" s="12" t="s">
        <v>1745</v>
      </c>
      <c r="J200" s="12" t="s">
        <v>1745</v>
      </c>
      <c r="K200" s="45" t="s">
        <v>736</v>
      </c>
      <c r="L200" s="9" t="str">
        <f t="shared" si="57"/>
        <v>N/A</v>
      </c>
    </row>
    <row r="201" spans="1:12" x14ac:dyDescent="0.2">
      <c r="A201" s="6" t="s">
        <v>1040</v>
      </c>
      <c r="B201" s="48" t="s">
        <v>213</v>
      </c>
      <c r="C201" s="1">
        <v>2851</v>
      </c>
      <c r="D201" s="11" t="str">
        <f t="shared" si="54"/>
        <v>N/A</v>
      </c>
      <c r="E201" s="1">
        <v>10402</v>
      </c>
      <c r="F201" s="11" t="str">
        <f t="shared" si="55"/>
        <v>N/A</v>
      </c>
      <c r="G201" s="1">
        <v>10666</v>
      </c>
      <c r="H201" s="11" t="str">
        <f t="shared" si="56"/>
        <v>N/A</v>
      </c>
      <c r="I201" s="57">
        <v>264.89999999999998</v>
      </c>
      <c r="J201" s="57">
        <v>2.5379999999999998</v>
      </c>
      <c r="K201" s="48" t="s">
        <v>736</v>
      </c>
      <c r="L201" s="11" t="str">
        <f t="shared" si="57"/>
        <v>Yes</v>
      </c>
    </row>
    <row r="202" spans="1:12" x14ac:dyDescent="0.2">
      <c r="A202" s="4" t="s">
        <v>1041</v>
      </c>
      <c r="B202" s="35" t="s">
        <v>213</v>
      </c>
      <c r="C202" s="36">
        <v>115</v>
      </c>
      <c r="D202" s="44" t="str">
        <f t="shared" si="54"/>
        <v>N/A</v>
      </c>
      <c r="E202" s="36">
        <v>624</v>
      </c>
      <c r="F202" s="44" t="str">
        <f t="shared" si="55"/>
        <v>N/A</v>
      </c>
      <c r="G202" s="36">
        <v>698</v>
      </c>
      <c r="H202" s="44" t="str">
        <f t="shared" si="56"/>
        <v>N/A</v>
      </c>
      <c r="I202" s="12">
        <v>442.6</v>
      </c>
      <c r="J202" s="12">
        <v>11.86</v>
      </c>
      <c r="K202" s="45" t="s">
        <v>736</v>
      </c>
      <c r="L202" s="9" t="str">
        <f t="shared" si="57"/>
        <v>Yes</v>
      </c>
    </row>
    <row r="203" spans="1:12" x14ac:dyDescent="0.2">
      <c r="A203" s="4" t="s">
        <v>1042</v>
      </c>
      <c r="B203" s="35" t="s">
        <v>213</v>
      </c>
      <c r="C203" s="36">
        <v>11</v>
      </c>
      <c r="D203" s="44" t="str">
        <f t="shared" si="54"/>
        <v>N/A</v>
      </c>
      <c r="E203" s="36">
        <v>31</v>
      </c>
      <c r="F203" s="44" t="str">
        <f t="shared" si="55"/>
        <v>N/A</v>
      </c>
      <c r="G203" s="36">
        <v>35</v>
      </c>
      <c r="H203" s="44" t="str">
        <f t="shared" si="56"/>
        <v>N/A</v>
      </c>
      <c r="I203" s="12">
        <v>520</v>
      </c>
      <c r="J203" s="12">
        <v>12.9</v>
      </c>
      <c r="K203" s="45" t="s">
        <v>736</v>
      </c>
      <c r="L203" s="9" t="str">
        <f t="shared" si="57"/>
        <v>Yes</v>
      </c>
    </row>
    <row r="204" spans="1:12" ht="25.5" x14ac:dyDescent="0.2">
      <c r="A204" s="4" t="s">
        <v>1043</v>
      </c>
      <c r="B204" s="35" t="s">
        <v>213</v>
      </c>
      <c r="C204" s="36">
        <v>1546</v>
      </c>
      <c r="D204" s="44" t="str">
        <f t="shared" si="54"/>
        <v>N/A</v>
      </c>
      <c r="E204" s="36">
        <v>6045</v>
      </c>
      <c r="F204" s="44" t="str">
        <f t="shared" si="55"/>
        <v>N/A</v>
      </c>
      <c r="G204" s="36">
        <v>6179</v>
      </c>
      <c r="H204" s="44" t="str">
        <f t="shared" si="56"/>
        <v>N/A</v>
      </c>
      <c r="I204" s="12">
        <v>291</v>
      </c>
      <c r="J204" s="12">
        <v>2.2170000000000001</v>
      </c>
      <c r="K204" s="45" t="s">
        <v>736</v>
      </c>
      <c r="L204" s="9" t="str">
        <f t="shared" si="57"/>
        <v>Yes</v>
      </c>
    </row>
    <row r="205" spans="1:12" ht="25.5" x14ac:dyDescent="0.2">
      <c r="A205" s="4" t="s">
        <v>1044</v>
      </c>
      <c r="B205" s="35" t="s">
        <v>213</v>
      </c>
      <c r="C205" s="36">
        <v>1071</v>
      </c>
      <c r="D205" s="44" t="str">
        <f t="shared" si="54"/>
        <v>N/A</v>
      </c>
      <c r="E205" s="36">
        <v>3242</v>
      </c>
      <c r="F205" s="44" t="str">
        <f t="shared" si="55"/>
        <v>N/A</v>
      </c>
      <c r="G205" s="36">
        <v>3228</v>
      </c>
      <c r="H205" s="44" t="str">
        <f t="shared" si="56"/>
        <v>N/A</v>
      </c>
      <c r="I205" s="12">
        <v>202.7</v>
      </c>
      <c r="J205" s="12">
        <v>-0.432</v>
      </c>
      <c r="K205" s="45" t="s">
        <v>736</v>
      </c>
      <c r="L205" s="9" t="str">
        <f t="shared" si="57"/>
        <v>Yes</v>
      </c>
    </row>
    <row r="206" spans="1:12" ht="25.5" x14ac:dyDescent="0.2">
      <c r="A206" s="4" t="s">
        <v>1045</v>
      </c>
      <c r="B206" s="35" t="s">
        <v>213</v>
      </c>
      <c r="C206" s="36">
        <v>114</v>
      </c>
      <c r="D206" s="44" t="str">
        <f t="shared" si="54"/>
        <v>N/A</v>
      </c>
      <c r="E206" s="36">
        <v>460</v>
      </c>
      <c r="F206" s="44" t="str">
        <f t="shared" si="55"/>
        <v>N/A</v>
      </c>
      <c r="G206" s="36">
        <v>526</v>
      </c>
      <c r="H206" s="44" t="str">
        <f t="shared" si="56"/>
        <v>N/A</v>
      </c>
      <c r="I206" s="12">
        <v>303.5</v>
      </c>
      <c r="J206" s="12">
        <v>14.35</v>
      </c>
      <c r="K206" s="45" t="s">
        <v>736</v>
      </c>
      <c r="L206" s="9" t="str">
        <f t="shared" si="57"/>
        <v>Yes</v>
      </c>
    </row>
    <row r="207" spans="1:12" x14ac:dyDescent="0.2">
      <c r="A207" s="6" t="s">
        <v>1046</v>
      </c>
      <c r="B207" s="35" t="s">
        <v>213</v>
      </c>
      <c r="C207" s="36">
        <v>0</v>
      </c>
      <c r="D207" s="44" t="str">
        <f t="shared" si="54"/>
        <v>N/A</v>
      </c>
      <c r="E207" s="36">
        <v>0</v>
      </c>
      <c r="F207" s="44" t="str">
        <f t="shared" si="55"/>
        <v>N/A</v>
      </c>
      <c r="G207" s="36">
        <v>0</v>
      </c>
      <c r="H207" s="44" t="str">
        <f t="shared" si="56"/>
        <v>N/A</v>
      </c>
      <c r="I207" s="12" t="s">
        <v>1745</v>
      </c>
      <c r="J207" s="12" t="s">
        <v>1745</v>
      </c>
      <c r="K207" s="45" t="s">
        <v>736</v>
      </c>
      <c r="L207" s="9" t="str">
        <f t="shared" si="57"/>
        <v>N/A</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1745</v>
      </c>
      <c r="J208" s="12" t="s">
        <v>1745</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1745</v>
      </c>
      <c r="J209" s="12" t="s">
        <v>1745</v>
      </c>
      <c r="K209" s="45" t="s">
        <v>736</v>
      </c>
      <c r="L209" s="9" t="str">
        <f t="shared" si="57"/>
        <v>N/A</v>
      </c>
    </row>
    <row r="210" spans="1:12" ht="25.5" x14ac:dyDescent="0.2">
      <c r="A210" s="4" t="s">
        <v>1049</v>
      </c>
      <c r="B210" s="35" t="s">
        <v>213</v>
      </c>
      <c r="C210" s="36">
        <v>0</v>
      </c>
      <c r="D210" s="44" t="str">
        <f t="shared" si="54"/>
        <v>N/A</v>
      </c>
      <c r="E210" s="36">
        <v>0</v>
      </c>
      <c r="F210" s="44" t="str">
        <f t="shared" si="55"/>
        <v>N/A</v>
      </c>
      <c r="G210" s="36">
        <v>0</v>
      </c>
      <c r="H210" s="44" t="str">
        <f t="shared" si="56"/>
        <v>N/A</v>
      </c>
      <c r="I210" s="12" t="s">
        <v>1745</v>
      </c>
      <c r="J210" s="12" t="s">
        <v>1745</v>
      </c>
      <c r="K210" s="45" t="s">
        <v>736</v>
      </c>
      <c r="L210" s="9" t="str">
        <f t="shared" si="57"/>
        <v>N/A</v>
      </c>
    </row>
    <row r="211" spans="1:12" ht="25.5" x14ac:dyDescent="0.2">
      <c r="A211" s="4" t="s">
        <v>1050</v>
      </c>
      <c r="B211" s="35" t="s">
        <v>213</v>
      </c>
      <c r="C211" s="36">
        <v>0</v>
      </c>
      <c r="D211" s="44" t="str">
        <f t="shared" si="54"/>
        <v>N/A</v>
      </c>
      <c r="E211" s="36">
        <v>0</v>
      </c>
      <c r="F211" s="44" t="str">
        <f t="shared" si="55"/>
        <v>N/A</v>
      </c>
      <c r="G211" s="36">
        <v>0</v>
      </c>
      <c r="H211" s="44" t="str">
        <f t="shared" si="56"/>
        <v>N/A</v>
      </c>
      <c r="I211" s="12" t="s">
        <v>1745</v>
      </c>
      <c r="J211" s="12" t="s">
        <v>1745</v>
      </c>
      <c r="K211" s="45" t="s">
        <v>736</v>
      </c>
      <c r="L211" s="9" t="str">
        <f t="shared" si="57"/>
        <v>N/A</v>
      </c>
    </row>
    <row r="212" spans="1:12" ht="25.5" x14ac:dyDescent="0.2">
      <c r="A212" s="4" t="s">
        <v>1051</v>
      </c>
      <c r="B212" s="35" t="s">
        <v>213</v>
      </c>
      <c r="C212" s="36">
        <v>0</v>
      </c>
      <c r="D212" s="44" t="str">
        <f t="shared" si="54"/>
        <v>N/A</v>
      </c>
      <c r="E212" s="36">
        <v>0</v>
      </c>
      <c r="F212" s="44" t="str">
        <f t="shared" si="55"/>
        <v>N/A</v>
      </c>
      <c r="G212" s="36">
        <v>0</v>
      </c>
      <c r="H212" s="44" t="str">
        <f t="shared" si="56"/>
        <v>N/A</v>
      </c>
      <c r="I212" s="12" t="s">
        <v>1745</v>
      </c>
      <c r="J212" s="12" t="s">
        <v>1745</v>
      </c>
      <c r="K212" s="45" t="s">
        <v>736</v>
      </c>
      <c r="L212" s="9" t="str">
        <f t="shared" si="57"/>
        <v>N/A</v>
      </c>
    </row>
    <row r="213" spans="1:12" x14ac:dyDescent="0.2">
      <c r="A213" s="6" t="s">
        <v>1052</v>
      </c>
      <c r="B213" s="35" t="s">
        <v>213</v>
      </c>
      <c r="C213" s="36">
        <v>0</v>
      </c>
      <c r="D213" s="44" t="str">
        <f t="shared" si="54"/>
        <v>N/A</v>
      </c>
      <c r="E213" s="36">
        <v>0</v>
      </c>
      <c r="F213" s="44" t="str">
        <f t="shared" si="55"/>
        <v>N/A</v>
      </c>
      <c r="G213" s="36">
        <v>0</v>
      </c>
      <c r="H213" s="44" t="str">
        <f t="shared" si="56"/>
        <v>N/A</v>
      </c>
      <c r="I213" s="12" t="s">
        <v>1745</v>
      </c>
      <c r="J213" s="12" t="s">
        <v>1745</v>
      </c>
      <c r="K213" s="45" t="s">
        <v>736</v>
      </c>
      <c r="L213" s="9" t="str">
        <f t="shared" si="57"/>
        <v>N/A</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1745</v>
      </c>
      <c r="J214" s="12" t="s">
        <v>1745</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1745</v>
      </c>
      <c r="J215" s="12" t="s">
        <v>1745</v>
      </c>
      <c r="K215" s="45" t="s">
        <v>736</v>
      </c>
      <c r="L215" s="9" t="str">
        <f t="shared" si="57"/>
        <v>N/A</v>
      </c>
    </row>
    <row r="216" spans="1:12" ht="25.5" x14ac:dyDescent="0.2">
      <c r="A216" s="4" t="s">
        <v>1055</v>
      </c>
      <c r="B216" s="35" t="s">
        <v>213</v>
      </c>
      <c r="C216" s="36">
        <v>0</v>
      </c>
      <c r="D216" s="44" t="str">
        <f t="shared" si="54"/>
        <v>N/A</v>
      </c>
      <c r="E216" s="36">
        <v>0</v>
      </c>
      <c r="F216" s="44" t="str">
        <f t="shared" si="55"/>
        <v>N/A</v>
      </c>
      <c r="G216" s="36">
        <v>0</v>
      </c>
      <c r="H216" s="44" t="str">
        <f t="shared" si="56"/>
        <v>N/A</v>
      </c>
      <c r="I216" s="12" t="s">
        <v>1745</v>
      </c>
      <c r="J216" s="12" t="s">
        <v>1745</v>
      </c>
      <c r="K216" s="45" t="s">
        <v>736</v>
      </c>
      <c r="L216" s="9" t="str">
        <f t="shared" si="57"/>
        <v>N/A</v>
      </c>
    </row>
    <row r="217" spans="1:12" ht="25.5" x14ac:dyDescent="0.2">
      <c r="A217" s="4" t="s">
        <v>1056</v>
      </c>
      <c r="B217" s="35" t="s">
        <v>213</v>
      </c>
      <c r="C217" s="36">
        <v>0</v>
      </c>
      <c r="D217" s="44" t="str">
        <f t="shared" si="54"/>
        <v>N/A</v>
      </c>
      <c r="E217" s="36">
        <v>0</v>
      </c>
      <c r="F217" s="44" t="str">
        <f t="shared" si="55"/>
        <v>N/A</v>
      </c>
      <c r="G217" s="36">
        <v>0</v>
      </c>
      <c r="H217" s="44" t="str">
        <f t="shared" si="56"/>
        <v>N/A</v>
      </c>
      <c r="I217" s="12" t="s">
        <v>1745</v>
      </c>
      <c r="J217" s="12" t="s">
        <v>1745</v>
      </c>
      <c r="K217" s="45" t="s">
        <v>736</v>
      </c>
      <c r="L217" s="9" t="str">
        <f t="shared" si="57"/>
        <v>N/A</v>
      </c>
    </row>
    <row r="218" spans="1:12" ht="25.5" x14ac:dyDescent="0.2">
      <c r="A218" s="4" t="s">
        <v>1057</v>
      </c>
      <c r="B218" s="35" t="s">
        <v>213</v>
      </c>
      <c r="C218" s="36">
        <v>0</v>
      </c>
      <c r="D218" s="44" t="str">
        <f t="shared" si="54"/>
        <v>N/A</v>
      </c>
      <c r="E218" s="36">
        <v>0</v>
      </c>
      <c r="F218" s="44" t="str">
        <f t="shared" si="55"/>
        <v>N/A</v>
      </c>
      <c r="G218" s="36">
        <v>0</v>
      </c>
      <c r="H218" s="44" t="str">
        <f t="shared" si="56"/>
        <v>N/A</v>
      </c>
      <c r="I218" s="12" t="s">
        <v>1745</v>
      </c>
      <c r="J218" s="12" t="s">
        <v>1745</v>
      </c>
      <c r="K218" s="45" t="s">
        <v>736</v>
      </c>
      <c r="L218" s="9" t="str">
        <f t="shared" si="57"/>
        <v>N/A</v>
      </c>
    </row>
    <row r="219" spans="1:12" x14ac:dyDescent="0.2">
      <c r="A219" s="6" t="s">
        <v>1058</v>
      </c>
      <c r="B219" s="35" t="s">
        <v>213</v>
      </c>
      <c r="C219" s="36">
        <v>0</v>
      </c>
      <c r="D219" s="44" t="str">
        <f t="shared" si="54"/>
        <v>N/A</v>
      </c>
      <c r="E219" s="36">
        <v>1764</v>
      </c>
      <c r="F219" s="44" t="str">
        <f t="shared" si="55"/>
        <v>N/A</v>
      </c>
      <c r="G219" s="36">
        <v>2458</v>
      </c>
      <c r="H219" s="44" t="str">
        <f t="shared" si="56"/>
        <v>N/A</v>
      </c>
      <c r="I219" s="12" t="s">
        <v>1745</v>
      </c>
      <c r="J219" s="12">
        <v>39.340000000000003</v>
      </c>
      <c r="K219" s="45" t="s">
        <v>736</v>
      </c>
      <c r="L219" s="9" t="str">
        <f t="shared" si="57"/>
        <v>No</v>
      </c>
    </row>
    <row r="220" spans="1:12" ht="25.5" x14ac:dyDescent="0.2">
      <c r="A220" s="18" t="s">
        <v>1059</v>
      </c>
      <c r="B220" s="35" t="s">
        <v>213</v>
      </c>
      <c r="C220" s="36">
        <v>0</v>
      </c>
      <c r="D220" s="44" t="str">
        <f t="shared" si="54"/>
        <v>N/A</v>
      </c>
      <c r="E220" s="36">
        <v>18</v>
      </c>
      <c r="F220" s="44" t="str">
        <f t="shared" si="55"/>
        <v>N/A</v>
      </c>
      <c r="G220" s="36">
        <v>21</v>
      </c>
      <c r="H220" s="44" t="str">
        <f t="shared" si="56"/>
        <v>N/A</v>
      </c>
      <c r="I220" s="12" t="s">
        <v>1745</v>
      </c>
      <c r="J220" s="12">
        <v>16.670000000000002</v>
      </c>
      <c r="K220" s="45" t="s">
        <v>736</v>
      </c>
      <c r="L220" s="9" t="str">
        <f t="shared" si="57"/>
        <v>Yes</v>
      </c>
    </row>
    <row r="221" spans="1:12" ht="25.5" x14ac:dyDescent="0.2">
      <c r="A221" s="18" t="s">
        <v>1060</v>
      </c>
      <c r="B221" s="35" t="s">
        <v>213</v>
      </c>
      <c r="C221" s="36">
        <v>0</v>
      </c>
      <c r="D221" s="44" t="str">
        <f t="shared" si="54"/>
        <v>N/A</v>
      </c>
      <c r="E221" s="36">
        <v>0</v>
      </c>
      <c r="F221" s="44" t="str">
        <f t="shared" si="55"/>
        <v>N/A</v>
      </c>
      <c r="G221" s="36">
        <v>11</v>
      </c>
      <c r="H221" s="44" t="str">
        <f t="shared" si="56"/>
        <v>N/A</v>
      </c>
      <c r="I221" s="12" t="s">
        <v>1745</v>
      </c>
      <c r="J221" s="12" t="s">
        <v>1745</v>
      </c>
      <c r="K221" s="45" t="s">
        <v>736</v>
      </c>
      <c r="L221" s="9" t="str">
        <f t="shared" si="57"/>
        <v>N/A</v>
      </c>
    </row>
    <row r="222" spans="1:12" ht="25.5" x14ac:dyDescent="0.2">
      <c r="A222" s="18" t="s">
        <v>1061</v>
      </c>
      <c r="B222" s="35" t="s">
        <v>213</v>
      </c>
      <c r="C222" s="36">
        <v>0</v>
      </c>
      <c r="D222" s="44" t="str">
        <f t="shared" si="54"/>
        <v>N/A</v>
      </c>
      <c r="E222" s="36">
        <v>610</v>
      </c>
      <c r="F222" s="44" t="str">
        <f t="shared" si="55"/>
        <v>N/A</v>
      </c>
      <c r="G222" s="36">
        <v>828</v>
      </c>
      <c r="H222" s="44" t="str">
        <f t="shared" si="56"/>
        <v>N/A</v>
      </c>
      <c r="I222" s="12" t="s">
        <v>1745</v>
      </c>
      <c r="J222" s="12">
        <v>35.74</v>
      </c>
      <c r="K222" s="45" t="s">
        <v>736</v>
      </c>
      <c r="L222" s="9" t="str">
        <f t="shared" si="57"/>
        <v>No</v>
      </c>
    </row>
    <row r="223" spans="1:12" ht="25.5" x14ac:dyDescent="0.2">
      <c r="A223" s="18" t="s">
        <v>1062</v>
      </c>
      <c r="B223" s="35" t="s">
        <v>213</v>
      </c>
      <c r="C223" s="36">
        <v>0</v>
      </c>
      <c r="D223" s="44" t="str">
        <f t="shared" si="54"/>
        <v>N/A</v>
      </c>
      <c r="E223" s="36">
        <v>800</v>
      </c>
      <c r="F223" s="44" t="str">
        <f t="shared" si="55"/>
        <v>N/A</v>
      </c>
      <c r="G223" s="36">
        <v>1112</v>
      </c>
      <c r="H223" s="44" t="str">
        <f t="shared" si="56"/>
        <v>N/A</v>
      </c>
      <c r="I223" s="12" t="s">
        <v>1745</v>
      </c>
      <c r="J223" s="12">
        <v>39</v>
      </c>
      <c r="K223" s="45" t="s">
        <v>736</v>
      </c>
      <c r="L223" s="9" t="str">
        <f t="shared" si="57"/>
        <v>No</v>
      </c>
    </row>
    <row r="224" spans="1:12" ht="25.5" x14ac:dyDescent="0.2">
      <c r="A224" s="18" t="s">
        <v>1063</v>
      </c>
      <c r="B224" s="35" t="s">
        <v>213</v>
      </c>
      <c r="C224" s="36">
        <v>0</v>
      </c>
      <c r="D224" s="44" t="str">
        <f t="shared" si="54"/>
        <v>N/A</v>
      </c>
      <c r="E224" s="36">
        <v>336</v>
      </c>
      <c r="F224" s="44" t="str">
        <f t="shared" si="55"/>
        <v>N/A</v>
      </c>
      <c r="G224" s="36">
        <v>495</v>
      </c>
      <c r="H224" s="44" t="str">
        <f t="shared" ref="H224:H230" si="58">IF($B224="N/A","N/A",IF(G224&gt;10,"No",IF(G224&lt;-10,"No","Yes")))</f>
        <v>N/A</v>
      </c>
      <c r="I224" s="12" t="s">
        <v>1745</v>
      </c>
      <c r="J224" s="12">
        <v>47.32</v>
      </c>
      <c r="K224" s="45" t="s">
        <v>736</v>
      </c>
      <c r="L224" s="9" t="str">
        <f t="shared" ref="L224:L235" si="59">IF(J224="Div by 0", "N/A", IF(K224="N/A","N/A", IF(J224&gt;VALUE(MID(K224,1,2)), "No", IF(J224&lt;-1*VALUE(MID(K224,1,2)), "No", "Yes"))))</f>
        <v>No</v>
      </c>
    </row>
    <row r="225" spans="1:12" x14ac:dyDescent="0.2">
      <c r="A225" s="6" t="s">
        <v>1064</v>
      </c>
      <c r="B225" s="35" t="s">
        <v>213</v>
      </c>
      <c r="C225" s="36">
        <v>0</v>
      </c>
      <c r="D225" s="44" t="str">
        <f t="shared" si="54"/>
        <v>N/A</v>
      </c>
      <c r="E225" s="36">
        <v>0</v>
      </c>
      <c r="F225" s="44" t="str">
        <f t="shared" si="55"/>
        <v>N/A</v>
      </c>
      <c r="G225" s="36">
        <v>0</v>
      </c>
      <c r="H225" s="44" t="str">
        <f t="shared" si="58"/>
        <v>N/A</v>
      </c>
      <c r="I225" s="12" t="s">
        <v>1745</v>
      </c>
      <c r="J225" s="12" t="s">
        <v>1745</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1745</v>
      </c>
      <c r="J226" s="12" t="s">
        <v>1745</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1745</v>
      </c>
      <c r="J227" s="12" t="s">
        <v>1745</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1745</v>
      </c>
      <c r="J228" s="12" t="s">
        <v>1745</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1745</v>
      </c>
      <c r="J229" s="12" t="s">
        <v>1745</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1745</v>
      </c>
      <c r="J230" s="12" t="s">
        <v>1745</v>
      </c>
      <c r="K230" s="45" t="s">
        <v>736</v>
      </c>
      <c r="L230" s="9" t="str">
        <f t="shared" si="59"/>
        <v>N/A</v>
      </c>
    </row>
    <row r="231" spans="1:12" x14ac:dyDescent="0.2">
      <c r="A231" s="18" t="s">
        <v>1070</v>
      </c>
      <c r="B231" s="35" t="s">
        <v>289</v>
      </c>
      <c r="C231" s="8">
        <v>90.478109051999994</v>
      </c>
      <c r="D231" s="44" t="str">
        <f>IF($B231="N/A","N/A",IF(C231&lt;15,"Yes","No"))</f>
        <v>No</v>
      </c>
      <c r="E231" s="8">
        <v>67.989768851999997</v>
      </c>
      <c r="F231" s="44" t="str">
        <f>IF($B231="N/A","N/A",IF(E231&lt;15,"Yes","No"))</f>
        <v>No</v>
      </c>
      <c r="G231" s="8">
        <v>65.462061191000004</v>
      </c>
      <c r="H231" s="44" t="str">
        <f>IF($B231="N/A","N/A",IF(G231&lt;15,"Yes","No"))</f>
        <v>No</v>
      </c>
      <c r="I231" s="12">
        <v>-24.9</v>
      </c>
      <c r="J231" s="12">
        <v>-3.72</v>
      </c>
      <c r="K231" s="45" t="s">
        <v>736</v>
      </c>
      <c r="L231" s="9" t="str">
        <f t="shared" si="59"/>
        <v>Yes</v>
      </c>
    </row>
    <row r="232" spans="1:12" x14ac:dyDescent="0.2">
      <c r="A232" s="18" t="s">
        <v>1071</v>
      </c>
      <c r="B232" s="35" t="s">
        <v>213</v>
      </c>
      <c r="C232" s="36">
        <v>7217</v>
      </c>
      <c r="D232" s="44" t="str">
        <f t="shared" ref="D232" si="60">IF($B232="N/A","N/A",IF(C232&gt;10,"No",IF(C232&lt;-10,"No","Yes")))</f>
        <v>N/A</v>
      </c>
      <c r="E232" s="36">
        <v>86</v>
      </c>
      <c r="F232" s="44" t="str">
        <f t="shared" ref="F232" si="61">IF($B232="N/A","N/A",IF(E232&gt;10,"No",IF(E232&lt;-10,"No","Yes")))</f>
        <v>N/A</v>
      </c>
      <c r="G232" s="36">
        <v>11</v>
      </c>
      <c r="H232" s="44" t="str">
        <f t="shared" ref="H232" si="62">IF($B232="N/A","N/A",IF(G232&gt;10,"No",IF(G232&lt;-10,"No","Yes")))</f>
        <v>N/A</v>
      </c>
      <c r="I232" s="12">
        <v>-98.8</v>
      </c>
      <c r="J232" s="12">
        <v>-90.7</v>
      </c>
      <c r="K232" s="45" t="s">
        <v>736</v>
      </c>
      <c r="L232" s="9" t="str">
        <f t="shared" si="59"/>
        <v>No</v>
      </c>
    </row>
    <row r="233" spans="1:12" ht="25.5" x14ac:dyDescent="0.2">
      <c r="A233" s="18" t="s">
        <v>1072</v>
      </c>
      <c r="B233" s="35" t="s">
        <v>279</v>
      </c>
      <c r="C233" s="8">
        <v>77.236729452000006</v>
      </c>
      <c r="D233" s="44" t="str">
        <f>IF($B233="N/A","N/A",IF(C233&lt;10,"Yes","No"))</f>
        <v>No</v>
      </c>
      <c r="E233" s="8">
        <v>0.84124034039999995</v>
      </c>
      <c r="F233" s="44" t="str">
        <f>IF($B233="N/A","N/A",IF(E233&lt;10,"Yes","No"))</f>
        <v>Yes</v>
      </c>
      <c r="G233" s="8">
        <v>7.24834647E-2</v>
      </c>
      <c r="H233" s="44" t="str">
        <f>IF($B233="N/A","N/A",IF(G233&lt;10,"Yes","No"))</f>
        <v>Yes</v>
      </c>
      <c r="I233" s="12">
        <v>-98.9</v>
      </c>
      <c r="J233" s="12">
        <v>-91.4</v>
      </c>
      <c r="K233" s="45" t="s">
        <v>736</v>
      </c>
      <c r="L233" s="9" t="str">
        <f t="shared" si="59"/>
        <v>No</v>
      </c>
    </row>
    <row r="234" spans="1:12" x14ac:dyDescent="0.2">
      <c r="A234" s="2" t="s">
        <v>72</v>
      </c>
      <c r="B234" s="35" t="s">
        <v>213</v>
      </c>
      <c r="C234" s="8">
        <v>0.58196794699999999</v>
      </c>
      <c r="D234" s="44" t="str">
        <f t="shared" si="54"/>
        <v>N/A</v>
      </c>
      <c r="E234" s="8">
        <v>2.3051660983</v>
      </c>
      <c r="F234" s="44" t="str">
        <f t="shared" si="55"/>
        <v>N/A</v>
      </c>
      <c r="G234" s="8">
        <v>2.7589014499000002</v>
      </c>
      <c r="H234" s="44" t="str">
        <f>IF($B234="N/A","N/A",IF(G234&gt;10,"No",IF(G234&lt;-10,"No","Yes")))</f>
        <v>N/A</v>
      </c>
      <c r="I234" s="12">
        <v>296.10000000000002</v>
      </c>
      <c r="J234" s="12">
        <v>19.68</v>
      </c>
      <c r="K234" s="45" t="s">
        <v>736</v>
      </c>
      <c r="L234" s="9" t="str">
        <f t="shared" si="59"/>
        <v>Yes</v>
      </c>
    </row>
    <row r="235" spans="1:12" ht="25.5" x14ac:dyDescent="0.2">
      <c r="A235" s="18" t="s">
        <v>1073</v>
      </c>
      <c r="B235" s="35" t="s">
        <v>289</v>
      </c>
      <c r="C235" s="9">
        <v>90.276658608999995</v>
      </c>
      <c r="D235" s="44" t="str">
        <f>IF($B235="N/A","N/A",IF(C235&lt;15,"Yes","No"))</f>
        <v>No</v>
      </c>
      <c r="E235" s="9">
        <v>67.383478589999996</v>
      </c>
      <c r="F235" s="44" t="str">
        <f>IF($B235="N/A","N/A",IF(E235&lt;15,"Yes","No"))</f>
        <v>No</v>
      </c>
      <c r="G235" s="9">
        <v>64.832618295000003</v>
      </c>
      <c r="H235" s="44" t="str">
        <f>IF($B235="N/A","N/A",IF(G235&lt;15,"Yes","No"))</f>
        <v>No</v>
      </c>
      <c r="I235" s="12">
        <v>-25.4</v>
      </c>
      <c r="J235" s="12">
        <v>-3.79</v>
      </c>
      <c r="K235" s="45" t="s">
        <v>736</v>
      </c>
      <c r="L235" s="9" t="str">
        <f t="shared" si="59"/>
        <v>Yes</v>
      </c>
    </row>
    <row r="236" spans="1:12" ht="25.5" x14ac:dyDescent="0.2">
      <c r="A236" s="18" t="s">
        <v>152</v>
      </c>
      <c r="B236" s="35" t="s">
        <v>213</v>
      </c>
      <c r="C236" s="36">
        <v>16</v>
      </c>
      <c r="D236" s="44" t="str">
        <f>IF($B236="N/A","N/A",IF(C236&gt;10,"No",IF(C236&lt;-10,"No","Yes")))</f>
        <v>N/A</v>
      </c>
      <c r="E236" s="36">
        <v>359</v>
      </c>
      <c r="F236" s="44" t="str">
        <f>IF($B236="N/A","N/A",IF(E236&gt;10,"No",IF(E236&lt;-10,"No","Yes")))</f>
        <v>N/A</v>
      </c>
      <c r="G236" s="36">
        <v>403</v>
      </c>
      <c r="H236" s="44" t="str">
        <f>IF($B236="N/A","N/A",IF(G236&gt;10,"No",IF(G236&lt;-10,"No","Yes")))</f>
        <v>N/A</v>
      </c>
      <c r="I236" s="12">
        <v>2144</v>
      </c>
      <c r="J236" s="12">
        <v>12.26</v>
      </c>
      <c r="K236" s="45" t="s">
        <v>736</v>
      </c>
      <c r="L236" s="9" t="str">
        <f>IF(J236="Div by 0", "N/A", IF(K236="N/A","N/A", IF(J236&gt;VALUE(MID(K236,1,2)), "No", IF(J236&lt;-1*VALUE(MID(K236,1,2)), "No", "Yes"))))</f>
        <v>Yes</v>
      </c>
    </row>
    <row r="237" spans="1:12" x14ac:dyDescent="0.2">
      <c r="A237" s="18" t="s">
        <v>1074</v>
      </c>
      <c r="B237" s="35" t="s">
        <v>213</v>
      </c>
      <c r="C237" s="36">
        <v>9344</v>
      </c>
      <c r="D237" s="44" t="str">
        <f t="shared" ref="D237:D242" si="63">IF($B237="N/A","N/A",IF(C237&gt;10,"No",IF(C237&lt;-10,"No","Yes")))</f>
        <v>N/A</v>
      </c>
      <c r="E237" s="36">
        <v>10223</v>
      </c>
      <c r="F237" s="44" t="str">
        <f t="shared" ref="F237:F242" si="64">IF($B237="N/A","N/A",IF(E237&gt;10,"No",IF(E237&lt;-10,"No","Yes")))</f>
        <v>N/A</v>
      </c>
      <c r="G237" s="36">
        <v>11037</v>
      </c>
      <c r="H237" s="44" t="str">
        <f>IF($B237="N/A","N/A",IF(G237&gt;10,"No",IF(G237&lt;-10,"No","Yes")))</f>
        <v>N/A</v>
      </c>
      <c r="I237" s="12">
        <v>9.407</v>
      </c>
      <c r="J237" s="12">
        <v>7.9619999999999997</v>
      </c>
      <c r="K237" s="45" t="s">
        <v>736</v>
      </c>
      <c r="L237" s="9" t="str">
        <f>IF(J237="Div by 0", "N/A", IF(OR(J237="N/A",K237="N/A"),"N/A", IF(J237&gt;VALUE(MID(K237,1,2)), "No", IF(J237&lt;-1*VALUE(MID(K237,1,2)), "No", "Yes"))))</f>
        <v>Yes</v>
      </c>
    </row>
    <row r="238" spans="1:12" ht="25.5" x14ac:dyDescent="0.2">
      <c r="A238" s="18" t="s">
        <v>1075</v>
      </c>
      <c r="B238" s="35" t="s">
        <v>213</v>
      </c>
      <c r="C238" s="8">
        <v>100</v>
      </c>
      <c r="D238" s="44" t="str">
        <f t="shared" si="63"/>
        <v>N/A</v>
      </c>
      <c r="E238" s="8">
        <v>100</v>
      </c>
      <c r="F238" s="44" t="str">
        <f t="shared" si="64"/>
        <v>N/A</v>
      </c>
      <c r="G238" s="8">
        <v>100</v>
      </c>
      <c r="H238" s="44" t="str">
        <f t="shared" ref="H238:H242" si="65">IF($B238="N/A","N/A",IF(G238&gt;10,"No",IF(G238&lt;-10,"No","Yes")))</f>
        <v>N/A</v>
      </c>
      <c r="I238" s="12">
        <v>0</v>
      </c>
      <c r="J238" s="12">
        <v>0</v>
      </c>
      <c r="K238" s="45" t="s">
        <v>213</v>
      </c>
      <c r="L238" s="9" t="str">
        <f t="shared" ref="L238:L242" si="66">IF(J238="Div by 0", "N/A", IF(OR(J238="N/A",K238="N/A"),"N/A", IF(J238&gt;VALUE(MID(K238,1,2)), "No", IF(J238&lt;-1*VALUE(MID(K238,1,2)), "No", "Yes"))))</f>
        <v>N/A</v>
      </c>
    </row>
    <row r="239" spans="1:12" ht="25.5" x14ac:dyDescent="0.2">
      <c r="A239" s="19" t="s">
        <v>1076</v>
      </c>
      <c r="B239" s="35" t="s">
        <v>213</v>
      </c>
      <c r="C239" s="36">
        <v>0</v>
      </c>
      <c r="D239" s="44" t="str">
        <f t="shared" si="63"/>
        <v>N/A</v>
      </c>
      <c r="E239" s="36">
        <v>0</v>
      </c>
      <c r="F239" s="44" t="str">
        <f t="shared" si="64"/>
        <v>N/A</v>
      </c>
      <c r="G239" s="36">
        <v>0</v>
      </c>
      <c r="H239" s="44" t="str">
        <f t="shared" si="65"/>
        <v>N/A</v>
      </c>
      <c r="I239" s="12" t="s">
        <v>1745</v>
      </c>
      <c r="J239" s="12" t="s">
        <v>1745</v>
      </c>
      <c r="K239" s="45" t="s">
        <v>213</v>
      </c>
      <c r="L239" s="9" t="str">
        <f t="shared" si="66"/>
        <v>N/A</v>
      </c>
    </row>
    <row r="240" spans="1:12" ht="25.5" x14ac:dyDescent="0.2">
      <c r="A240" s="18" t="s">
        <v>1077</v>
      </c>
      <c r="B240" s="35" t="s">
        <v>213</v>
      </c>
      <c r="C240" s="8" t="s">
        <v>1745</v>
      </c>
      <c r="D240" s="44" t="str">
        <f t="shared" si="63"/>
        <v>N/A</v>
      </c>
      <c r="E240" s="8" t="s">
        <v>1745</v>
      </c>
      <c r="F240" s="44" t="str">
        <f t="shared" si="64"/>
        <v>N/A</v>
      </c>
      <c r="G240" s="8" t="s">
        <v>1745</v>
      </c>
      <c r="H240" s="44" t="str">
        <f t="shared" si="65"/>
        <v>N/A</v>
      </c>
      <c r="I240" s="12" t="s">
        <v>1745</v>
      </c>
      <c r="J240" s="12" t="s">
        <v>1745</v>
      </c>
      <c r="K240" s="45" t="s">
        <v>213</v>
      </c>
      <c r="L240" s="9" t="str">
        <f t="shared" si="66"/>
        <v>N/A</v>
      </c>
    </row>
    <row r="241" spans="1:12" x14ac:dyDescent="0.2">
      <c r="A241" s="18" t="s">
        <v>1078</v>
      </c>
      <c r="B241" s="35" t="s">
        <v>213</v>
      </c>
      <c r="C241" s="36">
        <v>0</v>
      </c>
      <c r="D241" s="44" t="str">
        <f t="shared" si="63"/>
        <v>N/A</v>
      </c>
      <c r="E241" s="36">
        <v>0</v>
      </c>
      <c r="F241" s="44" t="str">
        <f t="shared" si="64"/>
        <v>N/A</v>
      </c>
      <c r="G241" s="36">
        <v>0</v>
      </c>
      <c r="H241" s="44" t="str">
        <f t="shared" si="65"/>
        <v>N/A</v>
      </c>
      <c r="I241" s="12" t="s">
        <v>1745</v>
      </c>
      <c r="J241" s="12" t="s">
        <v>1745</v>
      </c>
      <c r="K241" s="45" t="s">
        <v>213</v>
      </c>
      <c r="L241" s="9" t="str">
        <f t="shared" si="66"/>
        <v>N/A</v>
      </c>
    </row>
    <row r="242" spans="1:12" ht="25.5" x14ac:dyDescent="0.2">
      <c r="A242" s="18" t="s">
        <v>1079</v>
      </c>
      <c r="B242" s="35" t="s">
        <v>213</v>
      </c>
      <c r="C242" s="8">
        <v>90.478109051999994</v>
      </c>
      <c r="D242" s="44" t="str">
        <f t="shared" si="63"/>
        <v>N/A</v>
      </c>
      <c r="E242" s="8">
        <v>67.989768851999997</v>
      </c>
      <c r="F242" s="44" t="str">
        <f t="shared" si="64"/>
        <v>N/A</v>
      </c>
      <c r="G242" s="8">
        <v>65.462061191000004</v>
      </c>
      <c r="H242" s="44" t="str">
        <f t="shared" si="65"/>
        <v>N/A</v>
      </c>
      <c r="I242" s="12">
        <v>-24.9</v>
      </c>
      <c r="J242" s="12">
        <v>-3.72</v>
      </c>
      <c r="K242" s="45" t="s">
        <v>213</v>
      </c>
      <c r="L242" s="9" t="str">
        <f t="shared" si="66"/>
        <v>N/A</v>
      </c>
    </row>
    <row r="243" spans="1:12" x14ac:dyDescent="0.2">
      <c r="A243" s="6" t="s">
        <v>1080</v>
      </c>
      <c r="B243" s="35" t="s">
        <v>213</v>
      </c>
      <c r="C243" s="36">
        <v>105017</v>
      </c>
      <c r="D243" s="44" t="str">
        <f>IF($B243="N/A","N/A",IF(C243&gt;10,"No",IF(C243&lt;-10,"No","Yes")))</f>
        <v>N/A</v>
      </c>
      <c r="E243" s="36">
        <v>107615</v>
      </c>
      <c r="F243" s="44" t="str">
        <f>IF($B243="N/A","N/A",IF(E243&gt;10,"No",IF(E243&lt;-10,"No","Yes")))</f>
        <v>N/A</v>
      </c>
      <c r="G243" s="36">
        <v>106645</v>
      </c>
      <c r="H243" s="44" t="str">
        <f>IF($B243="N/A","N/A",IF(G243&gt;10,"No",IF(G243&lt;-10,"No","Yes")))</f>
        <v>N/A</v>
      </c>
      <c r="I243" s="12">
        <v>2.4740000000000002</v>
      </c>
      <c r="J243" s="12">
        <v>-0.90100000000000002</v>
      </c>
      <c r="K243" s="45" t="s">
        <v>736</v>
      </c>
      <c r="L243" s="9" t="str">
        <f t="shared" ref="L243:L276" si="67">IF(J243="Div by 0", "N/A", IF(K243="N/A","N/A", IF(J243&gt;VALUE(MID(K243,1,2)), "No", IF(J243&lt;-1*VALUE(MID(K243,1,2)), "No", "Yes"))))</f>
        <v>Yes</v>
      </c>
    </row>
    <row r="244" spans="1:12" x14ac:dyDescent="0.2">
      <c r="A244" s="2" t="s">
        <v>1081</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1745</v>
      </c>
      <c r="J244" s="12" t="s">
        <v>1745</v>
      </c>
      <c r="K244" s="45" t="s">
        <v>736</v>
      </c>
      <c r="L244" s="9" t="str">
        <f t="shared" si="67"/>
        <v>N/A</v>
      </c>
    </row>
    <row r="245" spans="1:12" x14ac:dyDescent="0.2">
      <c r="A245" s="2" t="s">
        <v>1082</v>
      </c>
      <c r="B245" s="35" t="s">
        <v>213</v>
      </c>
      <c r="C245" s="8">
        <v>0.63637892429999998</v>
      </c>
      <c r="D245" s="44" t="str">
        <f>IF($B245="N/A","N/A",IF(C245&gt;10,"No",IF(C245&lt;-10,"No","Yes")))</f>
        <v>N/A</v>
      </c>
      <c r="E245" s="8">
        <v>0.63801419199999998</v>
      </c>
      <c r="F245" s="44" t="str">
        <f>IF($B245="N/A","N/A",IF(E245&gt;10,"No",IF(E245&lt;-10,"No","Yes")))</f>
        <v>N/A</v>
      </c>
      <c r="G245" s="8">
        <v>0.54420710080000001</v>
      </c>
      <c r="H245" s="44" t="str">
        <f>IF($B245="N/A","N/A",IF(G245&gt;10,"No",IF(G245&lt;-10,"No","Yes")))</f>
        <v>N/A</v>
      </c>
      <c r="I245" s="12">
        <v>0.25700000000000001</v>
      </c>
      <c r="J245" s="12">
        <v>-14.7</v>
      </c>
      <c r="K245" s="45" t="s">
        <v>736</v>
      </c>
      <c r="L245" s="9" t="str">
        <f t="shared" si="67"/>
        <v>Yes</v>
      </c>
    </row>
    <row r="246" spans="1:12" x14ac:dyDescent="0.2">
      <c r="A246" s="2" t="s">
        <v>1083</v>
      </c>
      <c r="B246" s="35" t="s">
        <v>213</v>
      </c>
      <c r="C246" s="8">
        <v>3.8233040500000003E-2</v>
      </c>
      <c r="D246" s="44" t="str">
        <f t="shared" ref="D246:D274" si="68">IF($B246="N/A","N/A",IF(C246&gt;10,"No",IF(C246&lt;-10,"No","Yes")))</f>
        <v>N/A</v>
      </c>
      <c r="E246" s="8">
        <v>3.0781939800000001E-2</v>
      </c>
      <c r="F246" s="44" t="str">
        <f t="shared" ref="F246:F274" si="69">IF($B246="N/A","N/A",IF(E246&gt;10,"No",IF(E246&lt;-10,"No","Yes")))</f>
        <v>N/A</v>
      </c>
      <c r="G246" s="8">
        <v>4.52140023E-2</v>
      </c>
      <c r="H246" s="44" t="str">
        <f t="shared" ref="H246:H274" si="70">IF($B246="N/A","N/A",IF(G246&gt;10,"No",IF(G246&lt;-10,"No","Yes")))</f>
        <v>N/A</v>
      </c>
      <c r="I246" s="12">
        <v>-19.5</v>
      </c>
      <c r="J246" s="12">
        <v>46.88</v>
      </c>
      <c r="K246" s="45" t="s">
        <v>736</v>
      </c>
      <c r="L246" s="9" t="str">
        <f t="shared" si="67"/>
        <v>No</v>
      </c>
    </row>
    <row r="247" spans="1:12" x14ac:dyDescent="0.2">
      <c r="A247" s="2" t="s">
        <v>1084</v>
      </c>
      <c r="B247" s="35" t="s">
        <v>213</v>
      </c>
      <c r="C247" s="8">
        <v>43.184306646000003</v>
      </c>
      <c r="D247" s="44" t="str">
        <f t="shared" si="68"/>
        <v>N/A</v>
      </c>
      <c r="E247" s="8">
        <v>44.430518237000001</v>
      </c>
      <c r="F247" s="44" t="str">
        <f t="shared" si="69"/>
        <v>N/A</v>
      </c>
      <c r="G247" s="8">
        <v>45.363457167</v>
      </c>
      <c r="H247" s="44" t="str">
        <f t="shared" si="70"/>
        <v>N/A</v>
      </c>
      <c r="I247" s="12">
        <v>2.8860000000000001</v>
      </c>
      <c r="J247" s="12">
        <v>2.1</v>
      </c>
      <c r="K247" s="45" t="s">
        <v>736</v>
      </c>
      <c r="L247" s="9" t="str">
        <f t="shared" si="67"/>
        <v>Yes</v>
      </c>
    </row>
    <row r="248" spans="1:12" x14ac:dyDescent="0.2">
      <c r="A248" s="2" t="s">
        <v>1085</v>
      </c>
      <c r="B248" s="35" t="s">
        <v>213</v>
      </c>
      <c r="C248" s="8">
        <v>32.192883057000003</v>
      </c>
      <c r="D248" s="44" t="str">
        <f t="shared" si="68"/>
        <v>N/A</v>
      </c>
      <c r="E248" s="8">
        <v>32.743576638999997</v>
      </c>
      <c r="F248" s="44" t="str">
        <f t="shared" si="69"/>
        <v>N/A</v>
      </c>
      <c r="G248" s="8">
        <v>35.381874443000001</v>
      </c>
      <c r="H248" s="44" t="str">
        <f t="shared" si="70"/>
        <v>N/A</v>
      </c>
      <c r="I248" s="12">
        <v>1.7110000000000001</v>
      </c>
      <c r="J248" s="12">
        <v>8.0570000000000004</v>
      </c>
      <c r="K248" s="45" t="s">
        <v>736</v>
      </c>
      <c r="L248" s="9" t="str">
        <f t="shared" si="67"/>
        <v>Yes</v>
      </c>
    </row>
    <row r="249" spans="1:12" x14ac:dyDescent="0.2">
      <c r="A249" s="6" t="s">
        <v>1086</v>
      </c>
      <c r="B249" s="35" t="s">
        <v>213</v>
      </c>
      <c r="C249" s="36">
        <v>556833</v>
      </c>
      <c r="D249" s="44" t="str">
        <f t="shared" si="68"/>
        <v>N/A</v>
      </c>
      <c r="E249" s="36">
        <v>553581</v>
      </c>
      <c r="F249" s="44" t="str">
        <f t="shared" si="69"/>
        <v>N/A</v>
      </c>
      <c r="G249" s="36">
        <v>547087</v>
      </c>
      <c r="H249" s="44" t="str">
        <f t="shared" si="70"/>
        <v>N/A</v>
      </c>
      <c r="I249" s="12">
        <v>-0.58399999999999996</v>
      </c>
      <c r="J249" s="12">
        <v>-1.17</v>
      </c>
      <c r="K249" s="45" t="s">
        <v>736</v>
      </c>
      <c r="L249" s="9" t="str">
        <f t="shared" si="67"/>
        <v>Yes</v>
      </c>
    </row>
    <row r="250" spans="1:12" x14ac:dyDescent="0.2">
      <c r="A250" s="2" t="s">
        <v>1087</v>
      </c>
      <c r="B250" s="35" t="s">
        <v>213</v>
      </c>
      <c r="C250" s="8">
        <v>0.1918249903</v>
      </c>
      <c r="D250" s="44" t="str">
        <f t="shared" si="68"/>
        <v>N/A</v>
      </c>
      <c r="E250" s="8">
        <v>0.20128698519999999</v>
      </c>
      <c r="F250" s="44" t="str">
        <f t="shared" si="69"/>
        <v>N/A</v>
      </c>
      <c r="G250" s="8">
        <v>0.2037137768</v>
      </c>
      <c r="H250" s="44" t="str">
        <f t="shared" si="70"/>
        <v>N/A</v>
      </c>
      <c r="I250" s="12">
        <v>4.9329999999999998</v>
      </c>
      <c r="J250" s="12">
        <v>1.206</v>
      </c>
      <c r="K250" s="45" t="s">
        <v>736</v>
      </c>
      <c r="L250" s="9" t="str">
        <f t="shared" si="67"/>
        <v>Yes</v>
      </c>
    </row>
    <row r="251" spans="1:12" x14ac:dyDescent="0.2">
      <c r="A251" s="2" t="s">
        <v>1088</v>
      </c>
      <c r="B251" s="35" t="s">
        <v>213</v>
      </c>
      <c r="C251" s="8">
        <v>2.130851544</v>
      </c>
      <c r="D251" s="44" t="str">
        <f t="shared" si="68"/>
        <v>N/A</v>
      </c>
      <c r="E251" s="8">
        <v>2.0988250874999999</v>
      </c>
      <c r="F251" s="44" t="str">
        <f t="shared" si="69"/>
        <v>N/A</v>
      </c>
      <c r="G251" s="8">
        <v>2.2303794802999999</v>
      </c>
      <c r="H251" s="44" t="str">
        <f t="shared" si="70"/>
        <v>N/A</v>
      </c>
      <c r="I251" s="12">
        <v>-1.5</v>
      </c>
      <c r="J251" s="12">
        <v>6.2679999999999998</v>
      </c>
      <c r="K251" s="45" t="s">
        <v>736</v>
      </c>
      <c r="L251" s="9" t="str">
        <f t="shared" si="67"/>
        <v>Yes</v>
      </c>
    </row>
    <row r="252" spans="1:12" x14ac:dyDescent="0.2">
      <c r="A252" s="2" t="s">
        <v>1089</v>
      </c>
      <c r="B252" s="35" t="s">
        <v>213</v>
      </c>
      <c r="C252" s="8">
        <v>67.407347298000005</v>
      </c>
      <c r="D252" s="44" t="str">
        <f t="shared" si="68"/>
        <v>N/A</v>
      </c>
      <c r="E252" s="8">
        <v>67.461919128000005</v>
      </c>
      <c r="F252" s="44" t="str">
        <f t="shared" si="69"/>
        <v>N/A</v>
      </c>
      <c r="G252" s="8">
        <v>67.527749298000003</v>
      </c>
      <c r="H252" s="44" t="str">
        <f t="shared" si="70"/>
        <v>N/A</v>
      </c>
      <c r="I252" s="12">
        <v>8.1000000000000003E-2</v>
      </c>
      <c r="J252" s="12">
        <v>9.7600000000000006E-2</v>
      </c>
      <c r="K252" s="45" t="s">
        <v>736</v>
      </c>
      <c r="L252" s="9" t="str">
        <f t="shared" si="67"/>
        <v>Yes</v>
      </c>
    </row>
    <row r="253" spans="1:12" x14ac:dyDescent="0.2">
      <c r="A253" s="2" t="s">
        <v>1090</v>
      </c>
      <c r="B253" s="35" t="s">
        <v>213</v>
      </c>
      <c r="C253" s="8">
        <v>50.098626748000001</v>
      </c>
      <c r="D253" s="44" t="str">
        <f t="shared" si="68"/>
        <v>N/A</v>
      </c>
      <c r="E253" s="8">
        <v>49.942362267</v>
      </c>
      <c r="F253" s="44" t="str">
        <f t="shared" si="69"/>
        <v>N/A</v>
      </c>
      <c r="G253" s="8">
        <v>50.838282802999998</v>
      </c>
      <c r="H253" s="44" t="str">
        <f t="shared" si="70"/>
        <v>N/A</v>
      </c>
      <c r="I253" s="12">
        <v>-0.312</v>
      </c>
      <c r="J253" s="12">
        <v>1.794</v>
      </c>
      <c r="K253" s="45" t="s">
        <v>736</v>
      </c>
      <c r="L253" s="9" t="str">
        <f t="shared" si="67"/>
        <v>Yes</v>
      </c>
    </row>
    <row r="254" spans="1:12" x14ac:dyDescent="0.2">
      <c r="A254" s="2" t="s">
        <v>1091</v>
      </c>
      <c r="B254" s="35" t="s">
        <v>213</v>
      </c>
      <c r="C254" s="8">
        <v>99.821310878000006</v>
      </c>
      <c r="D254" s="44" t="str">
        <f t="shared" si="68"/>
        <v>N/A</v>
      </c>
      <c r="E254" s="8">
        <v>99.702843848000001</v>
      </c>
      <c r="F254" s="44" t="str">
        <f t="shared" si="69"/>
        <v>N/A</v>
      </c>
      <c r="G254" s="8">
        <v>99.607009488000003</v>
      </c>
      <c r="H254" s="44" t="str">
        <f t="shared" si="70"/>
        <v>N/A</v>
      </c>
      <c r="I254" s="12">
        <v>-0.11899999999999999</v>
      </c>
      <c r="J254" s="12">
        <v>-9.6000000000000002E-2</v>
      </c>
      <c r="K254" s="45" t="s">
        <v>736</v>
      </c>
      <c r="L254" s="9" t="str">
        <f t="shared" si="67"/>
        <v>Yes</v>
      </c>
    </row>
    <row r="255" spans="1:12" x14ac:dyDescent="0.2">
      <c r="A255" s="2" t="s">
        <v>1092</v>
      </c>
      <c r="B255" s="35" t="s">
        <v>213</v>
      </c>
      <c r="C255" s="8">
        <v>99.821310878000006</v>
      </c>
      <c r="D255" s="44" t="str">
        <f t="shared" si="68"/>
        <v>N/A</v>
      </c>
      <c r="E255" s="8">
        <v>99.702843848000001</v>
      </c>
      <c r="F255" s="44" t="str">
        <f t="shared" si="69"/>
        <v>N/A</v>
      </c>
      <c r="G255" s="8">
        <v>99.607009488000003</v>
      </c>
      <c r="H255" s="44" t="str">
        <f t="shared" si="70"/>
        <v>N/A</v>
      </c>
      <c r="I255" s="12">
        <v>-0.11899999999999999</v>
      </c>
      <c r="J255" s="12">
        <v>-9.6000000000000002E-2</v>
      </c>
      <c r="K255" s="45" t="s">
        <v>736</v>
      </c>
      <c r="L255" s="9" t="str">
        <f>IF(J255="Div by 0", "N/A", IF(OR(J255="N/A",K255="N/A"),"N/A", IF(J255&gt;VALUE(MID(K255,1,2)), "No", IF(J255&lt;-1*VALUE(MID(K255,1,2)), "No", "Yes"))))</f>
        <v>Yes</v>
      </c>
    </row>
    <row r="256" spans="1:12" x14ac:dyDescent="0.2">
      <c r="A256" s="6" t="s">
        <v>1093</v>
      </c>
      <c r="B256" s="35" t="s">
        <v>213</v>
      </c>
      <c r="C256" s="36">
        <v>0</v>
      </c>
      <c r="D256" s="44" t="str">
        <f t="shared" si="68"/>
        <v>N/A</v>
      </c>
      <c r="E256" s="36">
        <v>0</v>
      </c>
      <c r="F256" s="44" t="str">
        <f t="shared" si="69"/>
        <v>N/A</v>
      </c>
      <c r="G256" s="36">
        <v>0</v>
      </c>
      <c r="H256" s="44" t="str">
        <f t="shared" si="70"/>
        <v>N/A</v>
      </c>
      <c r="I256" s="12" t="s">
        <v>1745</v>
      </c>
      <c r="J256" s="12" t="s">
        <v>1745</v>
      </c>
      <c r="K256" s="45" t="s">
        <v>736</v>
      </c>
      <c r="L256" s="9" t="str">
        <f t="shared" si="67"/>
        <v>N/A</v>
      </c>
    </row>
    <row r="257" spans="1:12" x14ac:dyDescent="0.2">
      <c r="A257" s="2" t="s">
        <v>1094</v>
      </c>
      <c r="B257" s="35" t="s">
        <v>213</v>
      </c>
      <c r="C257" s="8">
        <v>0</v>
      </c>
      <c r="D257" s="44" t="str">
        <f t="shared" si="68"/>
        <v>N/A</v>
      </c>
      <c r="E257" s="8">
        <v>0</v>
      </c>
      <c r="F257" s="44" t="str">
        <f t="shared" si="69"/>
        <v>N/A</v>
      </c>
      <c r="G257" s="8">
        <v>0</v>
      </c>
      <c r="H257" s="44" t="str">
        <f t="shared" si="70"/>
        <v>N/A</v>
      </c>
      <c r="I257" s="12" t="s">
        <v>1745</v>
      </c>
      <c r="J257" s="12" t="s">
        <v>1745</v>
      </c>
      <c r="K257" s="45" t="s">
        <v>736</v>
      </c>
      <c r="L257" s="9" t="str">
        <f t="shared" si="67"/>
        <v>N/A</v>
      </c>
    </row>
    <row r="258" spans="1:12" x14ac:dyDescent="0.2">
      <c r="A258" s="2" t="s">
        <v>1095</v>
      </c>
      <c r="B258" s="35" t="s">
        <v>213</v>
      </c>
      <c r="C258" s="8">
        <v>0</v>
      </c>
      <c r="D258" s="44" t="str">
        <f t="shared" si="68"/>
        <v>N/A</v>
      </c>
      <c r="E258" s="8">
        <v>0</v>
      </c>
      <c r="F258" s="44" t="str">
        <f t="shared" si="69"/>
        <v>N/A</v>
      </c>
      <c r="G258" s="8">
        <v>0</v>
      </c>
      <c r="H258" s="44" t="str">
        <f t="shared" si="70"/>
        <v>N/A</v>
      </c>
      <c r="I258" s="12" t="s">
        <v>1745</v>
      </c>
      <c r="J258" s="12" t="s">
        <v>1745</v>
      </c>
      <c r="K258" s="45" t="s">
        <v>736</v>
      </c>
      <c r="L258" s="9" t="str">
        <f t="shared" si="67"/>
        <v>N/A</v>
      </c>
    </row>
    <row r="259" spans="1:12" x14ac:dyDescent="0.2">
      <c r="A259" s="2" t="s">
        <v>1096</v>
      </c>
      <c r="B259" s="35" t="s">
        <v>213</v>
      </c>
      <c r="C259" s="8">
        <v>0</v>
      </c>
      <c r="D259" s="44" t="str">
        <f t="shared" si="68"/>
        <v>N/A</v>
      </c>
      <c r="E259" s="8">
        <v>0</v>
      </c>
      <c r="F259" s="44" t="str">
        <f t="shared" si="69"/>
        <v>N/A</v>
      </c>
      <c r="G259" s="8">
        <v>0</v>
      </c>
      <c r="H259" s="44" t="str">
        <f t="shared" si="70"/>
        <v>N/A</v>
      </c>
      <c r="I259" s="12" t="s">
        <v>1745</v>
      </c>
      <c r="J259" s="12" t="s">
        <v>1745</v>
      </c>
      <c r="K259" s="45" t="s">
        <v>736</v>
      </c>
      <c r="L259" s="9" t="str">
        <f t="shared" si="67"/>
        <v>N/A</v>
      </c>
    </row>
    <row r="260" spans="1:12" x14ac:dyDescent="0.2">
      <c r="A260" s="2" t="s">
        <v>1097</v>
      </c>
      <c r="B260" s="35" t="s">
        <v>213</v>
      </c>
      <c r="C260" s="8">
        <v>0</v>
      </c>
      <c r="D260" s="44" t="str">
        <f t="shared" si="68"/>
        <v>N/A</v>
      </c>
      <c r="E260" s="8">
        <v>0</v>
      </c>
      <c r="F260" s="44" t="str">
        <f t="shared" si="69"/>
        <v>N/A</v>
      </c>
      <c r="G260" s="8">
        <v>0</v>
      </c>
      <c r="H260" s="44" t="str">
        <f t="shared" si="70"/>
        <v>N/A</v>
      </c>
      <c r="I260" s="12" t="s">
        <v>1745</v>
      </c>
      <c r="J260" s="12" t="s">
        <v>1745</v>
      </c>
      <c r="K260" s="45" t="s">
        <v>736</v>
      </c>
      <c r="L260" s="9" t="str">
        <f t="shared" si="67"/>
        <v>N/A</v>
      </c>
    </row>
    <row r="261" spans="1:12" x14ac:dyDescent="0.2">
      <c r="A261" s="2" t="s">
        <v>1098</v>
      </c>
      <c r="B261" s="35" t="s">
        <v>213</v>
      </c>
      <c r="C261" s="8" t="s">
        <v>1745</v>
      </c>
      <c r="D261" s="44" t="str">
        <f t="shared" si="68"/>
        <v>N/A</v>
      </c>
      <c r="E261" s="8" t="s">
        <v>1745</v>
      </c>
      <c r="F261" s="44" t="str">
        <f t="shared" si="69"/>
        <v>N/A</v>
      </c>
      <c r="G261" s="8" t="s">
        <v>1745</v>
      </c>
      <c r="H261" s="44" t="str">
        <f t="shared" si="70"/>
        <v>N/A</v>
      </c>
      <c r="I261" s="12" t="s">
        <v>1745</v>
      </c>
      <c r="J261" s="12" t="s">
        <v>1745</v>
      </c>
      <c r="K261" s="45" t="s">
        <v>736</v>
      </c>
      <c r="L261" s="9" t="str">
        <f t="shared" si="67"/>
        <v>N/A</v>
      </c>
    </row>
    <row r="262" spans="1:12" x14ac:dyDescent="0.2">
      <c r="A262" s="2" t="s">
        <v>1099</v>
      </c>
      <c r="B262" s="35" t="s">
        <v>213</v>
      </c>
      <c r="C262" s="8" t="s">
        <v>1745</v>
      </c>
      <c r="D262" s="44" t="str">
        <f t="shared" si="68"/>
        <v>N/A</v>
      </c>
      <c r="E262" s="8" t="s">
        <v>1745</v>
      </c>
      <c r="F262" s="44" t="str">
        <f t="shared" si="69"/>
        <v>N/A</v>
      </c>
      <c r="G262" s="8" t="s">
        <v>1745</v>
      </c>
      <c r="H262" s="44" t="str">
        <f t="shared" si="70"/>
        <v>N/A</v>
      </c>
      <c r="I262" s="12" t="s">
        <v>1745</v>
      </c>
      <c r="J262" s="12" t="s">
        <v>1745</v>
      </c>
      <c r="K262" s="45" t="s">
        <v>736</v>
      </c>
      <c r="L262" s="9" t="str">
        <f>IF(J262="Div by 0", "N/A", IF(OR(J262="N/A",K262="N/A"),"N/A", IF(J262&gt;VALUE(MID(K262,1,2)), "No", IF(J262&lt;-1*VALUE(MID(K262,1,2)), "No", "Yes"))))</f>
        <v>N/A</v>
      </c>
    </row>
    <row r="263" spans="1:12" x14ac:dyDescent="0.2">
      <c r="A263" s="2" t="s">
        <v>1100</v>
      </c>
      <c r="B263" s="35" t="s">
        <v>213</v>
      </c>
      <c r="C263" s="36">
        <v>0</v>
      </c>
      <c r="D263" s="44" t="str">
        <f t="shared" si="68"/>
        <v>N/A</v>
      </c>
      <c r="E263" s="36">
        <v>0</v>
      </c>
      <c r="F263" s="44" t="str">
        <f t="shared" si="69"/>
        <v>N/A</v>
      </c>
      <c r="G263" s="36">
        <v>0</v>
      </c>
      <c r="H263" s="44" t="str">
        <f t="shared" si="70"/>
        <v>N/A</v>
      </c>
      <c r="I263" s="12" t="s">
        <v>1745</v>
      </c>
      <c r="J263" s="12" t="s">
        <v>1745</v>
      </c>
      <c r="K263" s="45" t="s">
        <v>736</v>
      </c>
      <c r="L263" s="9" t="str">
        <f t="shared" si="67"/>
        <v>N/A</v>
      </c>
    </row>
    <row r="264" spans="1:12" x14ac:dyDescent="0.2">
      <c r="A264" s="6" t="s">
        <v>1101</v>
      </c>
      <c r="B264" s="35" t="s">
        <v>213</v>
      </c>
      <c r="C264" s="36">
        <v>0</v>
      </c>
      <c r="D264" s="44" t="str">
        <f t="shared" si="68"/>
        <v>N/A</v>
      </c>
      <c r="E264" s="36">
        <v>0</v>
      </c>
      <c r="F264" s="44" t="str">
        <f t="shared" si="69"/>
        <v>N/A</v>
      </c>
      <c r="G264" s="36">
        <v>0</v>
      </c>
      <c r="H264" s="44" t="str">
        <f t="shared" si="70"/>
        <v>N/A</v>
      </c>
      <c r="I264" s="12" t="s">
        <v>1745</v>
      </c>
      <c r="J264" s="12" t="s">
        <v>1745</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1745</v>
      </c>
      <c r="J265" s="12" t="s">
        <v>1745</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1745</v>
      </c>
      <c r="J266" s="12" t="s">
        <v>1745</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1745</v>
      </c>
      <c r="J267" s="12" t="s">
        <v>1745</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1745</v>
      </c>
      <c r="J268" s="12" t="s">
        <v>1745</v>
      </c>
      <c r="K268" s="45" t="s">
        <v>736</v>
      </c>
      <c r="L268" s="9" t="str">
        <f t="shared" si="67"/>
        <v>N/A</v>
      </c>
    </row>
    <row r="269" spans="1:12" x14ac:dyDescent="0.2">
      <c r="A269" s="2" t="s">
        <v>1106</v>
      </c>
      <c r="B269" s="35" t="s">
        <v>213</v>
      </c>
      <c r="C269" s="8" t="s">
        <v>1745</v>
      </c>
      <c r="D269" s="44" t="str">
        <f t="shared" si="68"/>
        <v>N/A</v>
      </c>
      <c r="E269" s="8" t="s">
        <v>1745</v>
      </c>
      <c r="F269" s="44" t="str">
        <f t="shared" si="69"/>
        <v>N/A</v>
      </c>
      <c r="G269" s="8" t="s">
        <v>1745</v>
      </c>
      <c r="H269" s="44" t="str">
        <f t="shared" si="70"/>
        <v>N/A</v>
      </c>
      <c r="I269" s="12" t="s">
        <v>1745</v>
      </c>
      <c r="J269" s="12" t="s">
        <v>1745</v>
      </c>
      <c r="K269" s="45" t="s">
        <v>736</v>
      </c>
      <c r="L269" s="9" t="str">
        <f t="shared" si="67"/>
        <v>N/A</v>
      </c>
    </row>
    <row r="270" spans="1:12" x14ac:dyDescent="0.2">
      <c r="A270" s="2" t="s">
        <v>1107</v>
      </c>
      <c r="B270" s="35" t="s">
        <v>213</v>
      </c>
      <c r="C270" s="36">
        <v>0</v>
      </c>
      <c r="D270" s="44" t="str">
        <f t="shared" si="68"/>
        <v>N/A</v>
      </c>
      <c r="E270" s="36">
        <v>0</v>
      </c>
      <c r="F270" s="44" t="str">
        <f t="shared" si="69"/>
        <v>N/A</v>
      </c>
      <c r="G270" s="36">
        <v>0</v>
      </c>
      <c r="H270" s="44" t="str">
        <f t="shared" si="70"/>
        <v>N/A</v>
      </c>
      <c r="I270" s="12" t="s">
        <v>1745</v>
      </c>
      <c r="J270" s="12" t="s">
        <v>1745</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1745</v>
      </c>
      <c r="J271" s="12" t="s">
        <v>1745</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1745</v>
      </c>
      <c r="J272" s="12" t="s">
        <v>1745</v>
      </c>
      <c r="K272" s="45" t="s">
        <v>736</v>
      </c>
      <c r="L272" s="9" t="str">
        <f t="shared" si="67"/>
        <v>N/A</v>
      </c>
    </row>
    <row r="273" spans="1:12" x14ac:dyDescent="0.2">
      <c r="A273" s="2" t="s">
        <v>1110</v>
      </c>
      <c r="B273" s="35" t="s">
        <v>213</v>
      </c>
      <c r="C273" s="36">
        <v>105017</v>
      </c>
      <c r="D273" s="44" t="str">
        <f t="shared" si="68"/>
        <v>N/A</v>
      </c>
      <c r="E273" s="36">
        <v>107615</v>
      </c>
      <c r="F273" s="44" t="str">
        <f t="shared" si="69"/>
        <v>N/A</v>
      </c>
      <c r="G273" s="36">
        <v>106645</v>
      </c>
      <c r="H273" s="44" t="str">
        <f t="shared" si="70"/>
        <v>N/A</v>
      </c>
      <c r="I273" s="12">
        <v>2.4740000000000002</v>
      </c>
      <c r="J273" s="12">
        <v>-0.90100000000000002</v>
      </c>
      <c r="K273" s="45" t="s">
        <v>736</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1745</v>
      </c>
      <c r="J274" s="12" t="s">
        <v>1745</v>
      </c>
      <c r="K274" s="45" t="s">
        <v>736</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1745</v>
      </c>
      <c r="J275" s="12" t="s">
        <v>1745</v>
      </c>
      <c r="K275" s="45" t="s">
        <v>736</v>
      </c>
      <c r="L275" s="9" t="str">
        <f t="shared" si="67"/>
        <v>N/A</v>
      </c>
    </row>
    <row r="276" spans="1:12" x14ac:dyDescent="0.2">
      <c r="A276" s="2" t="s">
        <v>155</v>
      </c>
      <c r="B276" s="48" t="s">
        <v>217</v>
      </c>
      <c r="C276" s="1">
        <v>0</v>
      </c>
      <c r="D276" s="44" t="str">
        <f t="shared" si="71"/>
        <v>Yes</v>
      </c>
      <c r="E276" s="1">
        <v>2</v>
      </c>
      <c r="F276" s="44" t="str">
        <f t="shared" si="72"/>
        <v>No</v>
      </c>
      <c r="G276" s="1">
        <v>0</v>
      </c>
      <c r="H276" s="44" t="str">
        <f t="shared" si="73"/>
        <v>Yes</v>
      </c>
      <c r="I276" s="12" t="s">
        <v>1745</v>
      </c>
      <c r="J276" s="12">
        <v>-100</v>
      </c>
      <c r="K276" s="45" t="s">
        <v>736</v>
      </c>
      <c r="L276" s="9" t="str">
        <f t="shared" si="67"/>
        <v>No</v>
      </c>
    </row>
    <row r="277" spans="1:12" x14ac:dyDescent="0.2">
      <c r="A277" s="18" t="s">
        <v>690</v>
      </c>
      <c r="B277" s="1" t="s">
        <v>213</v>
      </c>
      <c r="C277" s="1">
        <v>1121946</v>
      </c>
      <c r="D277" s="11" t="str">
        <f t="shared" ref="D277:D284" si="74">IF($B277="N/A","N/A",IF(C277&gt;10,"No",IF(C277&lt;-10,"No","Yes")))</f>
        <v>N/A</v>
      </c>
      <c r="E277" s="1">
        <v>1108432</v>
      </c>
      <c r="F277" s="11" t="str">
        <f t="shared" ref="F277:F278" si="75">IF($B277="N/A","N/A",IF(E277&gt;10,"No",IF(E277&lt;-10,"No","Yes")))</f>
        <v>N/A</v>
      </c>
      <c r="G277" s="1">
        <v>1084962</v>
      </c>
      <c r="H277" s="11" t="str">
        <f t="shared" ref="H277:H278" si="76">IF($B277="N/A","N/A",IF(G277&gt;10,"No",IF(G277&lt;-10,"No","Yes")))</f>
        <v>N/A</v>
      </c>
      <c r="I277" s="12">
        <v>-1.2</v>
      </c>
      <c r="J277" s="12">
        <v>-2.12</v>
      </c>
      <c r="K277" s="1" t="s">
        <v>213</v>
      </c>
      <c r="L277" s="9" t="str">
        <f t="shared" ref="L277:L278" si="77">IF(J277="Div by 0", "N/A", IF(K277="N/A","N/A", IF(J277&gt;VALUE(MID(K277,1,2)), "No", IF(J277&lt;-1*VALUE(MID(K277,1,2)), "No", "Yes"))))</f>
        <v>N/A</v>
      </c>
    </row>
    <row r="278" spans="1:12" x14ac:dyDescent="0.2">
      <c r="A278" s="18" t="s">
        <v>691</v>
      </c>
      <c r="B278" s="1" t="s">
        <v>213</v>
      </c>
      <c r="C278" s="1">
        <v>899642.66666999995</v>
      </c>
      <c r="D278" s="11" t="str">
        <f t="shared" si="74"/>
        <v>N/A</v>
      </c>
      <c r="E278" s="1">
        <v>892451.33333000005</v>
      </c>
      <c r="F278" s="11" t="str">
        <f t="shared" si="75"/>
        <v>N/A</v>
      </c>
      <c r="G278" s="1">
        <v>875661.08333000005</v>
      </c>
      <c r="H278" s="11" t="str">
        <f t="shared" si="76"/>
        <v>N/A</v>
      </c>
      <c r="I278" s="12">
        <v>-0.79900000000000004</v>
      </c>
      <c r="J278" s="12">
        <v>-1.88</v>
      </c>
      <c r="K278" s="1" t="s">
        <v>213</v>
      </c>
      <c r="L278" s="9" t="str">
        <f t="shared" si="77"/>
        <v>N/A</v>
      </c>
    </row>
    <row r="279" spans="1:12" x14ac:dyDescent="0.2">
      <c r="A279" s="18" t="s">
        <v>692</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1745</v>
      </c>
      <c r="J279" s="12" t="s">
        <v>1745</v>
      </c>
      <c r="K279" s="1" t="s">
        <v>213</v>
      </c>
      <c r="L279" s="9" t="str">
        <f t="shared" ref="L279:L285" si="80">IF(J279="Div by 0", "N/A", IF(K279="N/A","N/A", IF(J279&gt;VALUE(MID(K279,1,2)), "No", IF(J279&lt;-1*VALUE(MID(K279,1,2)), "No", "Yes"))))</f>
        <v>N/A</v>
      </c>
    </row>
    <row r="280" spans="1:12" x14ac:dyDescent="0.2">
      <c r="A280" s="18" t="s">
        <v>693</v>
      </c>
      <c r="B280" s="1" t="s">
        <v>213</v>
      </c>
      <c r="C280" s="1">
        <v>0</v>
      </c>
      <c r="D280" s="11" t="str">
        <f t="shared" si="74"/>
        <v>N/A</v>
      </c>
      <c r="E280" s="1">
        <v>0</v>
      </c>
      <c r="F280" s="11" t="str">
        <f t="shared" si="78"/>
        <v>N/A</v>
      </c>
      <c r="G280" s="1">
        <v>0</v>
      </c>
      <c r="H280" s="11" t="str">
        <f t="shared" si="79"/>
        <v>N/A</v>
      </c>
      <c r="I280" s="12" t="s">
        <v>1745</v>
      </c>
      <c r="J280" s="12" t="s">
        <v>1745</v>
      </c>
      <c r="K280" s="1" t="s">
        <v>213</v>
      </c>
      <c r="L280" s="9" t="str">
        <f t="shared" si="80"/>
        <v>N/A</v>
      </c>
    </row>
    <row r="281" spans="1:12" x14ac:dyDescent="0.2">
      <c r="A281" s="18" t="s">
        <v>694</v>
      </c>
      <c r="B281" s="1" t="s">
        <v>213</v>
      </c>
      <c r="C281" s="1">
        <v>0</v>
      </c>
      <c r="D281" s="11" t="str">
        <f t="shared" si="74"/>
        <v>N/A</v>
      </c>
      <c r="E281" s="1">
        <v>0</v>
      </c>
      <c r="F281" s="11" t="str">
        <f t="shared" si="78"/>
        <v>N/A</v>
      </c>
      <c r="G281" s="1">
        <v>0</v>
      </c>
      <c r="H281" s="11" t="str">
        <f t="shared" si="79"/>
        <v>N/A</v>
      </c>
      <c r="I281" s="12" t="s">
        <v>1745</v>
      </c>
      <c r="J281" s="12" t="s">
        <v>1745</v>
      </c>
      <c r="K281" s="1" t="s">
        <v>213</v>
      </c>
      <c r="L281" s="9" t="str">
        <f t="shared" si="80"/>
        <v>N/A</v>
      </c>
    </row>
    <row r="282" spans="1:12" x14ac:dyDescent="0.2">
      <c r="A282" s="18" t="s">
        <v>695</v>
      </c>
      <c r="B282" s="1" t="s">
        <v>213</v>
      </c>
      <c r="C282" s="1">
        <v>20475</v>
      </c>
      <c r="D282" s="11" t="str">
        <f t="shared" si="74"/>
        <v>N/A</v>
      </c>
      <c r="E282" s="1">
        <v>20394</v>
      </c>
      <c r="F282" s="11" t="str">
        <f t="shared" si="78"/>
        <v>N/A</v>
      </c>
      <c r="G282" s="1">
        <v>20994</v>
      </c>
      <c r="H282" s="11" t="str">
        <f t="shared" si="79"/>
        <v>N/A</v>
      </c>
      <c r="I282" s="12">
        <v>-0.39600000000000002</v>
      </c>
      <c r="J282" s="12">
        <v>2.9420000000000002</v>
      </c>
      <c r="K282" s="1" t="s">
        <v>213</v>
      </c>
      <c r="L282" s="9" t="str">
        <f t="shared" si="80"/>
        <v>N/A</v>
      </c>
    </row>
    <row r="283" spans="1:12" x14ac:dyDescent="0.2">
      <c r="A283" s="18" t="s">
        <v>696</v>
      </c>
      <c r="B283" s="1" t="s">
        <v>213</v>
      </c>
      <c r="C283" s="1">
        <v>32651</v>
      </c>
      <c r="D283" s="11" t="str">
        <f t="shared" si="74"/>
        <v>N/A</v>
      </c>
      <c r="E283" s="1">
        <v>30388</v>
      </c>
      <c r="F283" s="11" t="str">
        <f t="shared" si="78"/>
        <v>N/A</v>
      </c>
      <c r="G283" s="1">
        <v>31177</v>
      </c>
      <c r="H283" s="11" t="str">
        <f t="shared" si="79"/>
        <v>N/A</v>
      </c>
      <c r="I283" s="12">
        <v>-6.93</v>
      </c>
      <c r="J283" s="12">
        <v>2.5960000000000001</v>
      </c>
      <c r="K283" s="1" t="s">
        <v>213</v>
      </c>
      <c r="L283" s="9" t="str">
        <f t="shared" si="80"/>
        <v>N/A</v>
      </c>
    </row>
    <row r="284" spans="1:12" ht="25.5" x14ac:dyDescent="0.2">
      <c r="A284" s="18" t="s">
        <v>697</v>
      </c>
      <c r="B284" s="1" t="s">
        <v>213</v>
      </c>
      <c r="C284" s="1">
        <v>20750</v>
      </c>
      <c r="D284" s="11" t="str">
        <f t="shared" si="74"/>
        <v>N/A</v>
      </c>
      <c r="E284" s="1">
        <v>20212.833332999999</v>
      </c>
      <c r="F284" s="11" t="str">
        <f t="shared" si="78"/>
        <v>N/A</v>
      </c>
      <c r="G284" s="1">
        <v>17855.416667000001</v>
      </c>
      <c r="H284" s="11" t="str">
        <f t="shared" si="79"/>
        <v>N/A</v>
      </c>
      <c r="I284" s="12">
        <v>-2.59</v>
      </c>
      <c r="J284" s="12">
        <v>-11.7</v>
      </c>
      <c r="K284" s="1" t="s">
        <v>213</v>
      </c>
      <c r="L284" s="9" t="str">
        <f t="shared" si="80"/>
        <v>N/A</v>
      </c>
    </row>
    <row r="285" spans="1:12" x14ac:dyDescent="0.2">
      <c r="A285" s="18" t="s">
        <v>402</v>
      </c>
      <c r="B285" s="35" t="s">
        <v>290</v>
      </c>
      <c r="C285" s="8">
        <v>10.507921356000001</v>
      </c>
      <c r="D285" s="44" t="str">
        <f>IF($B285="N/A","N/A",IF(C285&lt;=40,"Yes","No"))</f>
        <v>Yes</v>
      </c>
      <c r="E285" s="8">
        <v>10.608614232000001</v>
      </c>
      <c r="F285" s="44" t="str">
        <f>IF($B285="N/A","N/A",IF(E285&lt;=40,"Yes","No"))</f>
        <v>Yes</v>
      </c>
      <c r="G285" s="8">
        <v>11.105938613999999</v>
      </c>
      <c r="H285" s="44" t="str">
        <f>IF($B285="N/A","N/A",IF(G285&lt;=40,"Yes","No"))</f>
        <v>Yes</v>
      </c>
      <c r="I285" s="12">
        <v>0.95830000000000004</v>
      </c>
      <c r="J285" s="12">
        <v>4.6879999999999997</v>
      </c>
      <c r="K285" s="45" t="s">
        <v>738</v>
      </c>
      <c r="L285" s="9" t="str">
        <f t="shared" si="80"/>
        <v>Yes</v>
      </c>
    </row>
    <row r="286" spans="1:12" x14ac:dyDescent="0.2">
      <c r="A286" s="18" t="s">
        <v>698</v>
      </c>
      <c r="B286" s="1" t="s">
        <v>213</v>
      </c>
      <c r="C286" s="1">
        <v>4906</v>
      </c>
      <c r="D286" s="11" t="str">
        <f t="shared" ref="D286:D304" si="81">IF($B286="N/A","N/A",IF(C286&gt;10,"No",IF(C286&lt;-10,"No","Yes")))</f>
        <v>N/A</v>
      </c>
      <c r="E286" s="1">
        <v>5006</v>
      </c>
      <c r="F286" s="11" t="str">
        <f t="shared" ref="F286:F287" si="82">IF($B286="N/A","N/A",IF(E286&gt;10,"No",IF(E286&lt;-10,"No","Yes")))</f>
        <v>N/A</v>
      </c>
      <c r="G286" s="1">
        <v>5364</v>
      </c>
      <c r="H286" s="11" t="str">
        <f t="shared" ref="H286:H287" si="83">IF($B286="N/A","N/A",IF(G286&gt;10,"No",IF(G286&lt;-10,"No","Yes")))</f>
        <v>N/A</v>
      </c>
      <c r="I286" s="12">
        <v>2.0379999999999998</v>
      </c>
      <c r="J286" s="12">
        <v>7.1509999999999998</v>
      </c>
      <c r="K286" s="1" t="s">
        <v>213</v>
      </c>
      <c r="L286" s="9" t="str">
        <f t="shared" ref="L286:L287" si="84">IF(J286="Div by 0", "N/A", IF(K286="N/A","N/A", IF(J286&gt;VALUE(MID(K286,1,2)), "No", IF(J286&lt;-1*VALUE(MID(K286,1,2)), "No", "Yes"))))</f>
        <v>N/A</v>
      </c>
    </row>
    <row r="287" spans="1:12" x14ac:dyDescent="0.2">
      <c r="A287" s="18" t="s">
        <v>699</v>
      </c>
      <c r="B287" s="1" t="s">
        <v>213</v>
      </c>
      <c r="C287" s="1">
        <v>1174.5833333</v>
      </c>
      <c r="D287" s="11" t="str">
        <f t="shared" si="81"/>
        <v>N/A</v>
      </c>
      <c r="E287" s="1">
        <v>1184.9166667</v>
      </c>
      <c r="F287" s="11" t="str">
        <f t="shared" si="82"/>
        <v>N/A</v>
      </c>
      <c r="G287" s="1">
        <v>1276.3333333</v>
      </c>
      <c r="H287" s="11" t="str">
        <f t="shared" si="83"/>
        <v>N/A</v>
      </c>
      <c r="I287" s="12">
        <v>0.87970000000000004</v>
      </c>
      <c r="J287" s="12">
        <v>7.7149999999999999</v>
      </c>
      <c r="K287" s="1" t="s">
        <v>213</v>
      </c>
      <c r="L287" s="9" t="str">
        <f t="shared" si="84"/>
        <v>N/A</v>
      </c>
    </row>
    <row r="288" spans="1:12" x14ac:dyDescent="0.2">
      <c r="A288" s="18" t="s">
        <v>700</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1745</v>
      </c>
      <c r="J288" s="12" t="s">
        <v>1745</v>
      </c>
      <c r="K288" s="1" t="s">
        <v>213</v>
      </c>
      <c r="L288" s="9" t="str">
        <f t="shared" ref="L288:L289" si="87">IF(J288="Div by 0", "N/A", IF(K288="N/A","N/A", IF(J288&gt;VALUE(MID(K288,1,2)), "No", IF(J288&lt;-1*VALUE(MID(K288,1,2)), "No", "Yes"))))</f>
        <v>N/A</v>
      </c>
    </row>
    <row r="289" spans="1:12" x14ac:dyDescent="0.2">
      <c r="A289" s="18" t="s">
        <v>712</v>
      </c>
      <c r="B289" s="1" t="s">
        <v>213</v>
      </c>
      <c r="C289" s="1">
        <v>0</v>
      </c>
      <c r="D289" s="11" t="str">
        <f t="shared" si="81"/>
        <v>N/A</v>
      </c>
      <c r="E289" s="1">
        <v>0</v>
      </c>
      <c r="F289" s="11" t="str">
        <f t="shared" si="85"/>
        <v>N/A</v>
      </c>
      <c r="G289" s="1">
        <v>0</v>
      </c>
      <c r="H289" s="11" t="str">
        <f t="shared" si="86"/>
        <v>N/A</v>
      </c>
      <c r="I289" s="12" t="s">
        <v>1745</v>
      </c>
      <c r="J289" s="12" t="s">
        <v>1745</v>
      </c>
      <c r="K289" s="1" t="s">
        <v>213</v>
      </c>
      <c r="L289" s="9" t="str">
        <f t="shared" si="87"/>
        <v>N/A</v>
      </c>
    </row>
    <row r="290" spans="1:12" x14ac:dyDescent="0.2">
      <c r="A290" s="18" t="s">
        <v>701</v>
      </c>
      <c r="B290" s="1" t="s">
        <v>213</v>
      </c>
      <c r="C290" s="1">
        <v>57606</v>
      </c>
      <c r="D290" s="11" t="str">
        <f t="shared" si="81"/>
        <v>N/A</v>
      </c>
      <c r="E290" s="1">
        <v>61736</v>
      </c>
      <c r="F290" s="11" t="str">
        <f t="shared" ref="F290:F304" si="88">IF($B290="N/A","N/A",IF(E290&gt;10,"No",IF(E290&lt;-10,"No","Yes")))</f>
        <v>N/A</v>
      </c>
      <c r="G290" s="1">
        <v>61781</v>
      </c>
      <c r="H290" s="11" t="str">
        <f t="shared" ref="H290:H304" si="89">IF($B290="N/A","N/A",IF(G290&gt;10,"No",IF(G290&lt;-10,"No","Yes")))</f>
        <v>N/A</v>
      </c>
      <c r="I290" s="12">
        <v>7.1689999999999996</v>
      </c>
      <c r="J290" s="12">
        <v>7.2900000000000006E-2</v>
      </c>
      <c r="K290" s="1" t="s">
        <v>213</v>
      </c>
      <c r="L290" s="9" t="str">
        <f t="shared" ref="L290:L301" si="90">IF(J290="Div by 0", "N/A", IF(K290="N/A","N/A", IF(J290&gt;VALUE(MID(K290,1,2)), "No", IF(J290&lt;-1*VALUE(MID(K290,1,2)), "No", "Yes"))))</f>
        <v>N/A</v>
      </c>
    </row>
    <row r="291" spans="1:12" x14ac:dyDescent="0.2">
      <c r="A291" s="18" t="s">
        <v>702</v>
      </c>
      <c r="B291" s="1" t="s">
        <v>213</v>
      </c>
      <c r="C291" s="1">
        <v>105017</v>
      </c>
      <c r="D291" s="11" t="str">
        <f t="shared" si="81"/>
        <v>N/A</v>
      </c>
      <c r="E291" s="1">
        <v>107615</v>
      </c>
      <c r="F291" s="11" t="str">
        <f t="shared" si="88"/>
        <v>N/A</v>
      </c>
      <c r="G291" s="1">
        <v>106645</v>
      </c>
      <c r="H291" s="11" t="str">
        <f t="shared" si="89"/>
        <v>N/A</v>
      </c>
      <c r="I291" s="12">
        <v>2.4740000000000002</v>
      </c>
      <c r="J291" s="12">
        <v>-0.90100000000000002</v>
      </c>
      <c r="K291" s="1" t="s">
        <v>213</v>
      </c>
      <c r="L291" s="9" t="str">
        <f t="shared" si="90"/>
        <v>N/A</v>
      </c>
    </row>
    <row r="292" spans="1:12" x14ac:dyDescent="0.2">
      <c r="A292" s="18" t="s">
        <v>720</v>
      </c>
      <c r="B292" s="35" t="s">
        <v>213</v>
      </c>
      <c r="C292" s="13">
        <v>0</v>
      </c>
      <c r="D292" s="11" t="str">
        <f t="shared" si="81"/>
        <v>N/A</v>
      </c>
      <c r="E292" s="13">
        <v>9.2923850000000004E-4</v>
      </c>
      <c r="F292" s="11" t="str">
        <f t="shared" si="88"/>
        <v>N/A</v>
      </c>
      <c r="G292" s="13">
        <v>0</v>
      </c>
      <c r="H292" s="11" t="str">
        <f t="shared" si="89"/>
        <v>N/A</v>
      </c>
      <c r="I292" s="12" t="s">
        <v>1745</v>
      </c>
      <c r="J292" s="12">
        <v>-100</v>
      </c>
      <c r="K292" s="35" t="s">
        <v>213</v>
      </c>
      <c r="L292" s="9" t="str">
        <f t="shared" si="90"/>
        <v>N/A</v>
      </c>
    </row>
    <row r="293" spans="1:12" x14ac:dyDescent="0.2">
      <c r="A293" s="18" t="s">
        <v>713</v>
      </c>
      <c r="B293" s="1" t="s">
        <v>213</v>
      </c>
      <c r="C293" s="1">
        <v>63451.916666999998</v>
      </c>
      <c r="D293" s="11" t="str">
        <f t="shared" si="81"/>
        <v>N/A</v>
      </c>
      <c r="E293" s="1">
        <v>64920.916666999998</v>
      </c>
      <c r="F293" s="11" t="str">
        <f t="shared" si="88"/>
        <v>N/A</v>
      </c>
      <c r="G293" s="1">
        <v>63841.25</v>
      </c>
      <c r="H293" s="11" t="str">
        <f t="shared" si="89"/>
        <v>N/A</v>
      </c>
      <c r="I293" s="12">
        <v>2.3149999999999999</v>
      </c>
      <c r="J293" s="12">
        <v>-1.66</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1745</v>
      </c>
      <c r="J294" s="12" t="s">
        <v>1745</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1745</v>
      </c>
      <c r="J295" s="12" t="s">
        <v>1745</v>
      </c>
      <c r="K295" s="1" t="s">
        <v>213</v>
      </c>
      <c r="L295" s="9" t="str">
        <f t="shared" si="90"/>
        <v>N/A</v>
      </c>
    </row>
    <row r="296" spans="1:12" x14ac:dyDescent="0.2">
      <c r="A296" s="18" t="s">
        <v>704</v>
      </c>
      <c r="B296" s="1" t="s">
        <v>213</v>
      </c>
      <c r="C296" s="1">
        <v>165</v>
      </c>
      <c r="D296" s="11" t="str">
        <f t="shared" si="81"/>
        <v>N/A</v>
      </c>
      <c r="E296" s="1">
        <v>219</v>
      </c>
      <c r="F296" s="11" t="str">
        <f t="shared" si="88"/>
        <v>N/A</v>
      </c>
      <c r="G296" s="1">
        <v>171</v>
      </c>
      <c r="H296" s="11" t="str">
        <f t="shared" si="89"/>
        <v>N/A</v>
      </c>
      <c r="I296" s="12">
        <v>32.729999999999997</v>
      </c>
      <c r="J296" s="12">
        <v>-21.9</v>
      </c>
      <c r="K296" s="1" t="s">
        <v>213</v>
      </c>
      <c r="L296" s="9" t="str">
        <f t="shared" si="90"/>
        <v>N/A</v>
      </c>
    </row>
    <row r="297" spans="1:12" x14ac:dyDescent="0.2">
      <c r="A297" s="18" t="s">
        <v>715</v>
      </c>
      <c r="B297" s="1" t="s">
        <v>213</v>
      </c>
      <c r="C297" s="1">
        <v>72.083333332999999</v>
      </c>
      <c r="D297" s="11" t="str">
        <f t="shared" si="81"/>
        <v>N/A</v>
      </c>
      <c r="E297" s="1">
        <v>85.083333332999999</v>
      </c>
      <c r="F297" s="11" t="str">
        <f t="shared" si="88"/>
        <v>N/A</v>
      </c>
      <c r="G297" s="1">
        <v>72.75</v>
      </c>
      <c r="H297" s="11" t="str">
        <f t="shared" si="89"/>
        <v>N/A</v>
      </c>
      <c r="I297" s="12">
        <v>18.03</v>
      </c>
      <c r="J297" s="12">
        <v>-14.5</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1745</v>
      </c>
      <c r="J298" s="12" t="s">
        <v>1745</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1745</v>
      </c>
      <c r="J299" s="12" t="s">
        <v>1745</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1745</v>
      </c>
      <c r="J300" s="12" t="s">
        <v>1745</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1745</v>
      </c>
      <c r="J301" s="12" t="s">
        <v>1745</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1745</v>
      </c>
      <c r="J302" s="12" t="s">
        <v>1745</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1745</v>
      </c>
      <c r="J303" s="12" t="s">
        <v>1745</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1745</v>
      </c>
      <c r="J304" s="12" t="s">
        <v>1745</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1745</v>
      </c>
      <c r="J305" s="12" t="s">
        <v>1745</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1745</v>
      </c>
      <c r="J306" s="12" t="s">
        <v>1745</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1745</v>
      </c>
      <c r="J307" s="12" t="s">
        <v>1745</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1745</v>
      </c>
      <c r="J308" s="12" t="s">
        <v>1745</v>
      </c>
      <c r="K308" s="1" t="s">
        <v>213</v>
      </c>
      <c r="L308" s="9" t="str">
        <f>IF(J308="Div by 0", "N/A", IF(K308="N/A","N/A", IF(J308&gt;VALUE(MID(K308,1,2)), "No", IF(J308&lt;-1*VALUE(MID(K308,1,2)), "No", "Yes"))))</f>
        <v>N/A</v>
      </c>
    </row>
    <row r="309" spans="1:12" x14ac:dyDescent="0.2">
      <c r="A309" s="58" t="s">
        <v>711</v>
      </c>
      <c r="B309" s="1" t="s">
        <v>213</v>
      </c>
      <c r="C309" s="1">
        <v>78205</v>
      </c>
      <c r="D309" s="1" t="s">
        <v>213</v>
      </c>
      <c r="E309" s="1">
        <v>82240</v>
      </c>
      <c r="F309" s="1" t="s">
        <v>213</v>
      </c>
      <c r="G309" s="1">
        <v>82886</v>
      </c>
      <c r="H309" s="1" t="s">
        <v>213</v>
      </c>
      <c r="I309" s="12">
        <v>5.16</v>
      </c>
      <c r="J309" s="12">
        <v>0.78549999999999998</v>
      </c>
      <c r="K309" s="1" t="s">
        <v>213</v>
      </c>
      <c r="L309" s="9" t="str">
        <f>IF(J309="Div by 0", "N/A", IF(K309="N/A","N/A", IF(J309&gt;VALUE(MID(K309,1,2)), "No", IF(J309&lt;-1*VALUE(MID(K309,1,2)), "No", "Yes"))))</f>
        <v>N/A</v>
      </c>
    </row>
    <row r="310" spans="1:12" x14ac:dyDescent="0.2">
      <c r="A310" s="80" t="s">
        <v>73</v>
      </c>
      <c r="B310" s="35" t="s">
        <v>213</v>
      </c>
      <c r="C310" s="36">
        <v>986494</v>
      </c>
      <c r="D310" s="44" t="str">
        <f>IF($B310="N/A","N/A",IF(C310&gt;10,"No",IF(C310&lt;-10,"No","Yes")))</f>
        <v>N/A</v>
      </c>
      <c r="E310" s="36">
        <v>981086</v>
      </c>
      <c r="F310" s="44" t="str">
        <f>IF($B310="N/A","N/A",IF(E310&gt;10,"No",IF(E310&lt;-10,"No","Yes")))</f>
        <v>N/A</v>
      </c>
      <c r="G310" s="36">
        <v>961400</v>
      </c>
      <c r="H310" s="44" t="str">
        <f>IF($B310="N/A","N/A",IF(G310&gt;10,"No",IF(G310&lt;-10,"No","Yes")))</f>
        <v>N/A</v>
      </c>
      <c r="I310" s="12">
        <v>-0.54800000000000004</v>
      </c>
      <c r="J310" s="12">
        <v>-2.0099999999999998</v>
      </c>
      <c r="K310" s="45" t="s">
        <v>738</v>
      </c>
      <c r="L310" s="9" t="str">
        <f t="shared" ref="L310:L339" si="92">IF(J310="Div by 0", "N/A", IF(K310="N/A","N/A", IF(J310&gt;VALUE(MID(K310,1,2)), "No", IF(J310&lt;-1*VALUE(MID(K310,1,2)), "No", "Yes"))))</f>
        <v>Yes</v>
      </c>
    </row>
    <row r="311" spans="1:12" x14ac:dyDescent="0.2">
      <c r="A311" s="58" t="s">
        <v>182</v>
      </c>
      <c r="B311" s="35" t="s">
        <v>213</v>
      </c>
      <c r="C311" s="36">
        <v>80656</v>
      </c>
      <c r="D311" s="11" t="str">
        <f t="shared" ref="D311:D314" si="93">IF($B311="N/A","N/A",IF(C311&gt;10,"No",IF(C311&lt;-10,"No","Yes")))</f>
        <v>N/A</v>
      </c>
      <c r="E311" s="36">
        <v>79371</v>
      </c>
      <c r="F311" s="11" t="str">
        <f t="shared" ref="F311:F314" si="94">IF($B311="N/A","N/A",IF(E311&gt;10,"No",IF(E311&lt;-10,"No","Yes")))</f>
        <v>N/A</v>
      </c>
      <c r="G311" s="36">
        <v>75989</v>
      </c>
      <c r="H311" s="11" t="str">
        <f t="shared" ref="H311:H314" si="95">IF($B311="N/A","N/A",IF(G311&gt;10,"No",IF(G311&lt;-10,"No","Yes")))</f>
        <v>N/A</v>
      </c>
      <c r="I311" s="12">
        <v>-1.59</v>
      </c>
      <c r="J311" s="12">
        <v>-4.26</v>
      </c>
      <c r="K311" s="45" t="s">
        <v>738</v>
      </c>
      <c r="L311" s="9" t="str">
        <f>IF(J311="Div by 0", "N/A", IF(OR(J311="N/A",K311="N/A"),"N/A", IF(J311&gt;VALUE(MID(K311,1,2)), "No", IF(J311&lt;-1*VALUE(MID(K311,1,2)), "No", "Yes"))))</f>
        <v>Yes</v>
      </c>
    </row>
    <row r="312" spans="1:12" x14ac:dyDescent="0.2">
      <c r="A312" s="58" t="s">
        <v>183</v>
      </c>
      <c r="B312" s="35" t="s">
        <v>213</v>
      </c>
      <c r="C312" s="36">
        <v>187310</v>
      </c>
      <c r="D312" s="11" t="str">
        <f t="shared" si="93"/>
        <v>N/A</v>
      </c>
      <c r="E312" s="36">
        <v>186207</v>
      </c>
      <c r="F312" s="11" t="str">
        <f t="shared" si="94"/>
        <v>N/A</v>
      </c>
      <c r="G312" s="36">
        <v>182555</v>
      </c>
      <c r="H312" s="11" t="str">
        <f t="shared" si="95"/>
        <v>N/A</v>
      </c>
      <c r="I312" s="12">
        <v>-0.58899999999999997</v>
      </c>
      <c r="J312" s="12">
        <v>-1.96</v>
      </c>
      <c r="K312" s="45" t="s">
        <v>738</v>
      </c>
      <c r="L312" s="9" t="str">
        <f t="shared" ref="L312:L314" si="96">IF(J312="Div by 0", "N/A", IF(OR(J312="N/A",K312="N/A"),"N/A", IF(J312&gt;VALUE(MID(K312,1,2)), "No", IF(J312&lt;-1*VALUE(MID(K312,1,2)), "No", "Yes"))))</f>
        <v>Yes</v>
      </c>
    </row>
    <row r="313" spans="1:12" x14ac:dyDescent="0.2">
      <c r="A313" s="58" t="s">
        <v>184</v>
      </c>
      <c r="B313" s="35" t="s">
        <v>213</v>
      </c>
      <c r="C313" s="36">
        <v>541109</v>
      </c>
      <c r="D313" s="11" t="str">
        <f t="shared" si="93"/>
        <v>N/A</v>
      </c>
      <c r="E313" s="36">
        <v>538149</v>
      </c>
      <c r="F313" s="11" t="str">
        <f t="shared" si="94"/>
        <v>N/A</v>
      </c>
      <c r="G313" s="36">
        <v>530919</v>
      </c>
      <c r="H313" s="11" t="str">
        <f t="shared" si="95"/>
        <v>N/A</v>
      </c>
      <c r="I313" s="12">
        <v>-0.54700000000000004</v>
      </c>
      <c r="J313" s="12">
        <v>-1.34</v>
      </c>
      <c r="K313" s="45" t="s">
        <v>738</v>
      </c>
      <c r="L313" s="9" t="str">
        <f t="shared" si="96"/>
        <v>Yes</v>
      </c>
    </row>
    <row r="314" spans="1:12" x14ac:dyDescent="0.2">
      <c r="A314" s="7" t="s">
        <v>185</v>
      </c>
      <c r="B314" s="35" t="s">
        <v>213</v>
      </c>
      <c r="C314" s="36">
        <v>177419</v>
      </c>
      <c r="D314" s="11" t="str">
        <f t="shared" si="93"/>
        <v>N/A</v>
      </c>
      <c r="E314" s="36">
        <v>177359</v>
      </c>
      <c r="F314" s="11" t="str">
        <f t="shared" si="94"/>
        <v>N/A</v>
      </c>
      <c r="G314" s="36">
        <v>171937</v>
      </c>
      <c r="H314" s="11" t="str">
        <f t="shared" si="95"/>
        <v>N/A</v>
      </c>
      <c r="I314" s="12">
        <v>-3.4000000000000002E-2</v>
      </c>
      <c r="J314" s="12">
        <v>-3.06</v>
      </c>
      <c r="K314" s="45" t="s">
        <v>738</v>
      </c>
      <c r="L314" s="9" t="str">
        <f t="shared" si="96"/>
        <v>Yes</v>
      </c>
    </row>
    <row r="315" spans="1:12" x14ac:dyDescent="0.2">
      <c r="A315" s="58" t="s">
        <v>1111</v>
      </c>
      <c r="B315" s="13" t="s">
        <v>213</v>
      </c>
      <c r="C315" s="36">
        <v>537110</v>
      </c>
      <c r="D315" s="9" t="str">
        <f t="shared" ref="D315:F318" si="97">IF($B315="N/A","N/A",IF(C315&lt;0,"No","Yes"))</f>
        <v>N/A</v>
      </c>
      <c r="E315" s="36">
        <v>533953</v>
      </c>
      <c r="F315" s="9" t="str">
        <f t="shared" si="97"/>
        <v>N/A</v>
      </c>
      <c r="G315" s="36">
        <v>526216</v>
      </c>
      <c r="H315" s="9" t="str">
        <f t="shared" ref="H315:H318" si="98">IF($B315="N/A","N/A",IF(G315&lt;0,"No","Yes"))</f>
        <v>N/A</v>
      </c>
      <c r="I315" s="12">
        <v>-0.58799999999999997</v>
      </c>
      <c r="J315" s="12">
        <v>-1.45</v>
      </c>
      <c r="K315" s="1" t="s">
        <v>737</v>
      </c>
      <c r="L315" s="9" t="str">
        <f>IF(J315="Div by 0", "N/A", IF(OR(J315="N/A",K315="N/A"),"N/A", IF(J315&gt;VALUE(MID(K315,1,2)), "No", IF(J315&lt;-1*VALUE(MID(K315,1,2)), "No", "Yes"))))</f>
        <v>Yes</v>
      </c>
    </row>
    <row r="316" spans="1:12" x14ac:dyDescent="0.2">
      <c r="A316" s="58" t="s">
        <v>431</v>
      </c>
      <c r="B316" s="13" t="s">
        <v>213</v>
      </c>
      <c r="C316" s="36">
        <v>29077</v>
      </c>
      <c r="D316" s="9" t="str">
        <f t="shared" si="97"/>
        <v>N/A</v>
      </c>
      <c r="E316" s="36">
        <v>27821</v>
      </c>
      <c r="F316" s="9" t="str">
        <f t="shared" si="97"/>
        <v>N/A</v>
      </c>
      <c r="G316" s="36">
        <v>25603</v>
      </c>
      <c r="H316" s="9" t="str">
        <f t="shared" si="98"/>
        <v>N/A</v>
      </c>
      <c r="I316" s="12">
        <v>-4.32</v>
      </c>
      <c r="J316" s="12">
        <v>-7.97</v>
      </c>
      <c r="K316" s="1" t="s">
        <v>737</v>
      </c>
      <c r="L316" s="9" t="str">
        <f t="shared" ref="L316:L318" si="99">IF(J316="Div by 0", "N/A", IF(OR(J316="N/A",K316="N/A"),"N/A", IF(J316&gt;VALUE(MID(K316,1,2)), "No", IF(J316&lt;-1*VALUE(MID(K316,1,2)), "No", "Yes"))))</f>
        <v>Yes</v>
      </c>
    </row>
    <row r="317" spans="1:12" x14ac:dyDescent="0.2">
      <c r="A317" s="58" t="s">
        <v>432</v>
      </c>
      <c r="B317" s="13" t="s">
        <v>213</v>
      </c>
      <c r="C317" s="36">
        <v>330532</v>
      </c>
      <c r="D317" s="9" t="str">
        <f t="shared" si="97"/>
        <v>N/A</v>
      </c>
      <c r="E317" s="36">
        <v>330971</v>
      </c>
      <c r="F317" s="9" t="str">
        <f t="shared" si="97"/>
        <v>N/A</v>
      </c>
      <c r="G317" s="36">
        <v>324809</v>
      </c>
      <c r="H317" s="9" t="str">
        <f t="shared" si="98"/>
        <v>N/A</v>
      </c>
      <c r="I317" s="12">
        <v>0.1328</v>
      </c>
      <c r="J317" s="12">
        <v>-1.86</v>
      </c>
      <c r="K317" s="1" t="s">
        <v>737</v>
      </c>
      <c r="L317" s="9" t="str">
        <f t="shared" si="99"/>
        <v>Yes</v>
      </c>
    </row>
    <row r="318" spans="1:12" x14ac:dyDescent="0.2">
      <c r="A318" s="58" t="s">
        <v>1112</v>
      </c>
      <c r="B318" s="13" t="s">
        <v>213</v>
      </c>
      <c r="C318" s="36">
        <v>58856</v>
      </c>
      <c r="D318" s="9" t="str">
        <f t="shared" si="97"/>
        <v>N/A</v>
      </c>
      <c r="E318" s="36">
        <v>57384</v>
      </c>
      <c r="F318" s="9" t="str">
        <f t="shared" si="97"/>
        <v>N/A</v>
      </c>
      <c r="G318" s="36">
        <v>54625</v>
      </c>
      <c r="H318" s="9" t="str">
        <f t="shared" si="98"/>
        <v>N/A</v>
      </c>
      <c r="I318" s="12">
        <v>-2.5</v>
      </c>
      <c r="J318" s="12">
        <v>-4.8099999999999996</v>
      </c>
      <c r="K318" s="1" t="s">
        <v>737</v>
      </c>
      <c r="L318" s="9" t="str">
        <f t="shared" si="99"/>
        <v>Yes</v>
      </c>
    </row>
    <row r="319" spans="1:12" x14ac:dyDescent="0.2">
      <c r="A319" s="58" t="s">
        <v>98</v>
      </c>
      <c r="B319" s="35" t="s">
        <v>291</v>
      </c>
      <c r="C319" s="8">
        <v>91.283880084000003</v>
      </c>
      <c r="D319" s="44" t="str">
        <f>IF($B319="N/A","N/A",IF(C319&gt;80,"Yes","No"))</f>
        <v>Yes</v>
      </c>
      <c r="E319" s="8">
        <v>91.046248749</v>
      </c>
      <c r="F319" s="44" t="str">
        <f>IF($B319="N/A","N/A",IF(E319&gt;80,"Yes","No"))</f>
        <v>Yes</v>
      </c>
      <c r="G319" s="8">
        <v>91.388079884000007</v>
      </c>
      <c r="H319" s="44" t="str">
        <f>IF($B319="N/A","N/A",IF(G319&gt;80,"Yes","No"))</f>
        <v>Yes</v>
      </c>
      <c r="I319" s="12">
        <v>-0.26</v>
      </c>
      <c r="J319" s="12">
        <v>0.37540000000000001</v>
      </c>
      <c r="K319" s="45" t="s">
        <v>738</v>
      </c>
      <c r="L319" s="9" t="str">
        <f t="shared" si="92"/>
        <v>Yes</v>
      </c>
    </row>
    <row r="320" spans="1:12" x14ac:dyDescent="0.2">
      <c r="A320" s="58" t="s">
        <v>332</v>
      </c>
      <c r="B320" s="35" t="s">
        <v>278</v>
      </c>
      <c r="C320" s="8">
        <v>0</v>
      </c>
      <c r="D320" s="44" t="str">
        <f>IF($B320="N/A","N/A",IF(C320&gt;=5,"No",IF(C320&lt;0,"No","Yes")))</f>
        <v>Yes</v>
      </c>
      <c r="E320" s="8">
        <v>0</v>
      </c>
      <c r="F320" s="44" t="str">
        <f>IF($B320="N/A","N/A",IF(E320&gt;=5,"No",IF(E320&lt;0,"No","Yes")))</f>
        <v>Yes</v>
      </c>
      <c r="G320" s="8">
        <v>0</v>
      </c>
      <c r="H320" s="44" t="str">
        <f>IF($B320="N/A","N/A",IF(G320&gt;=5,"No",IF(G320&lt;0,"No","Yes")))</f>
        <v>Yes</v>
      </c>
      <c r="I320" s="12" t="s">
        <v>1745</v>
      </c>
      <c r="J320" s="12" t="s">
        <v>1745</v>
      </c>
      <c r="K320" s="45" t="s">
        <v>738</v>
      </c>
      <c r="L320" s="9" t="str">
        <f t="shared" si="92"/>
        <v>N/A</v>
      </c>
    </row>
    <row r="321" spans="1:12" x14ac:dyDescent="0.2">
      <c r="A321" s="58" t="s">
        <v>340</v>
      </c>
      <c r="B321" s="48" t="s">
        <v>278</v>
      </c>
      <c r="C321" s="8">
        <v>2.1395974025000002</v>
      </c>
      <c r="D321" s="44" t="str">
        <f>IF($B321="N/A","N/A",IF(C321&gt;=5,"No",IF(C321&lt;0,"No","Yes")))</f>
        <v>Yes</v>
      </c>
      <c r="E321" s="8">
        <v>2.0585351334999999</v>
      </c>
      <c r="F321" s="44" t="str">
        <f>IF($B321="N/A","N/A",IF(E321&gt;=5,"No",IF(E321&lt;0,"No","Yes")))</f>
        <v>Yes</v>
      </c>
      <c r="G321" s="8">
        <v>1.8334720200000001</v>
      </c>
      <c r="H321" s="44" t="str">
        <f>IF($B321="N/A","N/A",IF(G321&gt;=5,"No",IF(G321&lt;0,"No","Yes")))</f>
        <v>Yes</v>
      </c>
      <c r="I321" s="12">
        <v>-3.79</v>
      </c>
      <c r="J321" s="12">
        <v>-10.9</v>
      </c>
      <c r="K321" s="45" t="s">
        <v>738</v>
      </c>
      <c r="L321" s="9" t="str">
        <f t="shared" si="92"/>
        <v>Yes</v>
      </c>
    </row>
    <row r="322" spans="1:12" x14ac:dyDescent="0.2">
      <c r="A322" s="58" t="s">
        <v>333</v>
      </c>
      <c r="B322" s="48" t="s">
        <v>278</v>
      </c>
      <c r="C322" s="8">
        <v>0.1216429091</v>
      </c>
      <c r="D322" s="44" t="str">
        <f>IF($B322="N/A","N/A",IF(C322&gt;=5,"No",IF(C322&lt;0,"No","Yes")))</f>
        <v>Yes</v>
      </c>
      <c r="E322" s="8">
        <v>0.1235365707</v>
      </c>
      <c r="F322" s="44" t="str">
        <f>IF($B322="N/A","N/A",IF(E322&gt;=5,"No",IF(E322&lt;0,"No","Yes")))</f>
        <v>Yes</v>
      </c>
      <c r="G322" s="8">
        <v>0.12991470769999999</v>
      </c>
      <c r="H322" s="44" t="str">
        <f>IF($B322="N/A","N/A",IF(G322&gt;=5,"No",IF(G322&lt;0,"No","Yes")))</f>
        <v>Yes</v>
      </c>
      <c r="I322" s="12">
        <v>1.5569999999999999</v>
      </c>
      <c r="J322" s="12">
        <v>5.1630000000000003</v>
      </c>
      <c r="K322" s="45" t="s">
        <v>738</v>
      </c>
      <c r="L322" s="9" t="str">
        <f t="shared" si="92"/>
        <v>Yes</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1745</v>
      </c>
      <c r="J323" s="12" t="s">
        <v>1745</v>
      </c>
      <c r="K323" s="45" t="s">
        <v>738</v>
      </c>
      <c r="L323" s="9" t="str">
        <f t="shared" si="92"/>
        <v>N/A</v>
      </c>
    </row>
    <row r="324" spans="1:12" x14ac:dyDescent="0.2">
      <c r="A324" s="58" t="s">
        <v>335</v>
      </c>
      <c r="B324" s="48" t="s">
        <v>278</v>
      </c>
      <c r="C324" s="8">
        <v>6.4511289476</v>
      </c>
      <c r="D324" s="44" t="str">
        <f>IF($B324="N/A","N/A",IF(C324&gt;=5,"No",IF(C324&lt;0,"No","Yes")))</f>
        <v>No</v>
      </c>
      <c r="E324" s="8">
        <v>6.7617925442000004</v>
      </c>
      <c r="F324" s="44" t="str">
        <f>IF($B324="N/A","N/A",IF(E324&gt;=5,"No",IF(E324&lt;0,"No","Yes")))</f>
        <v>No</v>
      </c>
      <c r="G324" s="8">
        <v>6.6417724152000002</v>
      </c>
      <c r="H324" s="44" t="str">
        <f>IF($B324="N/A","N/A",IF(G324&gt;=5,"No",IF(G324&lt;0,"No","Yes")))</f>
        <v>No</v>
      </c>
      <c r="I324" s="12">
        <v>4.8159999999999998</v>
      </c>
      <c r="J324" s="12">
        <v>-1.77</v>
      </c>
      <c r="K324" s="45" t="s">
        <v>738</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1745</v>
      </c>
      <c r="J325" s="12" t="s">
        <v>1745</v>
      </c>
      <c r="K325" s="45" t="s">
        <v>738</v>
      </c>
      <c r="L325" s="9" t="str">
        <f t="shared" si="92"/>
        <v>N/A</v>
      </c>
    </row>
    <row r="326" spans="1:12" x14ac:dyDescent="0.2">
      <c r="A326" s="58" t="s">
        <v>337</v>
      </c>
      <c r="B326" s="48" t="s">
        <v>292</v>
      </c>
      <c r="C326" s="8">
        <v>3.7506563999999999E-3</v>
      </c>
      <c r="D326" s="44" t="str">
        <f t="shared" si="100"/>
        <v>No</v>
      </c>
      <c r="E326" s="8">
        <v>9.8870027999999992E-3</v>
      </c>
      <c r="F326" s="44" t="str">
        <f t="shared" si="101"/>
        <v>No</v>
      </c>
      <c r="G326" s="8">
        <v>6.7609736000000002E-3</v>
      </c>
      <c r="H326" s="44" t="str">
        <f t="shared" si="102"/>
        <v>No</v>
      </c>
      <c r="I326" s="12">
        <v>163.6</v>
      </c>
      <c r="J326" s="12">
        <v>-31.6</v>
      </c>
      <c r="K326" s="45" t="s">
        <v>738</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1745</v>
      </c>
      <c r="J327" s="12" t="s">
        <v>1745</v>
      </c>
      <c r="K327" s="45" t="s">
        <v>738</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1745</v>
      </c>
      <c r="J328" s="12" t="s">
        <v>1745</v>
      </c>
      <c r="K328" s="45" t="s">
        <v>738</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1745</v>
      </c>
      <c r="J329" s="12" t="s">
        <v>1745</v>
      </c>
      <c r="K329" s="45" t="s">
        <v>738</v>
      </c>
      <c r="L329" s="9" t="str">
        <f t="shared" si="92"/>
        <v>N/A</v>
      </c>
    </row>
    <row r="330" spans="1:12" x14ac:dyDescent="0.2">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1745</v>
      </c>
      <c r="J330" s="12" t="s">
        <v>1745</v>
      </c>
      <c r="K330" s="45" t="s">
        <v>738</v>
      </c>
      <c r="L330" s="9" t="str">
        <f t="shared" si="92"/>
        <v>N/A</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1745</v>
      </c>
      <c r="J331" s="12" t="s">
        <v>1745</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1745</v>
      </c>
      <c r="J332" s="12" t="s">
        <v>1745</v>
      </c>
      <c r="K332" s="45" t="s">
        <v>738</v>
      </c>
      <c r="L332" s="9" t="str">
        <f t="shared" si="92"/>
        <v>N/A</v>
      </c>
    </row>
    <row r="333" spans="1:12"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1745</v>
      </c>
      <c r="J333" s="12" t="s">
        <v>1745</v>
      </c>
      <c r="K333" s="45" t="s">
        <v>738</v>
      </c>
      <c r="L333" s="9" t="str">
        <f t="shared" si="92"/>
        <v>N/A</v>
      </c>
    </row>
    <row r="334" spans="1:12" x14ac:dyDescent="0.2">
      <c r="A334" s="58" t="s">
        <v>1117</v>
      </c>
      <c r="B334" s="35" t="s">
        <v>293</v>
      </c>
      <c r="C334" s="8">
        <v>6.6255851531000003</v>
      </c>
      <c r="D334" s="44" t="str">
        <f>IF($B334="N/A","N/A",IF(C334&gt;15,"No",IF(C334&lt;2,"No","Yes")))</f>
        <v>Yes</v>
      </c>
      <c r="E334" s="8">
        <v>7.8459992294000003</v>
      </c>
      <c r="F334" s="44" t="str">
        <f>IF($B334="N/A","N/A",IF(E334&gt;15,"No",IF(E334&lt;2,"No","Yes")))</f>
        <v>Yes</v>
      </c>
      <c r="G334" s="8">
        <v>9.4284376949999995</v>
      </c>
      <c r="H334" s="44" t="str">
        <f>IF($B334="N/A","N/A",IF(G334&gt;15,"No",IF(G334&lt;2,"No","Yes")))</f>
        <v>Yes</v>
      </c>
      <c r="I334" s="12">
        <v>18.420000000000002</v>
      </c>
      <c r="J334" s="12">
        <v>20.170000000000002</v>
      </c>
      <c r="K334" s="45" t="s">
        <v>738</v>
      </c>
      <c r="L334" s="9" t="str">
        <f t="shared" si="92"/>
        <v>No</v>
      </c>
    </row>
    <row r="335" spans="1:12" x14ac:dyDescent="0.2">
      <c r="A335" s="58" t="s">
        <v>1118</v>
      </c>
      <c r="B335" s="35" t="s">
        <v>213</v>
      </c>
      <c r="C335" s="36">
        <v>99965</v>
      </c>
      <c r="D335" s="44" t="str">
        <f>IF($B335="N/A","N/A",IF(C335&gt;10,"No",IF(C335&lt;-10,"No","Yes")))</f>
        <v>N/A</v>
      </c>
      <c r="E335" s="36">
        <v>96431</v>
      </c>
      <c r="F335" s="44" t="str">
        <f>IF($B335="N/A","N/A",IF(E335&gt;10,"No",IF(E335&lt;-10,"No","Yes")))</f>
        <v>N/A</v>
      </c>
      <c r="G335" s="36">
        <v>87781</v>
      </c>
      <c r="H335" s="44" t="str">
        <f>IF($B335="N/A","N/A",IF(G335&gt;10,"No",IF(G335&lt;-10,"No","Yes")))</f>
        <v>N/A</v>
      </c>
      <c r="I335" s="12">
        <v>-3.54</v>
      </c>
      <c r="J335" s="12">
        <v>-8.9700000000000006</v>
      </c>
      <c r="K335" s="45" t="s">
        <v>738</v>
      </c>
      <c r="L335" s="9" t="str">
        <f t="shared" si="92"/>
        <v>Yes</v>
      </c>
    </row>
    <row r="336" spans="1:12" x14ac:dyDescent="0.2">
      <c r="A336" s="58" t="s">
        <v>1673</v>
      </c>
      <c r="B336" s="35" t="s">
        <v>213</v>
      </c>
      <c r="C336" s="36">
        <v>45081</v>
      </c>
      <c r="D336" s="44" t="str">
        <f>IF($B336="N/A","N/A",IF(C336&gt;10,"No",IF(C336&lt;-10,"No","Yes")))</f>
        <v>N/A</v>
      </c>
      <c r="E336" s="36">
        <v>44730</v>
      </c>
      <c r="F336" s="44" t="str">
        <f>IF($B336="N/A","N/A",IF(E336&gt;10,"No",IF(E336&lt;-10,"No","Yes")))</f>
        <v>N/A</v>
      </c>
      <c r="G336" s="36">
        <v>43959</v>
      </c>
      <c r="H336" s="44" t="str">
        <f>IF($B336="N/A","N/A",IF(G336&gt;10,"No",IF(G336&lt;-10,"No","Yes")))</f>
        <v>N/A</v>
      </c>
      <c r="I336" s="12">
        <v>-0.77900000000000003</v>
      </c>
      <c r="J336" s="12">
        <v>-1.72</v>
      </c>
      <c r="K336" s="45" t="s">
        <v>738</v>
      </c>
      <c r="L336" s="9" t="str">
        <f t="shared" si="92"/>
        <v>Yes</v>
      </c>
    </row>
    <row r="337" spans="1:12" x14ac:dyDescent="0.2">
      <c r="A337" s="58" t="s">
        <v>1674</v>
      </c>
      <c r="B337" s="35" t="s">
        <v>213</v>
      </c>
      <c r="C337" s="36">
        <v>1555</v>
      </c>
      <c r="D337" s="44" t="str">
        <f>IF($B337="N/A","N/A",IF(C337&gt;10,"No",IF(C337&lt;-10,"No","Yes")))</f>
        <v>N/A</v>
      </c>
      <c r="E337" s="36">
        <v>1393</v>
      </c>
      <c r="F337" s="44" t="str">
        <f>IF($B337="N/A","N/A",IF(E337&gt;10,"No",IF(E337&lt;-10,"No","Yes")))</f>
        <v>N/A</v>
      </c>
      <c r="G337" s="36">
        <v>1363</v>
      </c>
      <c r="H337" s="44" t="str">
        <f>IF($B337="N/A","N/A",IF(G337&gt;10,"No",IF(G337&lt;-10,"No","Yes")))</f>
        <v>N/A</v>
      </c>
      <c r="I337" s="12">
        <v>-10.4</v>
      </c>
      <c r="J337" s="12">
        <v>-2.15</v>
      </c>
      <c r="K337" s="45" t="s">
        <v>738</v>
      </c>
      <c r="L337" s="9" t="str">
        <f t="shared" si="92"/>
        <v>Yes</v>
      </c>
    </row>
    <row r="338" spans="1:12" x14ac:dyDescent="0.2">
      <c r="A338" s="58" t="s">
        <v>1675</v>
      </c>
      <c r="B338" s="35" t="s">
        <v>213</v>
      </c>
      <c r="C338" s="36">
        <v>9146</v>
      </c>
      <c r="D338" s="44" t="str">
        <f>IF($B338="N/A","N/A",IF(C338&gt;10,"No",IF(C338&lt;-10,"No","Yes")))</f>
        <v>N/A</v>
      </c>
      <c r="E338" s="36">
        <v>8803</v>
      </c>
      <c r="F338" s="44" t="str">
        <f>IF($B338="N/A","N/A",IF(E338&gt;10,"No",IF(E338&lt;-10,"No","Yes")))</f>
        <v>N/A</v>
      </c>
      <c r="G338" s="36">
        <v>8530</v>
      </c>
      <c r="H338" s="44" t="str">
        <f>IF($B338="N/A","N/A",IF(G338&gt;10,"No",IF(G338&lt;-10,"No","Yes")))</f>
        <v>N/A</v>
      </c>
      <c r="I338" s="12">
        <v>-3.75</v>
      </c>
      <c r="J338" s="12">
        <v>-3.1</v>
      </c>
      <c r="K338" s="45" t="s">
        <v>738</v>
      </c>
      <c r="L338" s="9" t="str">
        <f t="shared" si="92"/>
        <v>Yes</v>
      </c>
    </row>
    <row r="339" spans="1:12" x14ac:dyDescent="0.2">
      <c r="A339" s="58" t="s">
        <v>1676</v>
      </c>
      <c r="B339" s="35" t="s">
        <v>213</v>
      </c>
      <c r="C339" s="36">
        <v>308</v>
      </c>
      <c r="D339" s="44" t="str">
        <f>IF($B339="N/A","N/A",IF(C339&gt;10,"No",IF(C339&lt;-10,"No","Yes")))</f>
        <v>N/A</v>
      </c>
      <c r="E339" s="36">
        <v>268</v>
      </c>
      <c r="F339" s="44" t="str">
        <f>IF($B339="N/A","N/A",IF(E339&gt;10,"No",IF(E339&lt;-10,"No","Yes")))</f>
        <v>N/A</v>
      </c>
      <c r="G339" s="36">
        <v>285</v>
      </c>
      <c r="H339" s="44" t="str">
        <f>IF($B339="N/A","N/A",IF(G339&gt;10,"No",IF(G339&lt;-10,"No","Yes")))</f>
        <v>N/A</v>
      </c>
      <c r="I339" s="12">
        <v>-13</v>
      </c>
      <c r="J339" s="12">
        <v>6.343</v>
      </c>
      <c r="K339" s="45" t="s">
        <v>738</v>
      </c>
      <c r="L339" s="9" t="str">
        <f t="shared" si="92"/>
        <v>Yes</v>
      </c>
    </row>
    <row r="340" spans="1:12" s="21" customFormat="1" ht="12" customHeight="1" x14ac:dyDescent="0.2">
      <c r="A340" s="164" t="s">
        <v>1633</v>
      </c>
      <c r="B340" s="165"/>
      <c r="C340" s="165"/>
      <c r="D340" s="165"/>
      <c r="E340" s="165"/>
      <c r="F340" s="165"/>
      <c r="G340" s="165"/>
      <c r="H340" s="165"/>
      <c r="I340" s="165"/>
      <c r="J340" s="165"/>
      <c r="K340" s="165"/>
      <c r="L340" s="166"/>
    </row>
    <row r="341" spans="1:12" s="21" customFormat="1" ht="12.75" customHeight="1" x14ac:dyDescent="0.2">
      <c r="A341" s="156" t="s">
        <v>1631</v>
      </c>
      <c r="B341" s="157"/>
      <c r="C341" s="157"/>
      <c r="D341" s="157"/>
      <c r="E341" s="157"/>
      <c r="F341" s="157"/>
      <c r="G341" s="157"/>
      <c r="H341" s="157"/>
      <c r="I341" s="157"/>
      <c r="J341" s="157"/>
      <c r="K341" s="157"/>
      <c r="L341" s="158"/>
    </row>
    <row r="342" spans="1:12" s="21" customFormat="1" x14ac:dyDescent="0.2">
      <c r="A342" s="159" t="s">
        <v>1732</v>
      </c>
      <c r="B342" s="159"/>
      <c r="C342" s="159"/>
      <c r="D342" s="159"/>
      <c r="E342" s="159"/>
      <c r="F342" s="159"/>
      <c r="G342" s="159"/>
      <c r="H342" s="159"/>
      <c r="I342" s="159"/>
      <c r="J342" s="159"/>
      <c r="K342" s="159"/>
      <c r="L342" s="160"/>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32"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32"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24.75" customHeight="1" x14ac:dyDescent="0.2">
      <c r="A2" s="172" t="s">
        <v>1592</v>
      </c>
      <c r="B2" s="173"/>
      <c r="C2" s="173"/>
      <c r="D2" s="173"/>
      <c r="E2" s="173"/>
      <c r="F2" s="173"/>
      <c r="G2" s="173"/>
      <c r="H2" s="173"/>
      <c r="I2" s="173"/>
      <c r="J2" s="173"/>
      <c r="K2" s="173"/>
      <c r="L2" s="174"/>
    </row>
    <row r="3" spans="1:12" s="21" customFormat="1" x14ac:dyDescent="0.2">
      <c r="A3" s="153" t="s">
        <v>1744</v>
      </c>
      <c r="B3" s="170"/>
      <c r="C3" s="170"/>
      <c r="D3" s="170"/>
      <c r="E3" s="170"/>
      <c r="F3" s="170"/>
      <c r="G3" s="170"/>
      <c r="H3" s="170"/>
      <c r="I3" s="170"/>
      <c r="J3" s="170"/>
      <c r="K3" s="170"/>
      <c r="L3" s="171"/>
    </row>
    <row r="4" spans="1:12" s="21" customFormat="1" x14ac:dyDescent="0.2">
      <c r="A4" s="167" t="s">
        <v>648</v>
      </c>
      <c r="B4" s="168"/>
      <c r="C4" s="168"/>
      <c r="D4" s="168"/>
      <c r="E4" s="168"/>
      <c r="F4" s="168"/>
      <c r="G4" s="168"/>
      <c r="H4" s="168"/>
      <c r="I4" s="168"/>
      <c r="J4" s="168"/>
      <c r="K4" s="168"/>
      <c r="L4" s="16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 t="s">
        <v>58</v>
      </c>
      <c r="B6" s="48" t="s">
        <v>213</v>
      </c>
      <c r="C6" s="14">
        <v>6304601492</v>
      </c>
      <c r="D6" s="11" t="str">
        <f t="shared" ref="D6:D12" si="0">IF($B6="N/A","N/A",IF(C6&gt;10,"No",IF(C6&lt;-10,"No","Yes")))</f>
        <v>N/A</v>
      </c>
      <c r="E6" s="14">
        <v>6587345408</v>
      </c>
      <c r="F6" s="11" t="str">
        <f t="shared" ref="F6:F12" si="1">IF($B6="N/A","N/A",IF(E6&gt;10,"No",IF(E6&lt;-10,"No","Yes")))</f>
        <v>N/A</v>
      </c>
      <c r="G6" s="14">
        <v>7096550053</v>
      </c>
      <c r="H6" s="11" t="str">
        <f t="shared" ref="H6:H12" si="2">IF($B6="N/A","N/A",IF(G6&gt;10,"No",IF(G6&lt;-10,"No","Yes")))</f>
        <v>N/A</v>
      </c>
      <c r="I6" s="12">
        <v>4.4850000000000003</v>
      </c>
      <c r="J6" s="12">
        <v>7.73</v>
      </c>
      <c r="K6" s="48" t="s">
        <v>736</v>
      </c>
      <c r="L6" s="9" t="str">
        <f t="shared" ref="L6:L13" si="3">IF(J6="Div by 0", "N/A", IF(K6="N/A","N/A", IF(J6&gt;VALUE(MID(K6,1,2)), "No", IF(J6&lt;-1*VALUE(MID(K6,1,2)), "No", "Yes"))))</f>
        <v>Yes</v>
      </c>
    </row>
    <row r="7" spans="1:12" x14ac:dyDescent="0.2">
      <c r="A7" s="4" t="s">
        <v>1119</v>
      </c>
      <c r="B7" s="48" t="s">
        <v>213</v>
      </c>
      <c r="C7" s="14">
        <v>5236.0972971000001</v>
      </c>
      <c r="D7" s="11" t="str">
        <f t="shared" si="0"/>
        <v>N/A</v>
      </c>
      <c r="E7" s="14">
        <v>5513.8763841999998</v>
      </c>
      <c r="F7" s="11" t="str">
        <f t="shared" si="1"/>
        <v>N/A</v>
      </c>
      <c r="G7" s="14">
        <v>6053.9972420000004</v>
      </c>
      <c r="H7" s="11" t="str">
        <f t="shared" si="2"/>
        <v>N/A</v>
      </c>
      <c r="I7" s="12">
        <v>5.3049999999999997</v>
      </c>
      <c r="J7" s="12">
        <v>9.7959999999999994</v>
      </c>
      <c r="K7" s="48" t="s">
        <v>736</v>
      </c>
      <c r="L7" s="9" t="str">
        <f t="shared" si="3"/>
        <v>Yes</v>
      </c>
    </row>
    <row r="8" spans="1:12" x14ac:dyDescent="0.2">
      <c r="A8" s="4" t="s">
        <v>721</v>
      </c>
      <c r="B8" s="48" t="s">
        <v>213</v>
      </c>
      <c r="C8" s="14">
        <v>551</v>
      </c>
      <c r="D8" s="11" t="str">
        <f t="shared" si="0"/>
        <v>N/A</v>
      </c>
      <c r="E8" s="14">
        <v>572</v>
      </c>
      <c r="F8" s="11" t="str">
        <f t="shared" si="1"/>
        <v>N/A</v>
      </c>
      <c r="G8" s="14">
        <v>625</v>
      </c>
      <c r="H8" s="11" t="str">
        <f t="shared" si="2"/>
        <v>N/A</v>
      </c>
      <c r="I8" s="12">
        <v>3.8109999999999999</v>
      </c>
      <c r="J8" s="12">
        <v>9.266</v>
      </c>
      <c r="K8" s="48" t="s">
        <v>736</v>
      </c>
      <c r="L8" s="9" t="str">
        <f t="shared" si="3"/>
        <v>Yes</v>
      </c>
    </row>
    <row r="9" spans="1:12" x14ac:dyDescent="0.2">
      <c r="A9" s="4" t="s">
        <v>722</v>
      </c>
      <c r="B9" s="48" t="s">
        <v>213</v>
      </c>
      <c r="C9" s="14">
        <v>1562</v>
      </c>
      <c r="D9" s="11" t="str">
        <f t="shared" si="0"/>
        <v>N/A</v>
      </c>
      <c r="E9" s="14">
        <v>1633</v>
      </c>
      <c r="F9" s="11" t="str">
        <f t="shared" si="1"/>
        <v>N/A</v>
      </c>
      <c r="G9" s="14">
        <v>2257</v>
      </c>
      <c r="H9" s="11" t="str">
        <f t="shared" si="2"/>
        <v>N/A</v>
      </c>
      <c r="I9" s="12">
        <v>4.5449999999999999</v>
      </c>
      <c r="J9" s="12">
        <v>38.21</v>
      </c>
      <c r="K9" s="48" t="s">
        <v>736</v>
      </c>
      <c r="L9" s="9" t="str">
        <f t="shared" si="3"/>
        <v>No</v>
      </c>
    </row>
    <row r="10" spans="1:12" x14ac:dyDescent="0.2">
      <c r="A10" s="4" t="s">
        <v>723</v>
      </c>
      <c r="B10" s="48" t="s">
        <v>213</v>
      </c>
      <c r="C10" s="14">
        <v>3721</v>
      </c>
      <c r="D10" s="11" t="str">
        <f t="shared" si="0"/>
        <v>N/A</v>
      </c>
      <c r="E10" s="14">
        <v>3830</v>
      </c>
      <c r="F10" s="11" t="str">
        <f t="shared" si="1"/>
        <v>N/A</v>
      </c>
      <c r="G10" s="14">
        <v>4544</v>
      </c>
      <c r="H10" s="11" t="str">
        <f t="shared" si="2"/>
        <v>N/A</v>
      </c>
      <c r="I10" s="12">
        <v>2.9289999999999998</v>
      </c>
      <c r="J10" s="12">
        <v>18.64</v>
      </c>
      <c r="K10" s="48" t="s">
        <v>736</v>
      </c>
      <c r="L10" s="9" t="str">
        <f t="shared" si="3"/>
        <v>Yes</v>
      </c>
    </row>
    <row r="11" spans="1:12" x14ac:dyDescent="0.2">
      <c r="A11" s="4" t="s">
        <v>724</v>
      </c>
      <c r="B11" s="48" t="s">
        <v>213</v>
      </c>
      <c r="C11" s="14">
        <v>24898</v>
      </c>
      <c r="D11" s="11" t="str">
        <f t="shared" si="0"/>
        <v>N/A</v>
      </c>
      <c r="E11" s="14">
        <v>26348</v>
      </c>
      <c r="F11" s="11" t="str">
        <f t="shared" si="1"/>
        <v>N/A</v>
      </c>
      <c r="G11" s="14">
        <v>27454</v>
      </c>
      <c r="H11" s="11" t="str">
        <f t="shared" si="2"/>
        <v>N/A</v>
      </c>
      <c r="I11" s="12">
        <v>5.8239999999999998</v>
      </c>
      <c r="J11" s="12">
        <v>4.1980000000000004</v>
      </c>
      <c r="K11" s="48" t="s">
        <v>736</v>
      </c>
      <c r="L11" s="9" t="str">
        <f t="shared" si="3"/>
        <v>Yes</v>
      </c>
    </row>
    <row r="12" spans="1:12" x14ac:dyDescent="0.2">
      <c r="A12" s="4" t="s">
        <v>725</v>
      </c>
      <c r="B12" s="48" t="s">
        <v>213</v>
      </c>
      <c r="C12" s="14">
        <v>62643</v>
      </c>
      <c r="D12" s="11" t="str">
        <f t="shared" si="0"/>
        <v>N/A</v>
      </c>
      <c r="E12" s="14">
        <v>67005</v>
      </c>
      <c r="F12" s="11" t="str">
        <f t="shared" si="1"/>
        <v>N/A</v>
      </c>
      <c r="G12" s="14">
        <v>70202</v>
      </c>
      <c r="H12" s="11" t="str">
        <f t="shared" si="2"/>
        <v>N/A</v>
      </c>
      <c r="I12" s="12">
        <v>6.9630000000000001</v>
      </c>
      <c r="J12" s="12">
        <v>4.7709999999999999</v>
      </c>
      <c r="K12" s="48" t="s">
        <v>736</v>
      </c>
      <c r="L12" s="9" t="str">
        <f t="shared" si="3"/>
        <v>Yes</v>
      </c>
    </row>
    <row r="13" spans="1:12" x14ac:dyDescent="0.2">
      <c r="A13" s="4" t="s">
        <v>74</v>
      </c>
      <c r="B13" s="48" t="s">
        <v>213</v>
      </c>
      <c r="C13" s="14">
        <v>1899955</v>
      </c>
      <c r="D13" s="11" t="str">
        <f>IF($B13="N/A","N/A",IF(C13&gt;10,"No",IF(C13&lt;-10,"No","Yes")))</f>
        <v>N/A</v>
      </c>
      <c r="E13" s="14">
        <v>3280602</v>
      </c>
      <c r="F13" s="11" t="str">
        <f>IF($B13="N/A","N/A",IF(E13&gt;10,"No",IF(E13&lt;-10,"No","Yes")))</f>
        <v>N/A</v>
      </c>
      <c r="G13" s="14">
        <v>2024611</v>
      </c>
      <c r="H13" s="11" t="str">
        <f>IF($B13="N/A","N/A",IF(G13&gt;10,"No",IF(G13&lt;-10,"No","Yes")))</f>
        <v>N/A</v>
      </c>
      <c r="I13" s="12">
        <v>72.67</v>
      </c>
      <c r="J13" s="12">
        <v>-38.299999999999997</v>
      </c>
      <c r="K13" s="48" t="s">
        <v>736</v>
      </c>
      <c r="L13" s="9" t="str">
        <f t="shared" si="3"/>
        <v>No</v>
      </c>
    </row>
    <row r="14" spans="1:12" x14ac:dyDescent="0.2">
      <c r="A14" s="63" t="s">
        <v>157</v>
      </c>
      <c r="B14" s="35" t="s">
        <v>213</v>
      </c>
      <c r="C14" s="8">
        <v>7.6548192995999997</v>
      </c>
      <c r="D14" s="44" t="str">
        <f t="shared" ref="D14:D18" si="4">IF($B14="N/A","N/A",IF(C14&gt;10,"No",IF(C14&lt;-10,"No","Yes")))</f>
        <v>N/A</v>
      </c>
      <c r="E14" s="8">
        <v>7.7301548107000002</v>
      </c>
      <c r="F14" s="44" t="str">
        <f t="shared" ref="F14:F18" si="5">IF($B14="N/A","N/A",IF(E14&gt;10,"No",IF(E14&lt;-10,"No","Yes")))</f>
        <v>N/A</v>
      </c>
      <c r="G14" s="8">
        <v>8.1250015994999991</v>
      </c>
      <c r="H14" s="44" t="str">
        <f t="shared" ref="H14:H18" si="6">IF($B14="N/A","N/A",IF(G14&gt;10,"No",IF(G14&lt;-10,"No","Yes")))</f>
        <v>N/A</v>
      </c>
      <c r="I14" s="12">
        <v>0.98419999999999996</v>
      </c>
      <c r="J14" s="12">
        <v>5.1079999999999997</v>
      </c>
      <c r="K14" s="45" t="s">
        <v>736</v>
      </c>
      <c r="L14" s="9" t="str">
        <f t="shared" ref="L14:L18" si="7">IF(J14="Div by 0", "N/A", IF(K14="N/A","N/A", IF(J14&gt;VALUE(MID(K14,1,2)), "No", IF(J14&lt;-1*VALUE(MID(K14,1,2)), "No", "Yes"))))</f>
        <v>Yes</v>
      </c>
    </row>
    <row r="15" spans="1:12" x14ac:dyDescent="0.2">
      <c r="A15" s="4" t="s">
        <v>417</v>
      </c>
      <c r="B15" s="35" t="s">
        <v>213</v>
      </c>
      <c r="C15" s="8">
        <v>8.8596616533999999</v>
      </c>
      <c r="D15" s="44" t="str">
        <f t="shared" si="4"/>
        <v>N/A</v>
      </c>
      <c r="E15" s="8">
        <v>9.0631290218</v>
      </c>
      <c r="F15" s="44" t="str">
        <f t="shared" si="5"/>
        <v>N/A</v>
      </c>
      <c r="G15" s="8">
        <v>9.4657579539000007</v>
      </c>
      <c r="H15" s="44" t="str">
        <f t="shared" si="6"/>
        <v>N/A</v>
      </c>
      <c r="I15" s="12">
        <v>2.2970000000000002</v>
      </c>
      <c r="J15" s="12">
        <v>4.4420000000000002</v>
      </c>
      <c r="K15" s="45" t="s">
        <v>736</v>
      </c>
      <c r="L15" s="9" t="str">
        <f t="shared" si="7"/>
        <v>Yes</v>
      </c>
    </row>
    <row r="16" spans="1:12" x14ac:dyDescent="0.2">
      <c r="A16" s="4" t="s">
        <v>418</v>
      </c>
      <c r="B16" s="35" t="s">
        <v>213</v>
      </c>
      <c r="C16" s="8">
        <v>2.3618597488000002</v>
      </c>
      <c r="D16" s="44" t="str">
        <f t="shared" si="4"/>
        <v>N/A</v>
      </c>
      <c r="E16" s="8">
        <v>2.4115683694999999</v>
      </c>
      <c r="F16" s="44" t="str">
        <f t="shared" si="5"/>
        <v>N/A</v>
      </c>
      <c r="G16" s="8">
        <v>3.1631751668999999</v>
      </c>
      <c r="H16" s="44" t="str">
        <f t="shared" si="6"/>
        <v>N/A</v>
      </c>
      <c r="I16" s="12">
        <v>2.105</v>
      </c>
      <c r="J16" s="12">
        <v>31.17</v>
      </c>
      <c r="K16" s="45" t="s">
        <v>736</v>
      </c>
      <c r="L16" s="9" t="str">
        <f t="shared" si="7"/>
        <v>No</v>
      </c>
    </row>
    <row r="17" spans="1:12" x14ac:dyDescent="0.2">
      <c r="A17" s="4" t="s">
        <v>419</v>
      </c>
      <c r="B17" s="35" t="s">
        <v>213</v>
      </c>
      <c r="C17" s="8">
        <v>4.5260117320999997</v>
      </c>
      <c r="D17" s="44" t="str">
        <f t="shared" si="4"/>
        <v>N/A</v>
      </c>
      <c r="E17" s="8">
        <v>4.3360131419999997</v>
      </c>
      <c r="F17" s="44" t="str">
        <f t="shared" si="5"/>
        <v>N/A</v>
      </c>
      <c r="G17" s="8">
        <v>4.6263158229999997</v>
      </c>
      <c r="H17" s="44" t="str">
        <f t="shared" si="6"/>
        <v>N/A</v>
      </c>
      <c r="I17" s="12">
        <v>-4.2</v>
      </c>
      <c r="J17" s="12">
        <v>6.6950000000000003</v>
      </c>
      <c r="K17" s="45" t="s">
        <v>736</v>
      </c>
      <c r="L17" s="9" t="str">
        <f t="shared" si="7"/>
        <v>Yes</v>
      </c>
    </row>
    <row r="18" spans="1:12" x14ac:dyDescent="0.2">
      <c r="A18" s="4" t="s">
        <v>420</v>
      </c>
      <c r="B18" s="35" t="s">
        <v>213</v>
      </c>
      <c r="C18" s="8">
        <v>20.538602342000001</v>
      </c>
      <c r="D18" s="44" t="str">
        <f t="shared" si="4"/>
        <v>N/A</v>
      </c>
      <c r="E18" s="8">
        <v>21.236675204000001</v>
      </c>
      <c r="F18" s="44" t="str">
        <f t="shared" si="5"/>
        <v>N/A</v>
      </c>
      <c r="G18" s="8">
        <v>21.737555155999999</v>
      </c>
      <c r="H18" s="44" t="str">
        <f t="shared" si="6"/>
        <v>N/A</v>
      </c>
      <c r="I18" s="12">
        <v>3.399</v>
      </c>
      <c r="J18" s="12">
        <v>2.359</v>
      </c>
      <c r="K18" s="45" t="s">
        <v>736</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-25</v>
      </c>
      <c r="J19" s="12">
        <v>16.670000000000002</v>
      </c>
      <c r="K19" s="48" t="s">
        <v>213</v>
      </c>
      <c r="L19" s="9" t="str">
        <f t="shared" ref="L19:L25" si="11">IF(J19="Div by 0", "N/A", IF(K19="N/A","N/A", IF(J19&gt;VALUE(MID(K19,1,2)), "No", IF(J19&lt;-1*VALUE(MID(K19,1,2)), "No", "Yes"))))</f>
        <v>N/A</v>
      </c>
    </row>
    <row r="20" spans="1:12" x14ac:dyDescent="0.2">
      <c r="A20" s="4" t="s">
        <v>76</v>
      </c>
      <c r="B20" s="48" t="s">
        <v>213</v>
      </c>
      <c r="C20" s="36">
        <v>31</v>
      </c>
      <c r="D20" s="44" t="str">
        <f t="shared" si="8"/>
        <v>N/A</v>
      </c>
      <c r="E20" s="36">
        <v>33</v>
      </c>
      <c r="F20" s="44" t="str">
        <f t="shared" si="9"/>
        <v>N/A</v>
      </c>
      <c r="G20" s="36">
        <v>31</v>
      </c>
      <c r="H20" s="44" t="str">
        <f t="shared" si="10"/>
        <v>N/A</v>
      </c>
      <c r="I20" s="12">
        <v>6.452</v>
      </c>
      <c r="J20" s="12">
        <v>-6.06</v>
      </c>
      <c r="K20" s="48" t="s">
        <v>213</v>
      </c>
      <c r="L20" s="9" t="str">
        <f t="shared" si="11"/>
        <v>N/A</v>
      </c>
    </row>
    <row r="21" spans="1:12" x14ac:dyDescent="0.2">
      <c r="A21" s="63" t="s">
        <v>1119</v>
      </c>
      <c r="B21" s="48" t="s">
        <v>213</v>
      </c>
      <c r="C21" s="14">
        <v>5236.0972971000001</v>
      </c>
      <c r="D21" s="11" t="str">
        <f t="shared" si="8"/>
        <v>N/A</v>
      </c>
      <c r="E21" s="14">
        <v>5513.8763841999998</v>
      </c>
      <c r="F21" s="11" t="str">
        <f t="shared" si="9"/>
        <v>N/A</v>
      </c>
      <c r="G21" s="14">
        <v>6053.9972420000004</v>
      </c>
      <c r="H21" s="11" t="str">
        <f t="shared" si="10"/>
        <v>N/A</v>
      </c>
      <c r="I21" s="12">
        <v>5.3049999999999997</v>
      </c>
      <c r="J21" s="12">
        <v>9.7959999999999994</v>
      </c>
      <c r="K21" s="48" t="s">
        <v>736</v>
      </c>
      <c r="L21" s="9" t="str">
        <f t="shared" si="11"/>
        <v>Yes</v>
      </c>
    </row>
    <row r="22" spans="1:12" x14ac:dyDescent="0.2">
      <c r="A22" s="4" t="s">
        <v>1703</v>
      </c>
      <c r="B22" s="48" t="s">
        <v>213</v>
      </c>
      <c r="C22" s="14">
        <v>11814.971450999999</v>
      </c>
      <c r="D22" s="11" t="str">
        <f t="shared" si="8"/>
        <v>N/A</v>
      </c>
      <c r="E22" s="14">
        <v>12871.223835000001</v>
      </c>
      <c r="F22" s="11" t="str">
        <f t="shared" si="9"/>
        <v>N/A</v>
      </c>
      <c r="G22" s="14">
        <v>13419.028840000001</v>
      </c>
      <c r="H22" s="11" t="str">
        <f t="shared" si="10"/>
        <v>N/A</v>
      </c>
      <c r="I22" s="12">
        <v>8.94</v>
      </c>
      <c r="J22" s="12">
        <v>4.2560000000000002</v>
      </c>
      <c r="K22" s="48" t="s">
        <v>736</v>
      </c>
      <c r="L22" s="9" t="str">
        <f t="shared" si="11"/>
        <v>Yes</v>
      </c>
    </row>
    <row r="23" spans="1:12" x14ac:dyDescent="0.2">
      <c r="A23" s="4" t="s">
        <v>1120</v>
      </c>
      <c r="B23" s="48" t="s">
        <v>213</v>
      </c>
      <c r="C23" s="14">
        <v>13262.12624</v>
      </c>
      <c r="D23" s="11" t="str">
        <f t="shared" si="8"/>
        <v>N/A</v>
      </c>
      <c r="E23" s="14">
        <v>13959.057327</v>
      </c>
      <c r="F23" s="11" t="str">
        <f t="shared" si="9"/>
        <v>N/A</v>
      </c>
      <c r="G23" s="14">
        <v>14484.479008</v>
      </c>
      <c r="H23" s="11" t="str">
        <f t="shared" si="10"/>
        <v>N/A</v>
      </c>
      <c r="I23" s="12">
        <v>5.2549999999999999</v>
      </c>
      <c r="J23" s="12">
        <v>3.7639999999999998</v>
      </c>
      <c r="K23" s="48" t="s">
        <v>736</v>
      </c>
      <c r="L23" s="9" t="str">
        <f t="shared" si="11"/>
        <v>Yes</v>
      </c>
    </row>
    <row r="24" spans="1:12" x14ac:dyDescent="0.2">
      <c r="A24" s="4" t="s">
        <v>1121</v>
      </c>
      <c r="B24" s="48" t="s">
        <v>213</v>
      </c>
      <c r="C24" s="14">
        <v>2480.2945847999999</v>
      </c>
      <c r="D24" s="11" t="str">
        <f t="shared" si="8"/>
        <v>N/A</v>
      </c>
      <c r="E24" s="14">
        <v>2609.1280780000002</v>
      </c>
      <c r="F24" s="11" t="str">
        <f t="shared" si="9"/>
        <v>N/A</v>
      </c>
      <c r="G24" s="14">
        <v>3203.0619304000002</v>
      </c>
      <c r="H24" s="11" t="str">
        <f t="shared" si="10"/>
        <v>N/A</v>
      </c>
      <c r="I24" s="12">
        <v>5.194</v>
      </c>
      <c r="J24" s="12">
        <v>22.76</v>
      </c>
      <c r="K24" s="48" t="s">
        <v>736</v>
      </c>
      <c r="L24" s="9" t="str">
        <f t="shared" si="11"/>
        <v>Yes</v>
      </c>
    </row>
    <row r="25" spans="1:12" x14ac:dyDescent="0.2">
      <c r="A25" s="4" t="s">
        <v>1122</v>
      </c>
      <c r="B25" s="48" t="s">
        <v>213</v>
      </c>
      <c r="C25" s="14">
        <v>2342.3169345000001</v>
      </c>
      <c r="D25" s="11" t="str">
        <f t="shared" si="8"/>
        <v>N/A</v>
      </c>
      <c r="E25" s="14">
        <v>2397.5301749</v>
      </c>
      <c r="F25" s="11" t="str">
        <f t="shared" si="9"/>
        <v>N/A</v>
      </c>
      <c r="G25" s="14">
        <v>2854.7889261</v>
      </c>
      <c r="H25" s="11" t="str">
        <f t="shared" si="10"/>
        <v>N/A</v>
      </c>
      <c r="I25" s="12">
        <v>2.3570000000000002</v>
      </c>
      <c r="J25" s="12">
        <v>19.07</v>
      </c>
      <c r="K25" s="48" t="s">
        <v>736</v>
      </c>
      <c r="L25" s="9" t="str">
        <f t="shared" si="11"/>
        <v>Yes</v>
      </c>
    </row>
    <row r="26" spans="1:12" x14ac:dyDescent="0.2">
      <c r="A26" s="2" t="s">
        <v>1123</v>
      </c>
      <c r="B26" s="48" t="s">
        <v>213</v>
      </c>
      <c r="C26" s="14">
        <v>5093.7683869000002</v>
      </c>
      <c r="D26" s="11" t="str">
        <f t="shared" si="8"/>
        <v>N/A</v>
      </c>
      <c r="E26" s="14">
        <v>5339.6025411000001</v>
      </c>
      <c r="F26" s="11" t="str">
        <f t="shared" si="9"/>
        <v>N/A</v>
      </c>
      <c r="G26" s="14">
        <v>5824.7829214000003</v>
      </c>
      <c r="H26" s="11" t="str">
        <f t="shared" si="10"/>
        <v>N/A</v>
      </c>
      <c r="I26" s="12">
        <v>4.8259999999999996</v>
      </c>
      <c r="J26" s="12">
        <v>9.0860000000000003</v>
      </c>
      <c r="K26" s="48" t="s">
        <v>736</v>
      </c>
      <c r="L26" s="9" t="str">
        <f>IF(J26="Div by 0", "N/A", IF(OR(J26="N/A",K26="N/A"),"N/A", IF(J26&gt;VALUE(MID(K26,1,2)), "No", IF(J26&lt;-1*VALUE(MID(K26,1,2)), "No", "Yes"))))</f>
        <v>Yes</v>
      </c>
    </row>
    <row r="27" spans="1:12" x14ac:dyDescent="0.2">
      <c r="A27" s="2" t="s">
        <v>1124</v>
      </c>
      <c r="B27" s="48" t="s">
        <v>213</v>
      </c>
      <c r="C27" s="14">
        <v>5440.4161874000001</v>
      </c>
      <c r="D27" s="11" t="str">
        <f t="shared" si="8"/>
        <v>N/A</v>
      </c>
      <c r="E27" s="14">
        <v>5765.4412402999997</v>
      </c>
      <c r="F27" s="11" t="str">
        <f t="shared" si="9"/>
        <v>N/A</v>
      </c>
      <c r="G27" s="14">
        <v>6384.8639073000004</v>
      </c>
      <c r="H27" s="11" t="str">
        <f t="shared" si="10"/>
        <v>N/A</v>
      </c>
      <c r="I27" s="12">
        <v>5.9740000000000002</v>
      </c>
      <c r="J27" s="12">
        <v>10.74</v>
      </c>
      <c r="K27" s="48" t="s">
        <v>736</v>
      </c>
      <c r="L27" s="9" t="str">
        <f>IF(J27="Div by 0", "N/A", IF(OR(J27="N/A",K27="N/A"),"N/A", IF(J27&gt;VALUE(MID(K27,1,2)), "No", IF(J27&lt;-1*VALUE(MID(K27,1,2)), "No", "Yes"))))</f>
        <v>Yes</v>
      </c>
    </row>
    <row r="28" spans="1:12" x14ac:dyDescent="0.2">
      <c r="A28" s="63" t="s">
        <v>1125</v>
      </c>
      <c r="B28" s="48" t="s">
        <v>213</v>
      </c>
      <c r="C28" s="14">
        <v>10661.242275000001</v>
      </c>
      <c r="D28" s="11" t="str">
        <f t="shared" si="8"/>
        <v>N/A</v>
      </c>
      <c r="E28" s="14">
        <v>11463.809279999999</v>
      </c>
      <c r="F28" s="11" t="str">
        <f t="shared" si="9"/>
        <v>N/A</v>
      </c>
      <c r="G28" s="14">
        <v>11869.335940000001</v>
      </c>
      <c r="H28" s="11" t="str">
        <f t="shared" si="10"/>
        <v>N/A</v>
      </c>
      <c r="I28" s="12">
        <v>7.5279999999999996</v>
      </c>
      <c r="J28" s="12">
        <v>3.5369999999999999</v>
      </c>
      <c r="K28" s="48" t="s">
        <v>736</v>
      </c>
      <c r="L28" s="9" t="str">
        <f>IF(J28="Div by 0", "N/A", IF(K28="N/A","N/A", IF(J28&gt;VALUE(MID(K28,1,2)), "No", IF(J28&lt;-1*VALUE(MID(K28,1,2)), "No", "Yes"))))</f>
        <v>Yes</v>
      </c>
    </row>
    <row r="29" spans="1:12" x14ac:dyDescent="0.2">
      <c r="A29" s="2" t="s">
        <v>1126</v>
      </c>
      <c r="B29" s="48" t="s">
        <v>213</v>
      </c>
      <c r="C29" s="14">
        <v>11468.474108</v>
      </c>
      <c r="D29" s="11" t="str">
        <f t="shared" si="8"/>
        <v>N/A</v>
      </c>
      <c r="E29" s="14">
        <v>12481.466696</v>
      </c>
      <c r="F29" s="11" t="str">
        <f t="shared" si="9"/>
        <v>N/A</v>
      </c>
      <c r="G29" s="14">
        <v>13010.986967000001</v>
      </c>
      <c r="H29" s="11" t="str">
        <f t="shared" si="10"/>
        <v>N/A</v>
      </c>
      <c r="I29" s="12">
        <v>8.8330000000000002</v>
      </c>
      <c r="J29" s="12">
        <v>4.242</v>
      </c>
      <c r="K29" s="48" t="s">
        <v>736</v>
      </c>
      <c r="L29" s="9" t="str">
        <f>IF(J29="Div by 0", "N/A", IF(K29="N/A","N/A", IF(J29&gt;VALUE(MID(K29,1,2)), "No", IF(J29&lt;-1*VALUE(MID(K29,1,2)), "No", "Yes"))))</f>
        <v>Yes</v>
      </c>
    </row>
    <row r="30" spans="1:12" x14ac:dyDescent="0.2">
      <c r="A30" s="2" t="s">
        <v>1127</v>
      </c>
      <c r="B30" s="48" t="s">
        <v>213</v>
      </c>
      <c r="C30" s="14">
        <v>9967.2386858000009</v>
      </c>
      <c r="D30" s="11" t="str">
        <f t="shared" si="8"/>
        <v>N/A</v>
      </c>
      <c r="E30" s="14">
        <v>10598.603768000001</v>
      </c>
      <c r="F30" s="11" t="str">
        <f t="shared" si="9"/>
        <v>N/A</v>
      </c>
      <c r="G30" s="14">
        <v>10891.955937000001</v>
      </c>
      <c r="H30" s="11" t="str">
        <f t="shared" si="10"/>
        <v>N/A</v>
      </c>
      <c r="I30" s="12">
        <v>6.3339999999999996</v>
      </c>
      <c r="J30" s="12">
        <v>2.7679999999999998</v>
      </c>
      <c r="K30" s="48" t="s">
        <v>736</v>
      </c>
      <c r="L30" s="9" t="str">
        <f>IF(J30="Div by 0", "N/A", IF(K30="N/A","N/A", IF(J30&gt;VALUE(MID(K30,1,2)), "No", IF(J30&lt;-1*VALUE(MID(K30,1,2)), "No", "Yes"))))</f>
        <v>Yes</v>
      </c>
    </row>
    <row r="31" spans="1:12" x14ac:dyDescent="0.2">
      <c r="A31" s="2" t="s">
        <v>1128</v>
      </c>
      <c r="B31" s="48" t="s">
        <v>213</v>
      </c>
      <c r="C31" s="14">
        <v>10767.197953000001</v>
      </c>
      <c r="D31" s="11" t="str">
        <f t="shared" si="8"/>
        <v>N/A</v>
      </c>
      <c r="E31" s="14">
        <v>11562.897247000001</v>
      </c>
      <c r="F31" s="11" t="str">
        <f t="shared" si="9"/>
        <v>N/A</v>
      </c>
      <c r="G31" s="14">
        <v>11914.366015</v>
      </c>
      <c r="H31" s="11" t="str">
        <f t="shared" si="10"/>
        <v>N/A</v>
      </c>
      <c r="I31" s="12">
        <v>7.39</v>
      </c>
      <c r="J31" s="12">
        <v>3.04</v>
      </c>
      <c r="K31" s="48" t="s">
        <v>736</v>
      </c>
      <c r="L31" s="9" t="str">
        <f>IF(J31="Div by 0", "N/A", IF(OR(J31="N/A",K31="N/A"),"N/A", IF(J31&gt;VALUE(MID(K31,1,2)), "No", IF(J31&lt;-1*VALUE(MID(K31,1,2)), "No", "Yes"))))</f>
        <v>Yes</v>
      </c>
    </row>
    <row r="32" spans="1:12" x14ac:dyDescent="0.2">
      <c r="A32" s="2" t="s">
        <v>1129</v>
      </c>
      <c r="B32" s="48" t="s">
        <v>213</v>
      </c>
      <c r="C32" s="14">
        <v>10493.950183000001</v>
      </c>
      <c r="D32" s="11" t="str">
        <f t="shared" si="8"/>
        <v>N/A</v>
      </c>
      <c r="E32" s="14">
        <v>11307.316741000001</v>
      </c>
      <c r="F32" s="11" t="str">
        <f t="shared" si="9"/>
        <v>N/A</v>
      </c>
      <c r="G32" s="14">
        <v>11798.109097</v>
      </c>
      <c r="H32" s="11" t="str">
        <f t="shared" si="10"/>
        <v>N/A</v>
      </c>
      <c r="I32" s="12">
        <v>7.7510000000000003</v>
      </c>
      <c r="J32" s="12">
        <v>4.34</v>
      </c>
      <c r="K32" s="48" t="s">
        <v>736</v>
      </c>
      <c r="L32" s="9" t="str">
        <f>IF(J32="Div by 0", "N/A", IF(OR(J32="N/A",K32="N/A"),"N/A", IF(J32&gt;VALUE(MID(K32,1,2)), "No", IF(J32&lt;-1*VALUE(MID(K32,1,2)), "No", "Yes"))))</f>
        <v>Yes</v>
      </c>
    </row>
    <row r="33" spans="1:12" x14ac:dyDescent="0.2">
      <c r="A33" s="2" t="s">
        <v>1706</v>
      </c>
      <c r="B33" s="48" t="s">
        <v>213</v>
      </c>
      <c r="C33" s="14">
        <v>7287.2292957999998</v>
      </c>
      <c r="D33" s="11" t="str">
        <f t="shared" si="8"/>
        <v>N/A</v>
      </c>
      <c r="E33" s="14">
        <v>7529.7568105999999</v>
      </c>
      <c r="F33" s="11" t="str">
        <f t="shared" si="9"/>
        <v>N/A</v>
      </c>
      <c r="G33" s="14">
        <v>8194.6687989000002</v>
      </c>
      <c r="H33" s="11" t="str">
        <f t="shared" si="10"/>
        <v>N/A</v>
      </c>
      <c r="I33" s="12">
        <v>3.3279999999999998</v>
      </c>
      <c r="J33" s="12">
        <v>8.83</v>
      </c>
      <c r="K33" s="48" t="s">
        <v>736</v>
      </c>
      <c r="L33" s="9" t="str">
        <f t="shared" ref="L33:L45" si="12">IF(J33="Div by 0", "N/A", IF(K33="N/A","N/A", IF(J33&gt;VALUE(MID(K33,1,2)), "No", IF(J33&lt;-1*VALUE(MID(K33,1,2)), "No", "Yes"))))</f>
        <v>Yes</v>
      </c>
    </row>
    <row r="34" spans="1:12" x14ac:dyDescent="0.2">
      <c r="A34" s="2" t="s">
        <v>1707</v>
      </c>
      <c r="B34" s="48" t="s">
        <v>213</v>
      </c>
      <c r="C34" s="14">
        <v>1767.1132571000001</v>
      </c>
      <c r="D34" s="11" t="str">
        <f t="shared" si="8"/>
        <v>N/A</v>
      </c>
      <c r="E34" s="14">
        <v>1803.1759159999999</v>
      </c>
      <c r="F34" s="11" t="str">
        <f t="shared" si="9"/>
        <v>N/A</v>
      </c>
      <c r="G34" s="14">
        <v>1569.0674124</v>
      </c>
      <c r="H34" s="11" t="str">
        <f t="shared" si="10"/>
        <v>N/A</v>
      </c>
      <c r="I34" s="12">
        <v>2.0409999999999999</v>
      </c>
      <c r="J34" s="12">
        <v>-13</v>
      </c>
      <c r="K34" s="48" t="s">
        <v>736</v>
      </c>
      <c r="L34" s="9" t="str">
        <f t="shared" si="12"/>
        <v>Yes</v>
      </c>
    </row>
    <row r="35" spans="1:12" x14ac:dyDescent="0.2">
      <c r="A35" s="2" t="s">
        <v>1708</v>
      </c>
      <c r="B35" s="48" t="s">
        <v>213</v>
      </c>
      <c r="C35" s="14">
        <v>11333.358531</v>
      </c>
      <c r="D35" s="11" t="str">
        <f t="shared" si="8"/>
        <v>N/A</v>
      </c>
      <c r="E35" s="14">
        <v>12133.194466000001</v>
      </c>
      <c r="F35" s="11" t="str">
        <f t="shared" si="9"/>
        <v>N/A</v>
      </c>
      <c r="G35" s="14">
        <v>12503.993449</v>
      </c>
      <c r="H35" s="11" t="str">
        <f t="shared" si="10"/>
        <v>N/A</v>
      </c>
      <c r="I35" s="12">
        <v>7.0570000000000004</v>
      </c>
      <c r="J35" s="12">
        <v>3.056</v>
      </c>
      <c r="K35" s="48" t="s">
        <v>736</v>
      </c>
      <c r="L35" s="9" t="str">
        <f t="shared" si="12"/>
        <v>Yes</v>
      </c>
    </row>
    <row r="36" spans="1:12" x14ac:dyDescent="0.2">
      <c r="A36" s="2" t="s">
        <v>1709</v>
      </c>
      <c r="B36" s="48" t="s">
        <v>213</v>
      </c>
      <c r="C36" s="14">
        <v>735.22679044999995</v>
      </c>
      <c r="D36" s="11" t="str">
        <f t="shared" si="8"/>
        <v>N/A</v>
      </c>
      <c r="E36" s="14">
        <v>821.62083723000001</v>
      </c>
      <c r="F36" s="11" t="str">
        <f t="shared" si="9"/>
        <v>N/A</v>
      </c>
      <c r="G36" s="14">
        <v>535.99337748000005</v>
      </c>
      <c r="H36" s="11" t="str">
        <f t="shared" si="10"/>
        <v>N/A</v>
      </c>
      <c r="I36" s="12">
        <v>11.75</v>
      </c>
      <c r="J36" s="12">
        <v>-34.799999999999997</v>
      </c>
      <c r="K36" s="48" t="s">
        <v>736</v>
      </c>
      <c r="L36" s="9" t="str">
        <f t="shared" si="12"/>
        <v>No</v>
      </c>
    </row>
    <row r="37" spans="1:12" x14ac:dyDescent="0.2">
      <c r="A37" s="2" t="s">
        <v>1710</v>
      </c>
      <c r="B37" s="48" t="s">
        <v>213</v>
      </c>
      <c r="C37" s="14">
        <v>13878.138982</v>
      </c>
      <c r="D37" s="11" t="str">
        <f t="shared" si="8"/>
        <v>N/A</v>
      </c>
      <c r="E37" s="14">
        <v>16491.425945999999</v>
      </c>
      <c r="F37" s="11" t="str">
        <f t="shared" si="9"/>
        <v>N/A</v>
      </c>
      <c r="G37" s="14">
        <v>17938.54984</v>
      </c>
      <c r="H37" s="11" t="str">
        <f t="shared" si="10"/>
        <v>N/A</v>
      </c>
      <c r="I37" s="12">
        <v>18.829999999999998</v>
      </c>
      <c r="J37" s="12">
        <v>8.7750000000000004</v>
      </c>
      <c r="K37" s="48" t="s">
        <v>736</v>
      </c>
      <c r="L37" s="9" t="str">
        <f t="shared" si="12"/>
        <v>Yes</v>
      </c>
    </row>
    <row r="38" spans="1:12" x14ac:dyDescent="0.2">
      <c r="A38" s="2" t="s">
        <v>1711</v>
      </c>
      <c r="B38" s="48" t="s">
        <v>213</v>
      </c>
      <c r="C38" s="14" t="s">
        <v>1745</v>
      </c>
      <c r="D38" s="11" t="str">
        <f t="shared" si="8"/>
        <v>N/A</v>
      </c>
      <c r="E38" s="14" t="s">
        <v>1745</v>
      </c>
      <c r="F38" s="11" t="str">
        <f t="shared" si="9"/>
        <v>N/A</v>
      </c>
      <c r="G38" s="14" t="s">
        <v>1745</v>
      </c>
      <c r="H38" s="11" t="str">
        <f t="shared" si="10"/>
        <v>N/A</v>
      </c>
      <c r="I38" s="12" t="s">
        <v>1745</v>
      </c>
      <c r="J38" s="12" t="s">
        <v>1745</v>
      </c>
      <c r="K38" s="48" t="s">
        <v>736</v>
      </c>
      <c r="L38" s="9" t="str">
        <f t="shared" si="12"/>
        <v>N/A</v>
      </c>
    </row>
    <row r="39" spans="1:12" x14ac:dyDescent="0.2">
      <c r="A39" s="2" t="s">
        <v>1712</v>
      </c>
      <c r="B39" s="48" t="s">
        <v>213</v>
      </c>
      <c r="C39" s="14">
        <v>261.02083333000002</v>
      </c>
      <c r="D39" s="11" t="str">
        <f t="shared" si="8"/>
        <v>N/A</v>
      </c>
      <c r="E39" s="14">
        <v>390.95741461</v>
      </c>
      <c r="F39" s="11" t="str">
        <f t="shared" si="9"/>
        <v>N/A</v>
      </c>
      <c r="G39" s="14">
        <v>245.22233929999999</v>
      </c>
      <c r="H39" s="11" t="str">
        <f t="shared" si="10"/>
        <v>N/A</v>
      </c>
      <c r="I39" s="12">
        <v>49.78</v>
      </c>
      <c r="J39" s="12">
        <v>-37.299999999999997</v>
      </c>
      <c r="K39" s="48" t="s">
        <v>736</v>
      </c>
      <c r="L39" s="9" t="str">
        <f t="shared" si="12"/>
        <v>No</v>
      </c>
    </row>
    <row r="40" spans="1:12" x14ac:dyDescent="0.2">
      <c r="A40" s="2" t="s">
        <v>1713</v>
      </c>
      <c r="B40" s="48" t="s">
        <v>213</v>
      </c>
      <c r="C40" s="14" t="s">
        <v>1745</v>
      </c>
      <c r="D40" s="11" t="str">
        <f t="shared" si="8"/>
        <v>N/A</v>
      </c>
      <c r="E40" s="14" t="s">
        <v>1745</v>
      </c>
      <c r="F40" s="11" t="str">
        <f t="shared" si="9"/>
        <v>N/A</v>
      </c>
      <c r="G40" s="14" t="s">
        <v>1745</v>
      </c>
      <c r="H40" s="11" t="str">
        <f t="shared" si="10"/>
        <v>N/A</v>
      </c>
      <c r="I40" s="12" t="s">
        <v>1745</v>
      </c>
      <c r="J40" s="12" t="s">
        <v>1745</v>
      </c>
      <c r="K40" s="48" t="s">
        <v>736</v>
      </c>
      <c r="L40" s="9" t="str">
        <f t="shared" si="12"/>
        <v>N/A</v>
      </c>
    </row>
    <row r="41" spans="1:12" x14ac:dyDescent="0.2">
      <c r="A41" s="2" t="s">
        <v>1714</v>
      </c>
      <c r="B41" s="48" t="s">
        <v>213</v>
      </c>
      <c r="C41" s="14">
        <v>12636.999478</v>
      </c>
      <c r="D41" s="11" t="str">
        <f t="shared" si="8"/>
        <v>N/A</v>
      </c>
      <c r="E41" s="14">
        <v>13459.119225</v>
      </c>
      <c r="F41" s="11" t="str">
        <f t="shared" si="9"/>
        <v>N/A</v>
      </c>
      <c r="G41" s="14">
        <v>14111.102287</v>
      </c>
      <c r="H41" s="11" t="str">
        <f t="shared" si="10"/>
        <v>N/A</v>
      </c>
      <c r="I41" s="12">
        <v>6.5060000000000002</v>
      </c>
      <c r="J41" s="12">
        <v>4.8440000000000003</v>
      </c>
      <c r="K41" s="48" t="s">
        <v>736</v>
      </c>
      <c r="L41" s="9" t="str">
        <f t="shared" si="12"/>
        <v>Yes</v>
      </c>
    </row>
    <row r="42" spans="1:12" x14ac:dyDescent="0.2">
      <c r="A42" s="2" t="s">
        <v>1715</v>
      </c>
      <c r="B42" s="48" t="s">
        <v>213</v>
      </c>
      <c r="C42" s="14" t="s">
        <v>1745</v>
      </c>
      <c r="D42" s="11" t="str">
        <f t="shared" si="8"/>
        <v>N/A</v>
      </c>
      <c r="E42" s="14" t="s">
        <v>1745</v>
      </c>
      <c r="F42" s="11" t="str">
        <f t="shared" si="9"/>
        <v>N/A</v>
      </c>
      <c r="G42" s="14" t="s">
        <v>1745</v>
      </c>
      <c r="H42" s="11" t="str">
        <f t="shared" si="10"/>
        <v>N/A</v>
      </c>
      <c r="I42" s="12" t="s">
        <v>1745</v>
      </c>
      <c r="J42" s="12" t="s">
        <v>1745</v>
      </c>
      <c r="K42" s="48" t="s">
        <v>736</v>
      </c>
      <c r="L42" s="9" t="str">
        <f t="shared" si="12"/>
        <v>N/A</v>
      </c>
    </row>
    <row r="43" spans="1:12" x14ac:dyDescent="0.2">
      <c r="A43" s="2" t="s">
        <v>1716</v>
      </c>
      <c r="B43" s="48" t="s">
        <v>213</v>
      </c>
      <c r="C43" s="14" t="s">
        <v>1745</v>
      </c>
      <c r="D43" s="11" t="str">
        <f t="shared" si="8"/>
        <v>N/A</v>
      </c>
      <c r="E43" s="14" t="s">
        <v>1745</v>
      </c>
      <c r="F43" s="11" t="str">
        <f t="shared" si="9"/>
        <v>N/A</v>
      </c>
      <c r="G43" s="14" t="s">
        <v>1745</v>
      </c>
      <c r="H43" s="11" t="str">
        <f t="shared" si="10"/>
        <v>N/A</v>
      </c>
      <c r="I43" s="12" t="s">
        <v>1745</v>
      </c>
      <c r="J43" s="12" t="s">
        <v>1745</v>
      </c>
      <c r="K43" s="48" t="s">
        <v>736</v>
      </c>
      <c r="L43" s="9" t="str">
        <f t="shared" si="12"/>
        <v>N/A</v>
      </c>
    </row>
    <row r="44" spans="1:12" x14ac:dyDescent="0.2">
      <c r="A44" s="2" t="s">
        <v>1130</v>
      </c>
      <c r="B44" s="48" t="s">
        <v>213</v>
      </c>
      <c r="C44" s="14">
        <v>12069.254559999999</v>
      </c>
      <c r="D44" s="11" t="str">
        <f t="shared" si="8"/>
        <v>N/A</v>
      </c>
      <c r="E44" s="14">
        <v>13000.859621</v>
      </c>
      <c r="F44" s="11" t="str">
        <f t="shared" si="9"/>
        <v>N/A</v>
      </c>
      <c r="G44" s="14">
        <v>13546.678716</v>
      </c>
      <c r="H44" s="11" t="str">
        <f t="shared" si="10"/>
        <v>N/A</v>
      </c>
      <c r="I44" s="12">
        <v>7.7190000000000003</v>
      </c>
      <c r="J44" s="12">
        <v>4.1980000000000004</v>
      </c>
      <c r="K44" s="48" t="s">
        <v>736</v>
      </c>
      <c r="L44" s="9" t="str">
        <f t="shared" si="12"/>
        <v>Yes</v>
      </c>
    </row>
    <row r="45" spans="1:12" ht="25.5" x14ac:dyDescent="0.2">
      <c r="A45" s="2" t="s">
        <v>1131</v>
      </c>
      <c r="B45" s="48" t="s">
        <v>213</v>
      </c>
      <c r="C45" s="14">
        <v>1176.9479911000001</v>
      </c>
      <c r="D45" s="11" t="str">
        <f t="shared" si="8"/>
        <v>N/A</v>
      </c>
      <c r="E45" s="14">
        <v>1251.5830053</v>
      </c>
      <c r="F45" s="11" t="str">
        <f t="shared" si="9"/>
        <v>N/A</v>
      </c>
      <c r="G45" s="14">
        <v>1024.9658004999999</v>
      </c>
      <c r="H45" s="11" t="str">
        <f t="shared" si="10"/>
        <v>N/A</v>
      </c>
      <c r="I45" s="12">
        <v>6.3410000000000002</v>
      </c>
      <c r="J45" s="12">
        <v>-18.100000000000001</v>
      </c>
      <c r="K45" s="48" t="s">
        <v>736</v>
      </c>
      <c r="L45" s="9" t="str">
        <f t="shared" si="12"/>
        <v>Yes</v>
      </c>
    </row>
    <row r="46" spans="1:12" x14ac:dyDescent="0.2">
      <c r="A46" s="2" t="s">
        <v>1132</v>
      </c>
      <c r="B46" s="35" t="s">
        <v>213</v>
      </c>
      <c r="C46" s="47">
        <v>35527.776569000001</v>
      </c>
      <c r="D46" s="44" t="str">
        <f t="shared" si="8"/>
        <v>N/A</v>
      </c>
      <c r="E46" s="47">
        <v>37485.243865999997</v>
      </c>
      <c r="F46" s="44" t="str">
        <f t="shared" si="9"/>
        <v>N/A</v>
      </c>
      <c r="G46" s="47">
        <v>38207.905280999999</v>
      </c>
      <c r="H46" s="44" t="str">
        <f t="shared" si="10"/>
        <v>N/A</v>
      </c>
      <c r="I46" s="12">
        <v>5.51</v>
      </c>
      <c r="J46" s="12">
        <v>1.9279999999999999</v>
      </c>
      <c r="K46" s="45" t="s">
        <v>736</v>
      </c>
      <c r="L46" s="9" t="str">
        <f>IF(J46="Div by 0", "N/A", IF(K46="N/A","N/A", IF(J46&gt;VALUE(MID(K46,1,2)), "No", IF(J46&lt;-1*VALUE(MID(K46,1,2)), "No", "Yes"))))</f>
        <v>Yes</v>
      </c>
    </row>
    <row r="47" spans="1:12" x14ac:dyDescent="0.2">
      <c r="A47" s="64" t="s">
        <v>1133</v>
      </c>
      <c r="B47" s="35" t="s">
        <v>213</v>
      </c>
      <c r="C47" s="47">
        <v>26838.613746999999</v>
      </c>
      <c r="D47" s="44" t="str">
        <f t="shared" si="8"/>
        <v>N/A</v>
      </c>
      <c r="E47" s="47">
        <v>27907.571902</v>
      </c>
      <c r="F47" s="44" t="str">
        <f t="shared" si="9"/>
        <v>N/A</v>
      </c>
      <c r="G47" s="47">
        <v>28586.255555</v>
      </c>
      <c r="H47" s="44" t="str">
        <f t="shared" si="10"/>
        <v>N/A</v>
      </c>
      <c r="I47" s="12">
        <v>3.9830000000000001</v>
      </c>
      <c r="J47" s="12">
        <v>2.4319999999999999</v>
      </c>
      <c r="K47" s="45" t="s">
        <v>736</v>
      </c>
      <c r="L47" s="9" t="str">
        <f>IF(J47="Div by 0", "N/A", IF(K47="N/A","N/A", IF(J47&gt;VALUE(MID(K47,1,2)), "No", IF(J47&lt;-1*VALUE(MID(K47,1,2)), "No", "Yes"))))</f>
        <v>Yes</v>
      </c>
    </row>
    <row r="48" spans="1:12" ht="25.5" x14ac:dyDescent="0.2">
      <c r="A48" s="2" t="s">
        <v>1134</v>
      </c>
      <c r="B48" s="35" t="s">
        <v>213</v>
      </c>
      <c r="C48" s="47">
        <v>29842.151462999998</v>
      </c>
      <c r="D48" s="44" t="str">
        <f t="shared" si="8"/>
        <v>N/A</v>
      </c>
      <c r="E48" s="47">
        <v>31076.738293999999</v>
      </c>
      <c r="F48" s="44" t="str">
        <f t="shared" si="9"/>
        <v>N/A</v>
      </c>
      <c r="G48" s="47">
        <v>32618.923327</v>
      </c>
      <c r="H48" s="44" t="str">
        <f t="shared" si="10"/>
        <v>N/A</v>
      </c>
      <c r="I48" s="12">
        <v>4.1369999999999996</v>
      </c>
      <c r="J48" s="12">
        <v>4.9630000000000001</v>
      </c>
      <c r="K48" s="45" t="s">
        <v>736</v>
      </c>
      <c r="L48" s="9" t="str">
        <f>IF(J48="Div by 0", "N/A", IF(K48="N/A","N/A", IF(J48&gt;VALUE(MID(K48,1,2)), "No", IF(J48&lt;-1*VALUE(MID(K48,1,2)), "No", "Yes"))))</f>
        <v>Yes</v>
      </c>
    </row>
    <row r="49" spans="1:12" x14ac:dyDescent="0.2">
      <c r="A49" s="6" t="s">
        <v>1135</v>
      </c>
      <c r="B49" s="35" t="s">
        <v>213</v>
      </c>
      <c r="C49" s="47">
        <v>20860.179783</v>
      </c>
      <c r="D49" s="44" t="str">
        <f t="shared" si="8"/>
        <v>N/A</v>
      </c>
      <c r="E49" s="47">
        <v>32512.290292999998</v>
      </c>
      <c r="F49" s="44" t="str">
        <f t="shared" si="9"/>
        <v>N/A</v>
      </c>
      <c r="G49" s="47">
        <v>33979.378981000002</v>
      </c>
      <c r="H49" s="44" t="str">
        <f t="shared" si="10"/>
        <v>N/A</v>
      </c>
      <c r="I49" s="12">
        <v>55.86</v>
      </c>
      <c r="J49" s="12">
        <v>4.5119999999999996</v>
      </c>
      <c r="K49" s="45" t="s">
        <v>736</v>
      </c>
      <c r="L49" s="9" t="str">
        <f t="shared" ref="L49:L59" si="13">IF(J49="Div by 0", "N/A", IF(K49="N/A","N/A", IF(J49&gt;VALUE(MID(K49,1,2)), "No", IF(J49&lt;-1*VALUE(MID(K49,1,2)), "No", "Yes"))))</f>
        <v>Yes</v>
      </c>
    </row>
    <row r="50" spans="1:12" ht="25.5" x14ac:dyDescent="0.2">
      <c r="A50" s="2" t="s">
        <v>1136</v>
      </c>
      <c r="B50" s="35" t="s">
        <v>213</v>
      </c>
      <c r="C50" s="47">
        <v>14062.280021</v>
      </c>
      <c r="D50" s="44" t="str">
        <f t="shared" si="8"/>
        <v>N/A</v>
      </c>
      <c r="E50" s="47">
        <v>14427.094569999999</v>
      </c>
      <c r="F50" s="44" t="str">
        <f t="shared" si="9"/>
        <v>N/A</v>
      </c>
      <c r="G50" s="47">
        <v>14978.804118</v>
      </c>
      <c r="H50" s="44" t="str">
        <f t="shared" si="10"/>
        <v>N/A</v>
      </c>
      <c r="I50" s="12">
        <v>2.5939999999999999</v>
      </c>
      <c r="J50" s="12">
        <v>3.8239999999999998</v>
      </c>
      <c r="K50" s="45" t="s">
        <v>736</v>
      </c>
      <c r="L50" s="9" t="str">
        <f t="shared" si="13"/>
        <v>Yes</v>
      </c>
    </row>
    <row r="51" spans="1:12" x14ac:dyDescent="0.2">
      <c r="A51" s="2" t="s">
        <v>1137</v>
      </c>
      <c r="B51" s="35" t="s">
        <v>213</v>
      </c>
      <c r="C51" s="47" t="s">
        <v>1745</v>
      </c>
      <c r="D51" s="44" t="str">
        <f t="shared" ref="D51:D82" si="14">IF($B51="N/A","N/A",IF(C51&gt;10,"No",IF(C51&lt;-10,"No","Yes")))</f>
        <v>N/A</v>
      </c>
      <c r="E51" s="47" t="s">
        <v>1745</v>
      </c>
      <c r="F51" s="44" t="str">
        <f t="shared" ref="F51:F82" si="15">IF($B51="N/A","N/A",IF(E51&gt;10,"No",IF(E51&lt;-10,"No","Yes")))</f>
        <v>N/A</v>
      </c>
      <c r="G51" s="47" t="s">
        <v>1745</v>
      </c>
      <c r="H51" s="44" t="str">
        <f t="shared" ref="H51:H82" si="16">IF($B51="N/A","N/A",IF(G51&gt;10,"No",IF(G51&lt;-10,"No","Yes")))</f>
        <v>N/A</v>
      </c>
      <c r="I51" s="12" t="s">
        <v>1745</v>
      </c>
      <c r="J51" s="12" t="s">
        <v>1745</v>
      </c>
      <c r="K51" s="45" t="s">
        <v>736</v>
      </c>
      <c r="L51" s="9" t="str">
        <f t="shared" si="13"/>
        <v>N/A</v>
      </c>
    </row>
    <row r="52" spans="1:12" ht="25.5" x14ac:dyDescent="0.2">
      <c r="A52" s="2" t="s">
        <v>1138</v>
      </c>
      <c r="B52" s="35" t="s">
        <v>213</v>
      </c>
      <c r="C52" s="47">
        <v>59488.034694000002</v>
      </c>
      <c r="D52" s="44" t="str">
        <f t="shared" si="14"/>
        <v>N/A</v>
      </c>
      <c r="E52" s="47">
        <v>67938.561881000001</v>
      </c>
      <c r="F52" s="44" t="str">
        <f t="shared" si="15"/>
        <v>N/A</v>
      </c>
      <c r="G52" s="47">
        <v>71302.813332999998</v>
      </c>
      <c r="H52" s="44" t="str">
        <f t="shared" si="16"/>
        <v>N/A</v>
      </c>
      <c r="I52" s="12">
        <v>14.21</v>
      </c>
      <c r="J52" s="12">
        <v>4.952</v>
      </c>
      <c r="K52" s="45" t="s">
        <v>736</v>
      </c>
      <c r="L52" s="9" t="str">
        <f t="shared" si="13"/>
        <v>Yes</v>
      </c>
    </row>
    <row r="53" spans="1:12" ht="25.5" x14ac:dyDescent="0.2">
      <c r="A53" s="2" t="s">
        <v>1139</v>
      </c>
      <c r="B53" s="35" t="s">
        <v>213</v>
      </c>
      <c r="C53" s="47" t="s">
        <v>1745</v>
      </c>
      <c r="D53" s="44" t="str">
        <f t="shared" si="14"/>
        <v>N/A</v>
      </c>
      <c r="E53" s="47" t="s">
        <v>1745</v>
      </c>
      <c r="F53" s="44" t="str">
        <f t="shared" si="15"/>
        <v>N/A</v>
      </c>
      <c r="G53" s="47" t="s">
        <v>1745</v>
      </c>
      <c r="H53" s="44" t="str">
        <f t="shared" si="16"/>
        <v>N/A</v>
      </c>
      <c r="I53" s="12" t="s">
        <v>1745</v>
      </c>
      <c r="J53" s="12" t="s">
        <v>1745</v>
      </c>
      <c r="K53" s="45" t="s">
        <v>736</v>
      </c>
      <c r="L53" s="9" t="str">
        <f t="shared" si="13"/>
        <v>N/A</v>
      </c>
    </row>
    <row r="54" spans="1:12" ht="25.5" x14ac:dyDescent="0.2">
      <c r="A54" s="2" t="s">
        <v>1140</v>
      </c>
      <c r="B54" s="35" t="s">
        <v>213</v>
      </c>
      <c r="C54" s="47">
        <v>47533.441557999999</v>
      </c>
      <c r="D54" s="44" t="str">
        <f t="shared" si="14"/>
        <v>N/A</v>
      </c>
      <c r="E54" s="47">
        <v>48420.666666999998</v>
      </c>
      <c r="F54" s="44" t="str">
        <f t="shared" si="15"/>
        <v>N/A</v>
      </c>
      <c r="G54" s="47">
        <v>54099.263158000002</v>
      </c>
      <c r="H54" s="44" t="str">
        <f t="shared" si="16"/>
        <v>N/A</v>
      </c>
      <c r="I54" s="12">
        <v>1.867</v>
      </c>
      <c r="J54" s="12">
        <v>11.73</v>
      </c>
      <c r="K54" s="45" t="s">
        <v>736</v>
      </c>
      <c r="L54" s="9" t="str">
        <f t="shared" si="13"/>
        <v>Yes</v>
      </c>
    </row>
    <row r="55" spans="1:12" ht="25.5" x14ac:dyDescent="0.2">
      <c r="A55" s="2" t="s">
        <v>1141</v>
      </c>
      <c r="B55" s="35" t="s">
        <v>213</v>
      </c>
      <c r="C55" s="47">
        <v>58613.520168000003</v>
      </c>
      <c r="D55" s="44" t="str">
        <f t="shared" si="14"/>
        <v>N/A</v>
      </c>
      <c r="E55" s="47">
        <v>66585.335223999995</v>
      </c>
      <c r="F55" s="44" t="str">
        <f t="shared" si="15"/>
        <v>N/A</v>
      </c>
      <c r="G55" s="47">
        <v>69000.311738000004</v>
      </c>
      <c r="H55" s="44" t="str">
        <f t="shared" si="16"/>
        <v>N/A</v>
      </c>
      <c r="I55" s="12">
        <v>13.6</v>
      </c>
      <c r="J55" s="12">
        <v>3.6269999999999998</v>
      </c>
      <c r="K55" s="45" t="s">
        <v>736</v>
      </c>
      <c r="L55" s="9" t="str">
        <f t="shared" si="13"/>
        <v>Yes</v>
      </c>
    </row>
    <row r="56" spans="1:12" ht="25.5" x14ac:dyDescent="0.2">
      <c r="A56" s="2" t="s">
        <v>1142</v>
      </c>
      <c r="B56" s="35" t="s">
        <v>213</v>
      </c>
      <c r="C56" s="47" t="s">
        <v>1745</v>
      </c>
      <c r="D56" s="44" t="str">
        <f t="shared" si="14"/>
        <v>N/A</v>
      </c>
      <c r="E56" s="47" t="s">
        <v>1745</v>
      </c>
      <c r="F56" s="44" t="str">
        <f t="shared" si="15"/>
        <v>N/A</v>
      </c>
      <c r="G56" s="47" t="s">
        <v>1745</v>
      </c>
      <c r="H56" s="44" t="str">
        <f t="shared" si="16"/>
        <v>N/A</v>
      </c>
      <c r="I56" s="12" t="s">
        <v>1745</v>
      </c>
      <c r="J56" s="12" t="s">
        <v>1745</v>
      </c>
      <c r="K56" s="45" t="s">
        <v>736</v>
      </c>
      <c r="L56" s="9" t="str">
        <f t="shared" si="13"/>
        <v>N/A</v>
      </c>
    </row>
    <row r="57" spans="1:12" ht="25.5" x14ac:dyDescent="0.2">
      <c r="A57" s="2" t="s">
        <v>1143</v>
      </c>
      <c r="B57" s="35" t="s">
        <v>213</v>
      </c>
      <c r="C57" s="47" t="s">
        <v>1745</v>
      </c>
      <c r="D57" s="44" t="str">
        <f t="shared" si="14"/>
        <v>N/A</v>
      </c>
      <c r="E57" s="47" t="s">
        <v>1745</v>
      </c>
      <c r="F57" s="44" t="str">
        <f t="shared" si="15"/>
        <v>N/A</v>
      </c>
      <c r="G57" s="47" t="s">
        <v>1745</v>
      </c>
      <c r="H57" s="44" t="str">
        <f t="shared" si="16"/>
        <v>N/A</v>
      </c>
      <c r="I57" s="12" t="s">
        <v>1745</v>
      </c>
      <c r="J57" s="12" t="s">
        <v>1745</v>
      </c>
      <c r="K57" s="45" t="s">
        <v>736</v>
      </c>
      <c r="L57" s="9" t="str">
        <f t="shared" si="13"/>
        <v>N/A</v>
      </c>
    </row>
    <row r="58" spans="1:12" ht="25.5" x14ac:dyDescent="0.2">
      <c r="A58" s="2" t="s">
        <v>1144</v>
      </c>
      <c r="B58" s="35" t="s">
        <v>213</v>
      </c>
      <c r="C58" s="47" t="s">
        <v>1745</v>
      </c>
      <c r="D58" s="44" t="str">
        <f t="shared" si="14"/>
        <v>N/A</v>
      </c>
      <c r="E58" s="47">
        <v>17830.613946000001</v>
      </c>
      <c r="F58" s="44" t="str">
        <f t="shared" si="15"/>
        <v>N/A</v>
      </c>
      <c r="G58" s="47">
        <v>17605.858015000002</v>
      </c>
      <c r="H58" s="44" t="str">
        <f t="shared" si="16"/>
        <v>N/A</v>
      </c>
      <c r="I58" s="12" t="s">
        <v>1745</v>
      </c>
      <c r="J58" s="12">
        <v>-1.26</v>
      </c>
      <c r="K58" s="45" t="s">
        <v>736</v>
      </c>
      <c r="L58" s="9" t="str">
        <f t="shared" si="13"/>
        <v>Yes</v>
      </c>
    </row>
    <row r="59" spans="1:12" ht="25.5" x14ac:dyDescent="0.2">
      <c r="A59" s="2" t="s">
        <v>1145</v>
      </c>
      <c r="B59" s="35" t="s">
        <v>213</v>
      </c>
      <c r="C59" s="47" t="s">
        <v>1745</v>
      </c>
      <c r="D59" s="44" t="str">
        <f t="shared" si="14"/>
        <v>N/A</v>
      </c>
      <c r="E59" s="47" t="s">
        <v>1745</v>
      </c>
      <c r="F59" s="44" t="str">
        <f t="shared" si="15"/>
        <v>N/A</v>
      </c>
      <c r="G59" s="47" t="s">
        <v>1745</v>
      </c>
      <c r="H59" s="44" t="str">
        <f t="shared" si="16"/>
        <v>N/A</v>
      </c>
      <c r="I59" s="12" t="s">
        <v>1745</v>
      </c>
      <c r="J59" s="12" t="s">
        <v>1745</v>
      </c>
      <c r="K59" s="45" t="s">
        <v>736</v>
      </c>
      <c r="L59" s="9" t="str">
        <f t="shared" si="13"/>
        <v>N/A</v>
      </c>
    </row>
    <row r="60" spans="1:12" x14ac:dyDescent="0.2">
      <c r="A60" s="6" t="s">
        <v>356</v>
      </c>
      <c r="B60" s="35" t="s">
        <v>213</v>
      </c>
      <c r="C60" s="47">
        <v>124299897</v>
      </c>
      <c r="D60" s="44" t="str">
        <f t="shared" si="14"/>
        <v>N/A</v>
      </c>
      <c r="E60" s="47">
        <v>555927196</v>
      </c>
      <c r="F60" s="44" t="str">
        <f t="shared" si="15"/>
        <v>N/A</v>
      </c>
      <c r="G60" s="47">
        <v>599517717</v>
      </c>
      <c r="H60" s="44" t="str">
        <f t="shared" si="16"/>
        <v>N/A</v>
      </c>
      <c r="I60" s="12">
        <v>347.2</v>
      </c>
      <c r="J60" s="12">
        <v>7.8410000000000002</v>
      </c>
      <c r="K60" s="45" t="s">
        <v>736</v>
      </c>
      <c r="L60" s="9" t="str">
        <f t="shared" ref="L60:L70" si="17">IF(J60="Div by 0", "N/A", IF(K60="N/A","N/A", IF(J60&gt;VALUE(MID(K60,1,2)), "No", IF(J60&lt;-1*VALUE(MID(K60,1,2)), "No", "Yes"))))</f>
        <v>Yes</v>
      </c>
    </row>
    <row r="61" spans="1:12" ht="25.5" x14ac:dyDescent="0.2">
      <c r="A61" s="2" t="s">
        <v>1146</v>
      </c>
      <c r="B61" s="35" t="s">
        <v>213</v>
      </c>
      <c r="C61" s="47">
        <v>764925</v>
      </c>
      <c r="D61" s="44" t="str">
        <f t="shared" si="14"/>
        <v>N/A</v>
      </c>
      <c r="E61" s="47">
        <v>550083</v>
      </c>
      <c r="F61" s="44" t="str">
        <f t="shared" si="15"/>
        <v>N/A</v>
      </c>
      <c r="G61" s="47">
        <v>307690</v>
      </c>
      <c r="H61" s="44" t="str">
        <f t="shared" si="16"/>
        <v>N/A</v>
      </c>
      <c r="I61" s="12">
        <v>-28.1</v>
      </c>
      <c r="J61" s="12">
        <v>-44.1</v>
      </c>
      <c r="K61" s="45" t="s">
        <v>736</v>
      </c>
      <c r="L61" s="9" t="str">
        <f t="shared" si="17"/>
        <v>No</v>
      </c>
    </row>
    <row r="62" spans="1:12" x14ac:dyDescent="0.2">
      <c r="A62" s="2" t="s">
        <v>1147</v>
      </c>
      <c r="B62" s="35" t="s">
        <v>213</v>
      </c>
      <c r="C62" s="47">
        <v>0</v>
      </c>
      <c r="D62" s="44" t="str">
        <f t="shared" si="14"/>
        <v>N/A</v>
      </c>
      <c r="E62" s="47">
        <v>0</v>
      </c>
      <c r="F62" s="44" t="str">
        <f t="shared" si="15"/>
        <v>N/A</v>
      </c>
      <c r="G62" s="47">
        <v>0</v>
      </c>
      <c r="H62" s="44" t="str">
        <f t="shared" si="16"/>
        <v>N/A</v>
      </c>
      <c r="I62" s="12" t="s">
        <v>1745</v>
      </c>
      <c r="J62" s="12" t="s">
        <v>1745</v>
      </c>
      <c r="K62" s="45" t="s">
        <v>736</v>
      </c>
      <c r="L62" s="9" t="str">
        <f t="shared" si="17"/>
        <v>N/A</v>
      </c>
    </row>
    <row r="63" spans="1:12" ht="25.5" x14ac:dyDescent="0.2">
      <c r="A63" s="2" t="s">
        <v>1148</v>
      </c>
      <c r="B63" s="35" t="s">
        <v>213</v>
      </c>
      <c r="C63" s="47">
        <v>301684</v>
      </c>
      <c r="D63" s="44" t="str">
        <f t="shared" si="14"/>
        <v>N/A</v>
      </c>
      <c r="E63" s="47">
        <v>153710</v>
      </c>
      <c r="F63" s="44" t="str">
        <f t="shared" si="15"/>
        <v>N/A</v>
      </c>
      <c r="G63" s="47">
        <v>18160</v>
      </c>
      <c r="H63" s="44" t="str">
        <f t="shared" si="16"/>
        <v>N/A</v>
      </c>
      <c r="I63" s="12">
        <v>-49</v>
      </c>
      <c r="J63" s="12">
        <v>-88.2</v>
      </c>
      <c r="K63" s="45" t="s">
        <v>736</v>
      </c>
      <c r="L63" s="9" t="str">
        <f t="shared" si="17"/>
        <v>No</v>
      </c>
    </row>
    <row r="64" spans="1:12" ht="25.5" x14ac:dyDescent="0.2">
      <c r="A64" s="2" t="s">
        <v>1149</v>
      </c>
      <c r="B64" s="35" t="s">
        <v>213</v>
      </c>
      <c r="C64" s="47">
        <v>0</v>
      </c>
      <c r="D64" s="44" t="str">
        <f t="shared" si="14"/>
        <v>N/A</v>
      </c>
      <c r="E64" s="47">
        <v>0</v>
      </c>
      <c r="F64" s="44" t="str">
        <f t="shared" si="15"/>
        <v>N/A</v>
      </c>
      <c r="G64" s="47">
        <v>0</v>
      </c>
      <c r="H64" s="44" t="str">
        <f t="shared" si="16"/>
        <v>N/A</v>
      </c>
      <c r="I64" s="12" t="s">
        <v>1745</v>
      </c>
      <c r="J64" s="12" t="s">
        <v>1745</v>
      </c>
      <c r="K64" s="45" t="s">
        <v>736</v>
      </c>
      <c r="L64" s="9" t="str">
        <f t="shared" si="17"/>
        <v>N/A</v>
      </c>
    </row>
    <row r="65" spans="1:12" ht="25.5" x14ac:dyDescent="0.2">
      <c r="A65" s="2" t="s">
        <v>1150</v>
      </c>
      <c r="B65" s="35" t="s">
        <v>213</v>
      </c>
      <c r="C65" s="47">
        <v>1592990</v>
      </c>
      <c r="D65" s="44" t="str">
        <f t="shared" si="14"/>
        <v>N/A</v>
      </c>
      <c r="E65" s="47">
        <v>1554920</v>
      </c>
      <c r="F65" s="44" t="str">
        <f t="shared" si="15"/>
        <v>N/A</v>
      </c>
      <c r="G65" s="47">
        <v>1810136</v>
      </c>
      <c r="H65" s="44" t="str">
        <f t="shared" si="16"/>
        <v>N/A</v>
      </c>
      <c r="I65" s="12">
        <v>-2.39</v>
      </c>
      <c r="J65" s="12">
        <v>16.41</v>
      </c>
      <c r="K65" s="45" t="s">
        <v>736</v>
      </c>
      <c r="L65" s="9" t="str">
        <f t="shared" si="17"/>
        <v>Yes</v>
      </c>
    </row>
    <row r="66" spans="1:12" ht="25.5" x14ac:dyDescent="0.2">
      <c r="A66" s="2" t="s">
        <v>1151</v>
      </c>
      <c r="B66" s="35" t="s">
        <v>213</v>
      </c>
      <c r="C66" s="47">
        <v>121640298</v>
      </c>
      <c r="D66" s="44" t="str">
        <f t="shared" si="14"/>
        <v>N/A</v>
      </c>
      <c r="E66" s="47">
        <v>545835450</v>
      </c>
      <c r="F66" s="44" t="str">
        <f t="shared" si="15"/>
        <v>N/A</v>
      </c>
      <c r="G66" s="47">
        <v>586121097</v>
      </c>
      <c r="H66" s="44" t="str">
        <f t="shared" si="16"/>
        <v>N/A</v>
      </c>
      <c r="I66" s="12">
        <v>348.7</v>
      </c>
      <c r="J66" s="12">
        <v>7.3810000000000002</v>
      </c>
      <c r="K66" s="45" t="s">
        <v>736</v>
      </c>
      <c r="L66" s="9" t="str">
        <f t="shared" si="17"/>
        <v>Yes</v>
      </c>
    </row>
    <row r="67" spans="1:12" ht="25.5" x14ac:dyDescent="0.2">
      <c r="A67" s="2" t="s">
        <v>1152</v>
      </c>
      <c r="B67" s="35" t="s">
        <v>213</v>
      </c>
      <c r="C67" s="47">
        <v>0</v>
      </c>
      <c r="D67" s="44" t="str">
        <f t="shared" si="14"/>
        <v>N/A</v>
      </c>
      <c r="E67" s="47">
        <v>0</v>
      </c>
      <c r="F67" s="44" t="str">
        <f t="shared" si="15"/>
        <v>N/A</v>
      </c>
      <c r="G67" s="47">
        <v>0</v>
      </c>
      <c r="H67" s="44" t="str">
        <f t="shared" si="16"/>
        <v>N/A</v>
      </c>
      <c r="I67" s="12" t="s">
        <v>1745</v>
      </c>
      <c r="J67" s="12" t="s">
        <v>1745</v>
      </c>
      <c r="K67" s="45" t="s">
        <v>736</v>
      </c>
      <c r="L67" s="9" t="str">
        <f t="shared" si="17"/>
        <v>N/A</v>
      </c>
    </row>
    <row r="68" spans="1:12" ht="25.5" x14ac:dyDescent="0.2">
      <c r="A68" s="2" t="s">
        <v>1153</v>
      </c>
      <c r="B68" s="35" t="s">
        <v>213</v>
      </c>
      <c r="C68" s="47">
        <v>0</v>
      </c>
      <c r="D68" s="44" t="str">
        <f t="shared" si="14"/>
        <v>N/A</v>
      </c>
      <c r="E68" s="47">
        <v>0</v>
      </c>
      <c r="F68" s="44" t="str">
        <f t="shared" si="15"/>
        <v>N/A</v>
      </c>
      <c r="G68" s="47">
        <v>0</v>
      </c>
      <c r="H68" s="44" t="str">
        <f t="shared" si="16"/>
        <v>N/A</v>
      </c>
      <c r="I68" s="12" t="s">
        <v>1745</v>
      </c>
      <c r="J68" s="12" t="s">
        <v>1745</v>
      </c>
      <c r="K68" s="45" t="s">
        <v>736</v>
      </c>
      <c r="L68" s="9" t="str">
        <f t="shared" si="17"/>
        <v>N/A</v>
      </c>
    </row>
    <row r="69" spans="1:12" ht="25.5" x14ac:dyDescent="0.2">
      <c r="A69" s="2" t="s">
        <v>1154</v>
      </c>
      <c r="B69" s="35" t="s">
        <v>213</v>
      </c>
      <c r="C69" s="47">
        <v>0</v>
      </c>
      <c r="D69" s="44" t="str">
        <f t="shared" si="14"/>
        <v>N/A</v>
      </c>
      <c r="E69" s="47">
        <v>7833033</v>
      </c>
      <c r="F69" s="44" t="str">
        <f t="shared" si="15"/>
        <v>N/A</v>
      </c>
      <c r="G69" s="47">
        <v>11260634</v>
      </c>
      <c r="H69" s="44" t="str">
        <f t="shared" si="16"/>
        <v>N/A</v>
      </c>
      <c r="I69" s="12" t="s">
        <v>1745</v>
      </c>
      <c r="J69" s="12">
        <v>43.76</v>
      </c>
      <c r="K69" s="45" t="s">
        <v>736</v>
      </c>
      <c r="L69" s="9" t="str">
        <f t="shared" si="17"/>
        <v>No</v>
      </c>
    </row>
    <row r="70" spans="1:12" ht="25.5" x14ac:dyDescent="0.2">
      <c r="A70" s="2" t="s">
        <v>1155</v>
      </c>
      <c r="B70" s="35" t="s">
        <v>213</v>
      </c>
      <c r="C70" s="47">
        <v>0</v>
      </c>
      <c r="D70" s="44" t="str">
        <f t="shared" si="14"/>
        <v>N/A</v>
      </c>
      <c r="E70" s="47">
        <v>0</v>
      </c>
      <c r="F70" s="44" t="str">
        <f t="shared" si="15"/>
        <v>N/A</v>
      </c>
      <c r="G70" s="47">
        <v>0</v>
      </c>
      <c r="H70" s="44" t="str">
        <f t="shared" si="16"/>
        <v>N/A</v>
      </c>
      <c r="I70" s="12" t="s">
        <v>1745</v>
      </c>
      <c r="J70" s="12" t="s">
        <v>1745</v>
      </c>
      <c r="K70" s="45" t="s">
        <v>736</v>
      </c>
      <c r="L70" s="9" t="str">
        <f t="shared" si="17"/>
        <v>N/A</v>
      </c>
    </row>
    <row r="71" spans="1:12" x14ac:dyDescent="0.2">
      <c r="A71" s="6" t="s">
        <v>1156</v>
      </c>
      <c r="B71" s="35" t="s">
        <v>213</v>
      </c>
      <c r="C71" s="47">
        <v>5564.5042976000004</v>
      </c>
      <c r="D71" s="44" t="str">
        <f t="shared" si="14"/>
        <v>N/A</v>
      </c>
      <c r="E71" s="47">
        <v>17554.856511000002</v>
      </c>
      <c r="F71" s="44" t="str">
        <f t="shared" si="15"/>
        <v>N/A</v>
      </c>
      <c r="G71" s="47">
        <v>18774.237215000001</v>
      </c>
      <c r="H71" s="44" t="str">
        <f t="shared" si="16"/>
        <v>N/A</v>
      </c>
      <c r="I71" s="12">
        <v>215.5</v>
      </c>
      <c r="J71" s="12">
        <v>6.9459999999999997</v>
      </c>
      <c r="K71" s="45" t="s">
        <v>736</v>
      </c>
      <c r="L71" s="9" t="str">
        <f t="shared" ref="L71:L81" si="18">IF(J71="Div by 0", "N/A", IF(K71="N/A","N/A", IF(J71&gt;VALUE(MID(K71,1,2)), "No", IF(J71&lt;-1*VALUE(MID(K71,1,2)), "No", "Yes"))))</f>
        <v>Yes</v>
      </c>
    </row>
    <row r="72" spans="1:12" ht="25.5" x14ac:dyDescent="0.2">
      <c r="A72" s="2" t="s">
        <v>1157</v>
      </c>
      <c r="B72" s="35" t="s">
        <v>213</v>
      </c>
      <c r="C72" s="47">
        <v>40.429439746</v>
      </c>
      <c r="D72" s="44" t="str">
        <f t="shared" si="14"/>
        <v>N/A</v>
      </c>
      <c r="E72" s="47">
        <v>28.916732376999999</v>
      </c>
      <c r="F72" s="44" t="str">
        <f t="shared" si="15"/>
        <v>N/A</v>
      </c>
      <c r="G72" s="47">
        <v>16.760540364000001</v>
      </c>
      <c r="H72" s="44" t="str">
        <f t="shared" si="16"/>
        <v>N/A</v>
      </c>
      <c r="I72" s="12">
        <v>-28.5</v>
      </c>
      <c r="J72" s="12">
        <v>-42</v>
      </c>
      <c r="K72" s="45" t="s">
        <v>736</v>
      </c>
      <c r="L72" s="9" t="str">
        <f t="shared" si="18"/>
        <v>No</v>
      </c>
    </row>
    <row r="73" spans="1:12" ht="25.5" x14ac:dyDescent="0.2">
      <c r="A73" s="2" t="s">
        <v>1158</v>
      </c>
      <c r="B73" s="35" t="s">
        <v>213</v>
      </c>
      <c r="C73" s="47" t="s">
        <v>1745</v>
      </c>
      <c r="D73" s="44" t="str">
        <f t="shared" si="14"/>
        <v>N/A</v>
      </c>
      <c r="E73" s="47" t="s">
        <v>1745</v>
      </c>
      <c r="F73" s="44" t="str">
        <f t="shared" si="15"/>
        <v>N/A</v>
      </c>
      <c r="G73" s="47" t="s">
        <v>1745</v>
      </c>
      <c r="H73" s="44" t="str">
        <f t="shared" si="16"/>
        <v>N/A</v>
      </c>
      <c r="I73" s="12" t="s">
        <v>1745</v>
      </c>
      <c r="J73" s="12" t="s">
        <v>1745</v>
      </c>
      <c r="K73" s="45" t="s">
        <v>736</v>
      </c>
      <c r="L73" s="9" t="str">
        <f t="shared" si="18"/>
        <v>N/A</v>
      </c>
    </row>
    <row r="74" spans="1:12" ht="25.5" x14ac:dyDescent="0.2">
      <c r="A74" s="2" t="s">
        <v>1159</v>
      </c>
      <c r="B74" s="35" t="s">
        <v>213</v>
      </c>
      <c r="C74" s="47">
        <v>615.68163264999998</v>
      </c>
      <c r="D74" s="44" t="str">
        <f t="shared" si="14"/>
        <v>N/A</v>
      </c>
      <c r="E74" s="47">
        <v>380.47029702999998</v>
      </c>
      <c r="F74" s="44" t="str">
        <f t="shared" si="15"/>
        <v>N/A</v>
      </c>
      <c r="G74" s="47">
        <v>48.426666666999999</v>
      </c>
      <c r="H74" s="44" t="str">
        <f t="shared" si="16"/>
        <v>N/A</v>
      </c>
      <c r="I74" s="12">
        <v>-38.200000000000003</v>
      </c>
      <c r="J74" s="12">
        <v>-87.3</v>
      </c>
      <c r="K74" s="45" t="s">
        <v>736</v>
      </c>
      <c r="L74" s="9" t="str">
        <f t="shared" si="18"/>
        <v>No</v>
      </c>
    </row>
    <row r="75" spans="1:12" ht="25.5" x14ac:dyDescent="0.2">
      <c r="A75" s="2" t="s">
        <v>1160</v>
      </c>
      <c r="B75" s="35" t="s">
        <v>213</v>
      </c>
      <c r="C75" s="47" t="s">
        <v>1745</v>
      </c>
      <c r="D75" s="44" t="str">
        <f t="shared" si="14"/>
        <v>N/A</v>
      </c>
      <c r="E75" s="47" t="s">
        <v>1745</v>
      </c>
      <c r="F75" s="44" t="str">
        <f t="shared" si="15"/>
        <v>N/A</v>
      </c>
      <c r="G75" s="47" t="s">
        <v>1745</v>
      </c>
      <c r="H75" s="44" t="str">
        <f t="shared" si="16"/>
        <v>N/A</v>
      </c>
      <c r="I75" s="12" t="s">
        <v>1745</v>
      </c>
      <c r="J75" s="12" t="s">
        <v>1745</v>
      </c>
      <c r="K75" s="45" t="s">
        <v>736</v>
      </c>
      <c r="L75" s="9" t="str">
        <f t="shared" si="18"/>
        <v>N/A</v>
      </c>
    </row>
    <row r="76" spans="1:12" ht="25.5" x14ac:dyDescent="0.2">
      <c r="A76" s="2" t="s">
        <v>1161</v>
      </c>
      <c r="B76" s="35" t="s">
        <v>213</v>
      </c>
      <c r="C76" s="47">
        <v>20688.181818000001</v>
      </c>
      <c r="D76" s="44" t="str">
        <f t="shared" si="14"/>
        <v>N/A</v>
      </c>
      <c r="E76" s="47">
        <v>20732.266667</v>
      </c>
      <c r="F76" s="44" t="str">
        <f t="shared" si="15"/>
        <v>N/A</v>
      </c>
      <c r="G76" s="47">
        <v>23817.578947000002</v>
      </c>
      <c r="H76" s="44" t="str">
        <f t="shared" si="16"/>
        <v>N/A</v>
      </c>
      <c r="I76" s="12">
        <v>0.21310000000000001</v>
      </c>
      <c r="J76" s="12">
        <v>14.88</v>
      </c>
      <c r="K76" s="45" t="s">
        <v>736</v>
      </c>
      <c r="L76" s="9" t="str">
        <f t="shared" si="18"/>
        <v>Yes</v>
      </c>
    </row>
    <row r="77" spans="1:12" ht="25.5" x14ac:dyDescent="0.2">
      <c r="A77" s="2" t="s">
        <v>1162</v>
      </c>
      <c r="B77" s="35" t="s">
        <v>213</v>
      </c>
      <c r="C77" s="47">
        <v>42665.835847000002</v>
      </c>
      <c r="D77" s="44" t="str">
        <f t="shared" si="14"/>
        <v>N/A</v>
      </c>
      <c r="E77" s="47">
        <v>52474.086713999997</v>
      </c>
      <c r="F77" s="44" t="str">
        <f t="shared" si="15"/>
        <v>N/A</v>
      </c>
      <c r="G77" s="47">
        <v>54952.287362000003</v>
      </c>
      <c r="H77" s="44" t="str">
        <f t="shared" si="16"/>
        <v>N/A</v>
      </c>
      <c r="I77" s="12">
        <v>22.99</v>
      </c>
      <c r="J77" s="12">
        <v>4.7229999999999999</v>
      </c>
      <c r="K77" s="45" t="s">
        <v>736</v>
      </c>
      <c r="L77" s="9" t="str">
        <f t="shared" si="18"/>
        <v>Yes</v>
      </c>
    </row>
    <row r="78" spans="1:12" ht="25.5" x14ac:dyDescent="0.2">
      <c r="A78" s="2" t="s">
        <v>1163</v>
      </c>
      <c r="B78" s="35" t="s">
        <v>213</v>
      </c>
      <c r="C78" s="47" t="s">
        <v>1745</v>
      </c>
      <c r="D78" s="44" t="str">
        <f t="shared" si="14"/>
        <v>N/A</v>
      </c>
      <c r="E78" s="47" t="s">
        <v>1745</v>
      </c>
      <c r="F78" s="44" t="str">
        <f t="shared" si="15"/>
        <v>N/A</v>
      </c>
      <c r="G78" s="47" t="s">
        <v>1745</v>
      </c>
      <c r="H78" s="44" t="str">
        <f t="shared" si="16"/>
        <v>N/A</v>
      </c>
      <c r="I78" s="12" t="s">
        <v>1745</v>
      </c>
      <c r="J78" s="12" t="s">
        <v>1745</v>
      </c>
      <c r="K78" s="45" t="s">
        <v>736</v>
      </c>
      <c r="L78" s="9" t="str">
        <f t="shared" si="18"/>
        <v>N/A</v>
      </c>
    </row>
    <row r="79" spans="1:12" ht="25.5" x14ac:dyDescent="0.2">
      <c r="A79" s="2" t="s">
        <v>1164</v>
      </c>
      <c r="B79" s="35" t="s">
        <v>213</v>
      </c>
      <c r="C79" s="47" t="s">
        <v>1745</v>
      </c>
      <c r="D79" s="44" t="str">
        <f t="shared" si="14"/>
        <v>N/A</v>
      </c>
      <c r="E79" s="47" t="s">
        <v>1745</v>
      </c>
      <c r="F79" s="44" t="str">
        <f t="shared" si="15"/>
        <v>N/A</v>
      </c>
      <c r="G79" s="47" t="s">
        <v>1745</v>
      </c>
      <c r="H79" s="44" t="str">
        <f t="shared" si="16"/>
        <v>N/A</v>
      </c>
      <c r="I79" s="12" t="s">
        <v>1745</v>
      </c>
      <c r="J79" s="12" t="s">
        <v>1745</v>
      </c>
      <c r="K79" s="45" t="s">
        <v>736</v>
      </c>
      <c r="L79" s="9" t="str">
        <f t="shared" si="18"/>
        <v>N/A</v>
      </c>
    </row>
    <row r="80" spans="1:12" ht="25.5" x14ac:dyDescent="0.2">
      <c r="A80" s="2" t="s">
        <v>1165</v>
      </c>
      <c r="B80" s="35" t="s">
        <v>213</v>
      </c>
      <c r="C80" s="47" t="s">
        <v>1745</v>
      </c>
      <c r="D80" s="44" t="str">
        <f t="shared" si="14"/>
        <v>N/A</v>
      </c>
      <c r="E80" s="47">
        <v>4440.4948979999999</v>
      </c>
      <c r="F80" s="44" t="str">
        <f t="shared" si="15"/>
        <v>N/A</v>
      </c>
      <c r="G80" s="47">
        <v>4581.2180635000004</v>
      </c>
      <c r="H80" s="44" t="str">
        <f t="shared" si="16"/>
        <v>N/A</v>
      </c>
      <c r="I80" s="12" t="s">
        <v>1745</v>
      </c>
      <c r="J80" s="12">
        <v>3.169</v>
      </c>
      <c r="K80" s="45" t="s">
        <v>736</v>
      </c>
      <c r="L80" s="9" t="str">
        <f t="shared" si="18"/>
        <v>Yes</v>
      </c>
    </row>
    <row r="81" spans="1:12" ht="25.5" x14ac:dyDescent="0.2">
      <c r="A81" s="2" t="s">
        <v>1166</v>
      </c>
      <c r="B81" s="35" t="s">
        <v>213</v>
      </c>
      <c r="C81" s="47" t="s">
        <v>1745</v>
      </c>
      <c r="D81" s="44" t="str">
        <f t="shared" si="14"/>
        <v>N/A</v>
      </c>
      <c r="E81" s="47" t="s">
        <v>1745</v>
      </c>
      <c r="F81" s="44" t="str">
        <f t="shared" si="15"/>
        <v>N/A</v>
      </c>
      <c r="G81" s="47" t="s">
        <v>1745</v>
      </c>
      <c r="H81" s="44" t="str">
        <f t="shared" si="16"/>
        <v>N/A</v>
      </c>
      <c r="I81" s="12" t="s">
        <v>1745</v>
      </c>
      <c r="J81" s="12" t="s">
        <v>1745</v>
      </c>
      <c r="K81" s="45" t="s">
        <v>736</v>
      </c>
      <c r="L81" s="9" t="str">
        <f t="shared" si="18"/>
        <v>N/A</v>
      </c>
    </row>
    <row r="82" spans="1:12" x14ac:dyDescent="0.2">
      <c r="A82" s="2" t="s">
        <v>357</v>
      </c>
      <c r="B82" s="35" t="s">
        <v>213</v>
      </c>
      <c r="C82" s="47">
        <v>489124265</v>
      </c>
      <c r="D82" s="44" t="str">
        <f t="shared" si="14"/>
        <v>N/A</v>
      </c>
      <c r="E82" s="47">
        <v>557056151</v>
      </c>
      <c r="F82" s="44" t="str">
        <f t="shared" si="15"/>
        <v>N/A</v>
      </c>
      <c r="G82" s="47">
        <v>599576399</v>
      </c>
      <c r="H82" s="44" t="str">
        <f t="shared" si="16"/>
        <v>N/A</v>
      </c>
      <c r="I82" s="12">
        <v>13.89</v>
      </c>
      <c r="J82" s="12">
        <v>7.633</v>
      </c>
      <c r="K82" s="45" t="s">
        <v>736</v>
      </c>
      <c r="L82" s="9" t="str">
        <f t="shared" ref="L82:L138" si="19">IF(J82="Div by 0", "N/A", IF(K82="N/A","N/A", IF(J82&gt;VALUE(MID(K82,1,2)), "No", IF(J82&lt;-1*VALUE(MID(K82,1,2)), "No", "Yes"))))</f>
        <v>Yes</v>
      </c>
    </row>
    <row r="83" spans="1:12" x14ac:dyDescent="0.2">
      <c r="A83" s="2" t="s">
        <v>363</v>
      </c>
      <c r="B83" s="35" t="s">
        <v>213</v>
      </c>
      <c r="C83" s="36">
        <v>9344</v>
      </c>
      <c r="D83" s="44" t="str">
        <f t="shared" ref="D83:D114" si="20">IF($B83="N/A","N/A",IF(C83&gt;10,"No",IF(C83&lt;-10,"No","Yes")))</f>
        <v>N/A</v>
      </c>
      <c r="E83" s="36">
        <v>10223</v>
      </c>
      <c r="F83" s="44" t="str">
        <f t="shared" ref="F83:F114" si="21">IF($B83="N/A","N/A",IF(E83&gt;10,"No",IF(E83&lt;-10,"No","Yes")))</f>
        <v>N/A</v>
      </c>
      <c r="G83" s="36">
        <v>11037</v>
      </c>
      <c r="H83" s="44" t="str">
        <f t="shared" ref="H83:H114" si="22">IF($B83="N/A","N/A",IF(G83&gt;10,"No",IF(G83&lt;-10,"No","Yes")))</f>
        <v>N/A</v>
      </c>
      <c r="I83" s="12">
        <v>9.407</v>
      </c>
      <c r="J83" s="12">
        <v>7.9619999999999997</v>
      </c>
      <c r="K83" s="45" t="s">
        <v>736</v>
      </c>
      <c r="L83" s="9" t="str">
        <f t="shared" si="19"/>
        <v>Yes</v>
      </c>
    </row>
    <row r="84" spans="1:12" x14ac:dyDescent="0.2">
      <c r="A84" s="2" t="s">
        <v>358</v>
      </c>
      <c r="B84" s="35" t="s">
        <v>213</v>
      </c>
      <c r="C84" s="47">
        <v>52346.346854000003</v>
      </c>
      <c r="D84" s="44" t="str">
        <f t="shared" si="20"/>
        <v>N/A</v>
      </c>
      <c r="E84" s="47">
        <v>54490.477453</v>
      </c>
      <c r="F84" s="44" t="str">
        <f t="shared" si="21"/>
        <v>N/A</v>
      </c>
      <c r="G84" s="47">
        <v>54324.218446999999</v>
      </c>
      <c r="H84" s="44" t="str">
        <f t="shared" si="22"/>
        <v>N/A</v>
      </c>
      <c r="I84" s="12">
        <v>4.0960000000000001</v>
      </c>
      <c r="J84" s="12">
        <v>-0.30499999999999999</v>
      </c>
      <c r="K84" s="45" t="s">
        <v>736</v>
      </c>
      <c r="L84" s="9" t="str">
        <f t="shared" si="19"/>
        <v>Yes</v>
      </c>
    </row>
    <row r="85" spans="1:12" ht="25.5" x14ac:dyDescent="0.2">
      <c r="A85" s="2" t="s">
        <v>1167</v>
      </c>
      <c r="B85" s="35" t="s">
        <v>213</v>
      </c>
      <c r="C85" s="47">
        <v>264554</v>
      </c>
      <c r="D85" s="44" t="str">
        <f t="shared" si="20"/>
        <v>N/A</v>
      </c>
      <c r="E85" s="47">
        <v>693445</v>
      </c>
      <c r="F85" s="44" t="str">
        <f t="shared" si="21"/>
        <v>N/A</v>
      </c>
      <c r="G85" s="47">
        <v>920406</v>
      </c>
      <c r="H85" s="44" t="str">
        <f t="shared" si="22"/>
        <v>N/A</v>
      </c>
      <c r="I85" s="12">
        <v>162.1</v>
      </c>
      <c r="J85" s="12">
        <v>32.729999999999997</v>
      </c>
      <c r="K85" s="45" t="s">
        <v>736</v>
      </c>
      <c r="L85" s="9" t="str">
        <f t="shared" si="19"/>
        <v>No</v>
      </c>
    </row>
    <row r="86" spans="1:12" x14ac:dyDescent="0.2">
      <c r="A86" s="2" t="s">
        <v>726</v>
      </c>
      <c r="B86" s="35" t="s">
        <v>213</v>
      </c>
      <c r="C86" s="36">
        <v>275</v>
      </c>
      <c r="D86" s="44" t="str">
        <f t="shared" si="20"/>
        <v>N/A</v>
      </c>
      <c r="E86" s="36">
        <v>467</v>
      </c>
      <c r="F86" s="44" t="str">
        <f t="shared" si="21"/>
        <v>N/A</v>
      </c>
      <c r="G86" s="36">
        <v>500</v>
      </c>
      <c r="H86" s="44" t="str">
        <f t="shared" si="22"/>
        <v>N/A</v>
      </c>
      <c r="I86" s="12">
        <v>69.819999999999993</v>
      </c>
      <c r="J86" s="12">
        <v>7.0659999999999998</v>
      </c>
      <c r="K86" s="45" t="s">
        <v>736</v>
      </c>
      <c r="L86" s="9" t="str">
        <f t="shared" si="19"/>
        <v>Yes</v>
      </c>
    </row>
    <row r="87" spans="1:12" ht="25.5" x14ac:dyDescent="0.2">
      <c r="A87" s="2" t="s">
        <v>1168</v>
      </c>
      <c r="B87" s="35" t="s">
        <v>213</v>
      </c>
      <c r="C87" s="47">
        <v>962.01454545000001</v>
      </c>
      <c r="D87" s="44" t="str">
        <f t="shared" si="20"/>
        <v>N/A</v>
      </c>
      <c r="E87" s="47">
        <v>1484.8929336000001</v>
      </c>
      <c r="F87" s="44" t="str">
        <f t="shared" si="21"/>
        <v>N/A</v>
      </c>
      <c r="G87" s="47">
        <v>1840.8119999999999</v>
      </c>
      <c r="H87" s="44" t="str">
        <f t="shared" si="22"/>
        <v>N/A</v>
      </c>
      <c r="I87" s="12">
        <v>54.35</v>
      </c>
      <c r="J87" s="12">
        <v>23.97</v>
      </c>
      <c r="K87" s="45" t="s">
        <v>736</v>
      </c>
      <c r="L87" s="9" t="str">
        <f t="shared" si="19"/>
        <v>Yes</v>
      </c>
    </row>
    <row r="88" spans="1:12" ht="25.5" x14ac:dyDescent="0.2">
      <c r="A88" s="2" t="s">
        <v>1169</v>
      </c>
      <c r="B88" s="35" t="s">
        <v>213</v>
      </c>
      <c r="C88" s="47">
        <v>412784605</v>
      </c>
      <c r="D88" s="44" t="str">
        <f t="shared" si="20"/>
        <v>N/A</v>
      </c>
      <c r="E88" s="47">
        <v>463966603</v>
      </c>
      <c r="F88" s="44" t="str">
        <f t="shared" si="21"/>
        <v>N/A</v>
      </c>
      <c r="G88" s="47">
        <v>490349512</v>
      </c>
      <c r="H88" s="44" t="str">
        <f t="shared" si="22"/>
        <v>N/A</v>
      </c>
      <c r="I88" s="12">
        <v>12.4</v>
      </c>
      <c r="J88" s="12">
        <v>5.6859999999999999</v>
      </c>
      <c r="K88" s="45" t="s">
        <v>736</v>
      </c>
      <c r="L88" s="9" t="str">
        <f t="shared" si="19"/>
        <v>Yes</v>
      </c>
    </row>
    <row r="89" spans="1:12" x14ac:dyDescent="0.2">
      <c r="A89" s="2" t="s">
        <v>727</v>
      </c>
      <c r="B89" s="35" t="s">
        <v>213</v>
      </c>
      <c r="C89" s="36">
        <v>6428</v>
      </c>
      <c r="D89" s="44" t="str">
        <f t="shared" si="20"/>
        <v>N/A</v>
      </c>
      <c r="E89" s="36">
        <v>6726</v>
      </c>
      <c r="F89" s="44" t="str">
        <f t="shared" si="21"/>
        <v>N/A</v>
      </c>
      <c r="G89" s="36">
        <v>6797</v>
      </c>
      <c r="H89" s="44" t="str">
        <f t="shared" si="22"/>
        <v>N/A</v>
      </c>
      <c r="I89" s="12">
        <v>4.6360000000000001</v>
      </c>
      <c r="J89" s="12">
        <v>1.056</v>
      </c>
      <c r="K89" s="45" t="s">
        <v>736</v>
      </c>
      <c r="L89" s="9" t="str">
        <f t="shared" si="19"/>
        <v>Yes</v>
      </c>
    </row>
    <row r="90" spans="1:12" ht="25.5" x14ac:dyDescent="0.2">
      <c r="A90" s="2" t="s">
        <v>1170</v>
      </c>
      <c r="B90" s="35" t="s">
        <v>213</v>
      </c>
      <c r="C90" s="47">
        <v>64216.646701999998</v>
      </c>
      <c r="D90" s="44" t="str">
        <f t="shared" si="20"/>
        <v>N/A</v>
      </c>
      <c r="E90" s="47">
        <v>68981.059024999995</v>
      </c>
      <c r="F90" s="44" t="str">
        <f t="shared" si="21"/>
        <v>N/A</v>
      </c>
      <c r="G90" s="47">
        <v>72142.049727999998</v>
      </c>
      <c r="H90" s="44" t="str">
        <f t="shared" si="22"/>
        <v>N/A</v>
      </c>
      <c r="I90" s="12">
        <v>7.4189999999999996</v>
      </c>
      <c r="J90" s="12">
        <v>4.5819999999999999</v>
      </c>
      <c r="K90" s="45" t="s">
        <v>736</v>
      </c>
      <c r="L90" s="9" t="str">
        <f t="shared" si="19"/>
        <v>Yes</v>
      </c>
    </row>
    <row r="91" spans="1:12" ht="25.5" x14ac:dyDescent="0.2">
      <c r="A91" s="2" t="s">
        <v>1171</v>
      </c>
      <c r="B91" s="35" t="s">
        <v>213</v>
      </c>
      <c r="C91" s="47">
        <v>2577138</v>
      </c>
      <c r="D91" s="44" t="str">
        <f t="shared" si="20"/>
        <v>N/A</v>
      </c>
      <c r="E91" s="47">
        <v>5183677</v>
      </c>
      <c r="F91" s="44" t="str">
        <f t="shared" si="21"/>
        <v>N/A</v>
      </c>
      <c r="G91" s="47">
        <v>6111275</v>
      </c>
      <c r="H91" s="44" t="str">
        <f t="shared" si="22"/>
        <v>N/A</v>
      </c>
      <c r="I91" s="12">
        <v>101.1</v>
      </c>
      <c r="J91" s="12">
        <v>17.89</v>
      </c>
      <c r="K91" s="45" t="s">
        <v>736</v>
      </c>
      <c r="L91" s="9" t="str">
        <f t="shared" si="19"/>
        <v>Yes</v>
      </c>
    </row>
    <row r="92" spans="1:12" x14ac:dyDescent="0.2">
      <c r="A92" s="2" t="s">
        <v>728</v>
      </c>
      <c r="B92" s="35" t="s">
        <v>213</v>
      </c>
      <c r="C92" s="36">
        <v>372</v>
      </c>
      <c r="D92" s="44" t="str">
        <f t="shared" si="20"/>
        <v>N/A</v>
      </c>
      <c r="E92" s="36">
        <v>558</v>
      </c>
      <c r="F92" s="44" t="str">
        <f t="shared" si="21"/>
        <v>N/A</v>
      </c>
      <c r="G92" s="36">
        <v>614</v>
      </c>
      <c r="H92" s="44" t="str">
        <f t="shared" si="22"/>
        <v>N/A</v>
      </c>
      <c r="I92" s="12">
        <v>50</v>
      </c>
      <c r="J92" s="12">
        <v>10.039999999999999</v>
      </c>
      <c r="K92" s="45" t="s">
        <v>736</v>
      </c>
      <c r="L92" s="9" t="str">
        <f t="shared" si="19"/>
        <v>Yes</v>
      </c>
    </row>
    <row r="93" spans="1:12" ht="25.5" x14ac:dyDescent="0.2">
      <c r="A93" s="2" t="s">
        <v>1172</v>
      </c>
      <c r="B93" s="35" t="s">
        <v>213</v>
      </c>
      <c r="C93" s="47">
        <v>6927.7903225999999</v>
      </c>
      <c r="D93" s="44" t="str">
        <f t="shared" si="20"/>
        <v>N/A</v>
      </c>
      <c r="E93" s="47">
        <v>9289.7437276000001</v>
      </c>
      <c r="F93" s="44" t="str">
        <f t="shared" si="21"/>
        <v>N/A</v>
      </c>
      <c r="G93" s="47">
        <v>9953.2166123999996</v>
      </c>
      <c r="H93" s="44" t="str">
        <f t="shared" si="22"/>
        <v>N/A</v>
      </c>
      <c r="I93" s="12">
        <v>34.090000000000003</v>
      </c>
      <c r="J93" s="12">
        <v>7.1420000000000003</v>
      </c>
      <c r="K93" s="45" t="s">
        <v>736</v>
      </c>
      <c r="L93" s="9" t="str">
        <f t="shared" si="19"/>
        <v>Yes</v>
      </c>
    </row>
    <row r="94" spans="1:12" x14ac:dyDescent="0.2">
      <c r="A94" s="2" t="s">
        <v>1173</v>
      </c>
      <c r="B94" s="35" t="s">
        <v>213</v>
      </c>
      <c r="C94" s="47">
        <v>35706431</v>
      </c>
      <c r="D94" s="44" t="str">
        <f t="shared" si="20"/>
        <v>N/A</v>
      </c>
      <c r="E94" s="47">
        <v>40438938</v>
      </c>
      <c r="F94" s="44" t="str">
        <f t="shared" si="21"/>
        <v>N/A</v>
      </c>
      <c r="G94" s="47">
        <v>41881746</v>
      </c>
      <c r="H94" s="44" t="str">
        <f t="shared" si="22"/>
        <v>N/A</v>
      </c>
      <c r="I94" s="12">
        <v>13.25</v>
      </c>
      <c r="J94" s="12">
        <v>3.5680000000000001</v>
      </c>
      <c r="K94" s="45" t="s">
        <v>736</v>
      </c>
      <c r="L94" s="9" t="str">
        <f t="shared" si="19"/>
        <v>Yes</v>
      </c>
    </row>
    <row r="95" spans="1:12" x14ac:dyDescent="0.2">
      <c r="A95" s="2" t="s">
        <v>729</v>
      </c>
      <c r="B95" s="35" t="s">
        <v>213</v>
      </c>
      <c r="C95" s="36">
        <v>3433</v>
      </c>
      <c r="D95" s="44" t="str">
        <f t="shared" si="20"/>
        <v>N/A</v>
      </c>
      <c r="E95" s="36">
        <v>3730</v>
      </c>
      <c r="F95" s="44" t="str">
        <f t="shared" si="21"/>
        <v>N/A</v>
      </c>
      <c r="G95" s="36">
        <v>3912</v>
      </c>
      <c r="H95" s="44" t="str">
        <f t="shared" si="22"/>
        <v>N/A</v>
      </c>
      <c r="I95" s="12">
        <v>8.6509999999999998</v>
      </c>
      <c r="J95" s="12">
        <v>4.8789999999999996</v>
      </c>
      <c r="K95" s="45" t="s">
        <v>736</v>
      </c>
      <c r="L95" s="9" t="str">
        <f t="shared" si="19"/>
        <v>Yes</v>
      </c>
    </row>
    <row r="96" spans="1:12" x14ac:dyDescent="0.2">
      <c r="A96" s="2" t="s">
        <v>1174</v>
      </c>
      <c r="B96" s="35" t="s">
        <v>213</v>
      </c>
      <c r="C96" s="47">
        <v>10400.941159</v>
      </c>
      <c r="D96" s="44" t="str">
        <f t="shared" si="20"/>
        <v>N/A</v>
      </c>
      <c r="E96" s="47">
        <v>10841.538338</v>
      </c>
      <c r="F96" s="44" t="str">
        <f t="shared" si="21"/>
        <v>N/A</v>
      </c>
      <c r="G96" s="47">
        <v>10705.967790999999</v>
      </c>
      <c r="H96" s="44" t="str">
        <f t="shared" si="22"/>
        <v>N/A</v>
      </c>
      <c r="I96" s="12">
        <v>4.2359999999999998</v>
      </c>
      <c r="J96" s="12">
        <v>-1.25</v>
      </c>
      <c r="K96" s="45" t="s">
        <v>736</v>
      </c>
      <c r="L96" s="9" t="str">
        <f t="shared" si="19"/>
        <v>Yes</v>
      </c>
    </row>
    <row r="97" spans="1:12" x14ac:dyDescent="0.2">
      <c r="A97" s="2" t="s">
        <v>1175</v>
      </c>
      <c r="B97" s="35" t="s">
        <v>213</v>
      </c>
      <c r="C97" s="47">
        <v>0</v>
      </c>
      <c r="D97" s="44" t="str">
        <f t="shared" si="20"/>
        <v>N/A</v>
      </c>
      <c r="E97" s="47">
        <v>71420</v>
      </c>
      <c r="F97" s="44" t="str">
        <f t="shared" si="21"/>
        <v>N/A</v>
      </c>
      <c r="G97" s="47">
        <v>121193</v>
      </c>
      <c r="H97" s="44" t="str">
        <f t="shared" si="22"/>
        <v>N/A</v>
      </c>
      <c r="I97" s="12" t="s">
        <v>1745</v>
      </c>
      <c r="J97" s="12">
        <v>69.69</v>
      </c>
      <c r="K97" s="45" t="s">
        <v>736</v>
      </c>
      <c r="L97" s="9" t="str">
        <f t="shared" si="19"/>
        <v>No</v>
      </c>
    </row>
    <row r="98" spans="1:12" x14ac:dyDescent="0.2">
      <c r="A98" s="2" t="s">
        <v>518</v>
      </c>
      <c r="B98" s="35" t="s">
        <v>213</v>
      </c>
      <c r="C98" s="36">
        <v>0</v>
      </c>
      <c r="D98" s="44" t="str">
        <f t="shared" si="20"/>
        <v>N/A</v>
      </c>
      <c r="E98" s="36">
        <v>161</v>
      </c>
      <c r="F98" s="44" t="str">
        <f t="shared" si="21"/>
        <v>N/A</v>
      </c>
      <c r="G98" s="36">
        <v>265</v>
      </c>
      <c r="H98" s="44" t="str">
        <f t="shared" si="22"/>
        <v>N/A</v>
      </c>
      <c r="I98" s="12" t="s">
        <v>1745</v>
      </c>
      <c r="J98" s="12">
        <v>64.599999999999994</v>
      </c>
      <c r="K98" s="45" t="s">
        <v>736</v>
      </c>
      <c r="L98" s="9" t="str">
        <f t="shared" si="19"/>
        <v>No</v>
      </c>
    </row>
    <row r="99" spans="1:12" x14ac:dyDescent="0.2">
      <c r="A99" s="2" t="s">
        <v>1176</v>
      </c>
      <c r="B99" s="35" t="s">
        <v>213</v>
      </c>
      <c r="C99" s="47" t="s">
        <v>1745</v>
      </c>
      <c r="D99" s="44" t="str">
        <f t="shared" si="20"/>
        <v>N/A</v>
      </c>
      <c r="E99" s="47">
        <v>443.60248446999998</v>
      </c>
      <c r="F99" s="44" t="str">
        <f t="shared" si="21"/>
        <v>N/A</v>
      </c>
      <c r="G99" s="47">
        <v>457.33207547000001</v>
      </c>
      <c r="H99" s="44" t="str">
        <f t="shared" si="22"/>
        <v>N/A</v>
      </c>
      <c r="I99" s="12" t="s">
        <v>1745</v>
      </c>
      <c r="J99" s="12">
        <v>3.0950000000000002</v>
      </c>
      <c r="K99" s="45" t="s">
        <v>736</v>
      </c>
      <c r="L99" s="9" t="str">
        <f t="shared" si="19"/>
        <v>Yes</v>
      </c>
    </row>
    <row r="100" spans="1:12" ht="25.5" x14ac:dyDescent="0.2">
      <c r="A100" s="2" t="s">
        <v>1177</v>
      </c>
      <c r="B100" s="35" t="s">
        <v>213</v>
      </c>
      <c r="C100" s="47">
        <v>0</v>
      </c>
      <c r="D100" s="44" t="str">
        <f t="shared" si="20"/>
        <v>N/A</v>
      </c>
      <c r="E100" s="47">
        <v>0</v>
      </c>
      <c r="F100" s="44" t="str">
        <f t="shared" si="21"/>
        <v>N/A</v>
      </c>
      <c r="G100" s="47">
        <v>0</v>
      </c>
      <c r="H100" s="44" t="str">
        <f t="shared" si="22"/>
        <v>N/A</v>
      </c>
      <c r="I100" s="12" t="s">
        <v>1745</v>
      </c>
      <c r="J100" s="12" t="s">
        <v>1745</v>
      </c>
      <c r="K100" s="45" t="s">
        <v>736</v>
      </c>
      <c r="L100" s="9" t="str">
        <f t="shared" si="19"/>
        <v>N/A</v>
      </c>
    </row>
    <row r="101" spans="1:12" x14ac:dyDescent="0.2">
      <c r="A101" s="2" t="s">
        <v>519</v>
      </c>
      <c r="B101" s="35" t="s">
        <v>213</v>
      </c>
      <c r="C101" s="36">
        <v>0</v>
      </c>
      <c r="D101" s="44" t="str">
        <f t="shared" si="20"/>
        <v>N/A</v>
      </c>
      <c r="E101" s="36">
        <v>0</v>
      </c>
      <c r="F101" s="44" t="str">
        <f t="shared" si="21"/>
        <v>N/A</v>
      </c>
      <c r="G101" s="36">
        <v>0</v>
      </c>
      <c r="H101" s="44" t="str">
        <f t="shared" si="22"/>
        <v>N/A</v>
      </c>
      <c r="I101" s="12" t="s">
        <v>1745</v>
      </c>
      <c r="J101" s="12" t="s">
        <v>1745</v>
      </c>
      <c r="K101" s="45" t="s">
        <v>736</v>
      </c>
      <c r="L101" s="9" t="str">
        <f t="shared" si="19"/>
        <v>N/A</v>
      </c>
    </row>
    <row r="102" spans="1:12" ht="25.5" x14ac:dyDescent="0.2">
      <c r="A102" s="2" t="s">
        <v>1178</v>
      </c>
      <c r="B102" s="35" t="s">
        <v>213</v>
      </c>
      <c r="C102" s="47" t="s">
        <v>1745</v>
      </c>
      <c r="D102" s="44" t="str">
        <f t="shared" si="20"/>
        <v>N/A</v>
      </c>
      <c r="E102" s="47" t="s">
        <v>1745</v>
      </c>
      <c r="F102" s="44" t="str">
        <f t="shared" si="21"/>
        <v>N/A</v>
      </c>
      <c r="G102" s="47" t="s">
        <v>1745</v>
      </c>
      <c r="H102" s="44" t="str">
        <f t="shared" si="22"/>
        <v>N/A</v>
      </c>
      <c r="I102" s="12" t="s">
        <v>1745</v>
      </c>
      <c r="J102" s="12" t="s">
        <v>1745</v>
      </c>
      <c r="K102" s="45" t="s">
        <v>736</v>
      </c>
      <c r="L102" s="9" t="str">
        <f t="shared" si="19"/>
        <v>N/A</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1745</v>
      </c>
      <c r="J103" s="12" t="s">
        <v>1745</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1745</v>
      </c>
      <c r="J104" s="12" t="s">
        <v>1745</v>
      </c>
      <c r="K104" s="45" t="s">
        <v>736</v>
      </c>
      <c r="L104" s="9" t="str">
        <f t="shared" si="19"/>
        <v>N/A</v>
      </c>
    </row>
    <row r="105" spans="1:12" ht="25.5" x14ac:dyDescent="0.2">
      <c r="A105" s="2" t="s">
        <v>1180</v>
      </c>
      <c r="B105" s="35" t="s">
        <v>213</v>
      </c>
      <c r="C105" s="47" t="s">
        <v>1745</v>
      </c>
      <c r="D105" s="44" t="str">
        <f t="shared" si="20"/>
        <v>N/A</v>
      </c>
      <c r="E105" s="47" t="s">
        <v>1745</v>
      </c>
      <c r="F105" s="44" t="str">
        <f t="shared" si="21"/>
        <v>N/A</v>
      </c>
      <c r="G105" s="47" t="s">
        <v>1745</v>
      </c>
      <c r="H105" s="44" t="str">
        <f t="shared" si="22"/>
        <v>N/A</v>
      </c>
      <c r="I105" s="12" t="s">
        <v>1745</v>
      </c>
      <c r="J105" s="12" t="s">
        <v>1745</v>
      </c>
      <c r="K105" s="45" t="s">
        <v>736</v>
      </c>
      <c r="L105" s="9" t="str">
        <f t="shared" si="19"/>
        <v>N/A</v>
      </c>
    </row>
    <row r="106" spans="1:12" ht="25.5" x14ac:dyDescent="0.2">
      <c r="A106" s="2" t="s">
        <v>1181</v>
      </c>
      <c r="B106" s="35" t="s">
        <v>213</v>
      </c>
      <c r="C106" s="47">
        <v>24102193</v>
      </c>
      <c r="D106" s="44" t="str">
        <f t="shared" si="20"/>
        <v>N/A</v>
      </c>
      <c r="E106" s="47">
        <v>30884418</v>
      </c>
      <c r="F106" s="44" t="str">
        <f t="shared" si="21"/>
        <v>N/A</v>
      </c>
      <c r="G106" s="47">
        <v>43776006</v>
      </c>
      <c r="H106" s="44" t="str">
        <f t="shared" si="22"/>
        <v>N/A</v>
      </c>
      <c r="I106" s="12">
        <v>28.14</v>
      </c>
      <c r="J106" s="12">
        <v>41.74</v>
      </c>
      <c r="K106" s="45" t="s">
        <v>736</v>
      </c>
      <c r="L106" s="9" t="str">
        <f t="shared" si="19"/>
        <v>No</v>
      </c>
    </row>
    <row r="107" spans="1:12" x14ac:dyDescent="0.2">
      <c r="A107" s="2" t="s">
        <v>521</v>
      </c>
      <c r="B107" s="35" t="s">
        <v>213</v>
      </c>
      <c r="C107" s="36">
        <v>2116</v>
      </c>
      <c r="D107" s="44" t="str">
        <f t="shared" si="20"/>
        <v>N/A</v>
      </c>
      <c r="E107" s="36">
        <v>2219</v>
      </c>
      <c r="F107" s="44" t="str">
        <f t="shared" si="21"/>
        <v>N/A</v>
      </c>
      <c r="G107" s="36">
        <v>2601</v>
      </c>
      <c r="H107" s="44" t="str">
        <f t="shared" si="22"/>
        <v>N/A</v>
      </c>
      <c r="I107" s="12">
        <v>4.8680000000000003</v>
      </c>
      <c r="J107" s="12">
        <v>17.21</v>
      </c>
      <c r="K107" s="45" t="s">
        <v>736</v>
      </c>
      <c r="L107" s="9" t="str">
        <f t="shared" si="19"/>
        <v>Yes</v>
      </c>
    </row>
    <row r="108" spans="1:12" ht="25.5" x14ac:dyDescent="0.2">
      <c r="A108" s="2" t="s">
        <v>1182</v>
      </c>
      <c r="B108" s="35" t="s">
        <v>213</v>
      </c>
      <c r="C108" s="47">
        <v>11390.450378</v>
      </c>
      <c r="D108" s="44" t="str">
        <f t="shared" si="20"/>
        <v>N/A</v>
      </c>
      <c r="E108" s="47">
        <v>13918.169446</v>
      </c>
      <c r="F108" s="44" t="str">
        <f t="shared" si="21"/>
        <v>N/A</v>
      </c>
      <c r="G108" s="47">
        <v>16830.452133999999</v>
      </c>
      <c r="H108" s="44" t="str">
        <f t="shared" si="22"/>
        <v>N/A</v>
      </c>
      <c r="I108" s="12">
        <v>22.19</v>
      </c>
      <c r="J108" s="12">
        <v>20.92</v>
      </c>
      <c r="K108" s="45" t="s">
        <v>736</v>
      </c>
      <c r="L108" s="9" t="str">
        <f t="shared" si="19"/>
        <v>Yes</v>
      </c>
    </row>
    <row r="109" spans="1:12" ht="25.5" x14ac:dyDescent="0.2">
      <c r="A109" s="2" t="s">
        <v>1183</v>
      </c>
      <c r="B109" s="35" t="s">
        <v>213</v>
      </c>
      <c r="C109" s="47">
        <v>915792</v>
      </c>
      <c r="D109" s="44" t="str">
        <f t="shared" si="20"/>
        <v>N/A</v>
      </c>
      <c r="E109" s="47">
        <v>931424</v>
      </c>
      <c r="F109" s="44" t="str">
        <f t="shared" si="21"/>
        <v>N/A</v>
      </c>
      <c r="G109" s="47">
        <v>1072378</v>
      </c>
      <c r="H109" s="44" t="str">
        <f t="shared" si="22"/>
        <v>N/A</v>
      </c>
      <c r="I109" s="12">
        <v>1.7070000000000001</v>
      </c>
      <c r="J109" s="12">
        <v>15.13</v>
      </c>
      <c r="K109" s="45" t="s">
        <v>736</v>
      </c>
      <c r="L109" s="9" t="str">
        <f t="shared" si="19"/>
        <v>Yes</v>
      </c>
    </row>
    <row r="110" spans="1:12" x14ac:dyDescent="0.2">
      <c r="A110" s="2" t="s">
        <v>522</v>
      </c>
      <c r="B110" s="35" t="s">
        <v>213</v>
      </c>
      <c r="C110" s="36">
        <v>241</v>
      </c>
      <c r="D110" s="44" t="str">
        <f t="shared" si="20"/>
        <v>N/A</v>
      </c>
      <c r="E110" s="36">
        <v>237</v>
      </c>
      <c r="F110" s="44" t="str">
        <f t="shared" si="21"/>
        <v>N/A</v>
      </c>
      <c r="G110" s="36">
        <v>216</v>
      </c>
      <c r="H110" s="44" t="str">
        <f t="shared" si="22"/>
        <v>N/A</v>
      </c>
      <c r="I110" s="12">
        <v>-1.66</v>
      </c>
      <c r="J110" s="12">
        <v>-8.86</v>
      </c>
      <c r="K110" s="45" t="s">
        <v>736</v>
      </c>
      <c r="L110" s="9" t="str">
        <f t="shared" si="19"/>
        <v>Yes</v>
      </c>
    </row>
    <row r="111" spans="1:12" ht="25.5" x14ac:dyDescent="0.2">
      <c r="A111" s="2" t="s">
        <v>1184</v>
      </c>
      <c r="B111" s="35" t="s">
        <v>213</v>
      </c>
      <c r="C111" s="47">
        <v>3799.966805</v>
      </c>
      <c r="D111" s="44" t="str">
        <f t="shared" si="20"/>
        <v>N/A</v>
      </c>
      <c r="E111" s="47">
        <v>3930.0590717</v>
      </c>
      <c r="F111" s="44" t="str">
        <f t="shared" si="21"/>
        <v>N/A</v>
      </c>
      <c r="G111" s="47">
        <v>4964.7129629999999</v>
      </c>
      <c r="H111" s="44" t="str">
        <f t="shared" si="22"/>
        <v>N/A</v>
      </c>
      <c r="I111" s="12">
        <v>3.4239999999999999</v>
      </c>
      <c r="J111" s="12">
        <v>26.33</v>
      </c>
      <c r="K111" s="45" t="s">
        <v>736</v>
      </c>
      <c r="L111" s="9" t="str">
        <f t="shared" si="19"/>
        <v>Yes</v>
      </c>
    </row>
    <row r="112" spans="1:12" ht="25.5" x14ac:dyDescent="0.2">
      <c r="A112" s="2" t="s">
        <v>1185</v>
      </c>
      <c r="B112" s="35" t="s">
        <v>213</v>
      </c>
      <c r="C112" s="47">
        <v>2111222</v>
      </c>
      <c r="D112" s="44" t="str">
        <f t="shared" si="20"/>
        <v>N/A</v>
      </c>
      <c r="E112" s="47">
        <v>2296849</v>
      </c>
      <c r="F112" s="44" t="str">
        <f t="shared" si="21"/>
        <v>N/A</v>
      </c>
      <c r="G112" s="47">
        <v>2024928</v>
      </c>
      <c r="H112" s="44" t="str">
        <f t="shared" si="22"/>
        <v>N/A</v>
      </c>
      <c r="I112" s="12">
        <v>8.7919999999999998</v>
      </c>
      <c r="J112" s="12">
        <v>-11.8</v>
      </c>
      <c r="K112" s="45" t="s">
        <v>736</v>
      </c>
      <c r="L112" s="9" t="str">
        <f t="shared" si="19"/>
        <v>Yes</v>
      </c>
    </row>
    <row r="113" spans="1:12" ht="25.5" x14ac:dyDescent="0.2">
      <c r="A113" s="2" t="s">
        <v>523</v>
      </c>
      <c r="B113" s="35" t="s">
        <v>213</v>
      </c>
      <c r="C113" s="36">
        <v>750</v>
      </c>
      <c r="D113" s="44" t="str">
        <f t="shared" si="20"/>
        <v>N/A</v>
      </c>
      <c r="E113" s="36">
        <v>972</v>
      </c>
      <c r="F113" s="44" t="str">
        <f t="shared" si="21"/>
        <v>N/A</v>
      </c>
      <c r="G113" s="36">
        <v>1039</v>
      </c>
      <c r="H113" s="44" t="str">
        <f t="shared" si="22"/>
        <v>N/A</v>
      </c>
      <c r="I113" s="12">
        <v>29.6</v>
      </c>
      <c r="J113" s="12">
        <v>6.8929999999999998</v>
      </c>
      <c r="K113" s="45" t="s">
        <v>736</v>
      </c>
      <c r="L113" s="9" t="str">
        <f t="shared" si="19"/>
        <v>Yes</v>
      </c>
    </row>
    <row r="114" spans="1:12" ht="25.5" x14ac:dyDescent="0.2">
      <c r="A114" s="2" t="s">
        <v>1186</v>
      </c>
      <c r="B114" s="35" t="s">
        <v>213</v>
      </c>
      <c r="C114" s="47">
        <v>2814.9626667000002</v>
      </c>
      <c r="D114" s="44" t="str">
        <f t="shared" si="20"/>
        <v>N/A</v>
      </c>
      <c r="E114" s="47">
        <v>2363.0133744999998</v>
      </c>
      <c r="F114" s="44" t="str">
        <f t="shared" si="21"/>
        <v>N/A</v>
      </c>
      <c r="G114" s="47">
        <v>1948.9201155000001</v>
      </c>
      <c r="H114" s="44" t="str">
        <f t="shared" si="22"/>
        <v>N/A</v>
      </c>
      <c r="I114" s="12">
        <v>-16.100000000000001</v>
      </c>
      <c r="J114" s="12">
        <v>-17.5</v>
      </c>
      <c r="K114" s="45" t="s">
        <v>736</v>
      </c>
      <c r="L114" s="9" t="str">
        <f t="shared" si="19"/>
        <v>Yes</v>
      </c>
    </row>
    <row r="115" spans="1:12" ht="25.5" x14ac:dyDescent="0.2">
      <c r="A115" s="2" t="s">
        <v>1187</v>
      </c>
      <c r="B115" s="35" t="s">
        <v>213</v>
      </c>
      <c r="C115" s="47">
        <v>312381</v>
      </c>
      <c r="D115" s="44" t="str">
        <f t="shared" ref="D115:D146" si="23">IF($B115="N/A","N/A",IF(C115&gt;10,"No",IF(C115&lt;-10,"No","Yes")))</f>
        <v>N/A</v>
      </c>
      <c r="E115" s="47">
        <v>353523</v>
      </c>
      <c r="F115" s="44" t="str">
        <f t="shared" ref="F115:F146" si="24">IF($B115="N/A","N/A",IF(E115&gt;10,"No",IF(E115&lt;-10,"No","Yes")))</f>
        <v>N/A</v>
      </c>
      <c r="G115" s="47">
        <v>258677</v>
      </c>
      <c r="H115" s="44" t="str">
        <f t="shared" ref="H115:H146" si="25">IF($B115="N/A","N/A",IF(G115&gt;10,"No",IF(G115&lt;-10,"No","Yes")))</f>
        <v>N/A</v>
      </c>
      <c r="I115" s="12">
        <v>13.17</v>
      </c>
      <c r="J115" s="12">
        <v>-26.8</v>
      </c>
      <c r="K115" s="45" t="s">
        <v>736</v>
      </c>
      <c r="L115" s="9" t="str">
        <f t="shared" si="19"/>
        <v>Yes</v>
      </c>
    </row>
    <row r="116" spans="1:12" ht="25.5" x14ac:dyDescent="0.2">
      <c r="A116" s="2" t="s">
        <v>524</v>
      </c>
      <c r="B116" s="35" t="s">
        <v>213</v>
      </c>
      <c r="C116" s="36">
        <v>220</v>
      </c>
      <c r="D116" s="44" t="str">
        <f t="shared" si="23"/>
        <v>N/A</v>
      </c>
      <c r="E116" s="36">
        <v>240</v>
      </c>
      <c r="F116" s="44" t="str">
        <f t="shared" si="24"/>
        <v>N/A</v>
      </c>
      <c r="G116" s="36">
        <v>224</v>
      </c>
      <c r="H116" s="44" t="str">
        <f t="shared" si="25"/>
        <v>N/A</v>
      </c>
      <c r="I116" s="12">
        <v>9.0909999999999993</v>
      </c>
      <c r="J116" s="12">
        <v>-6.67</v>
      </c>
      <c r="K116" s="45" t="s">
        <v>736</v>
      </c>
      <c r="L116" s="9" t="str">
        <f t="shared" si="19"/>
        <v>Yes</v>
      </c>
    </row>
    <row r="117" spans="1:12" ht="25.5" x14ac:dyDescent="0.2">
      <c r="A117" s="2" t="s">
        <v>1188</v>
      </c>
      <c r="B117" s="35" t="s">
        <v>213</v>
      </c>
      <c r="C117" s="47">
        <v>1419.9136364000001</v>
      </c>
      <c r="D117" s="44" t="str">
        <f t="shared" si="23"/>
        <v>N/A</v>
      </c>
      <c r="E117" s="47">
        <v>1473.0125</v>
      </c>
      <c r="F117" s="44" t="str">
        <f t="shared" si="24"/>
        <v>N/A</v>
      </c>
      <c r="G117" s="47">
        <v>1154.8080356999999</v>
      </c>
      <c r="H117" s="44" t="str">
        <f t="shared" si="25"/>
        <v>N/A</v>
      </c>
      <c r="I117" s="12">
        <v>3.74</v>
      </c>
      <c r="J117" s="12">
        <v>-21.6</v>
      </c>
      <c r="K117" s="45" t="s">
        <v>736</v>
      </c>
      <c r="L117" s="9" t="str">
        <f t="shared" si="19"/>
        <v>Yes</v>
      </c>
    </row>
    <row r="118" spans="1:12" ht="25.5" x14ac:dyDescent="0.2">
      <c r="A118" s="2" t="s">
        <v>1189</v>
      </c>
      <c r="B118" s="35" t="s">
        <v>213</v>
      </c>
      <c r="C118" s="47">
        <v>90420</v>
      </c>
      <c r="D118" s="44" t="str">
        <f t="shared" si="23"/>
        <v>N/A</v>
      </c>
      <c r="E118" s="47">
        <v>175634</v>
      </c>
      <c r="F118" s="44" t="str">
        <f t="shared" si="24"/>
        <v>N/A</v>
      </c>
      <c r="G118" s="47">
        <v>179207</v>
      </c>
      <c r="H118" s="44" t="str">
        <f t="shared" si="25"/>
        <v>N/A</v>
      </c>
      <c r="I118" s="12">
        <v>94.24</v>
      </c>
      <c r="J118" s="12">
        <v>2.0339999999999998</v>
      </c>
      <c r="K118" s="45" t="s">
        <v>736</v>
      </c>
      <c r="L118" s="9" t="str">
        <f t="shared" si="19"/>
        <v>Yes</v>
      </c>
    </row>
    <row r="119" spans="1:12" ht="25.5" x14ac:dyDescent="0.2">
      <c r="A119" s="2" t="s">
        <v>525</v>
      </c>
      <c r="B119" s="35" t="s">
        <v>213</v>
      </c>
      <c r="C119" s="36">
        <v>34</v>
      </c>
      <c r="D119" s="44" t="str">
        <f t="shared" si="23"/>
        <v>N/A</v>
      </c>
      <c r="E119" s="36">
        <v>47</v>
      </c>
      <c r="F119" s="44" t="str">
        <f t="shared" si="24"/>
        <v>N/A</v>
      </c>
      <c r="G119" s="36">
        <v>49</v>
      </c>
      <c r="H119" s="44" t="str">
        <f t="shared" si="25"/>
        <v>N/A</v>
      </c>
      <c r="I119" s="12">
        <v>38.24</v>
      </c>
      <c r="J119" s="12">
        <v>4.2549999999999999</v>
      </c>
      <c r="K119" s="45" t="s">
        <v>736</v>
      </c>
      <c r="L119" s="9" t="str">
        <f t="shared" si="19"/>
        <v>Yes</v>
      </c>
    </row>
    <row r="120" spans="1:12" ht="25.5" x14ac:dyDescent="0.2">
      <c r="A120" s="2" t="s">
        <v>1190</v>
      </c>
      <c r="B120" s="35" t="s">
        <v>213</v>
      </c>
      <c r="C120" s="47">
        <v>2659.4117646999998</v>
      </c>
      <c r="D120" s="44" t="str">
        <f t="shared" si="23"/>
        <v>N/A</v>
      </c>
      <c r="E120" s="47">
        <v>3736.8936170000002</v>
      </c>
      <c r="F120" s="44" t="str">
        <f t="shared" si="24"/>
        <v>N/A</v>
      </c>
      <c r="G120" s="47">
        <v>3657.2857143000001</v>
      </c>
      <c r="H120" s="44" t="str">
        <f t="shared" si="25"/>
        <v>N/A</v>
      </c>
      <c r="I120" s="12">
        <v>40.520000000000003</v>
      </c>
      <c r="J120" s="12">
        <v>-2.13</v>
      </c>
      <c r="K120" s="45" t="s">
        <v>736</v>
      </c>
      <c r="L120" s="9" t="str">
        <f t="shared" si="19"/>
        <v>Yes</v>
      </c>
    </row>
    <row r="121" spans="1:12" ht="25.5" x14ac:dyDescent="0.2">
      <c r="A121" s="2" t="s">
        <v>1191</v>
      </c>
      <c r="B121" s="35" t="s">
        <v>213</v>
      </c>
      <c r="C121" s="47">
        <v>169632</v>
      </c>
      <c r="D121" s="44" t="str">
        <f t="shared" si="23"/>
        <v>N/A</v>
      </c>
      <c r="E121" s="47">
        <v>210603</v>
      </c>
      <c r="F121" s="44" t="str">
        <f t="shared" si="24"/>
        <v>N/A</v>
      </c>
      <c r="G121" s="47">
        <v>434148</v>
      </c>
      <c r="H121" s="44" t="str">
        <f t="shared" si="25"/>
        <v>N/A</v>
      </c>
      <c r="I121" s="12">
        <v>24.15</v>
      </c>
      <c r="J121" s="12">
        <v>106.1</v>
      </c>
      <c r="K121" s="45" t="s">
        <v>736</v>
      </c>
      <c r="L121" s="9" t="str">
        <f t="shared" si="19"/>
        <v>No</v>
      </c>
    </row>
    <row r="122" spans="1:12" x14ac:dyDescent="0.2">
      <c r="A122" s="2" t="s">
        <v>526</v>
      </c>
      <c r="B122" s="35" t="s">
        <v>213</v>
      </c>
      <c r="C122" s="36">
        <v>165</v>
      </c>
      <c r="D122" s="44" t="str">
        <f t="shared" si="23"/>
        <v>N/A</v>
      </c>
      <c r="E122" s="36">
        <v>189</v>
      </c>
      <c r="F122" s="44" t="str">
        <f t="shared" si="24"/>
        <v>N/A</v>
      </c>
      <c r="G122" s="36">
        <v>259</v>
      </c>
      <c r="H122" s="44" t="str">
        <f t="shared" si="25"/>
        <v>N/A</v>
      </c>
      <c r="I122" s="12">
        <v>14.55</v>
      </c>
      <c r="J122" s="12">
        <v>37.04</v>
      </c>
      <c r="K122" s="45" t="s">
        <v>736</v>
      </c>
      <c r="L122" s="9" t="str">
        <f t="shared" si="19"/>
        <v>No</v>
      </c>
    </row>
    <row r="123" spans="1:12" ht="25.5" x14ac:dyDescent="0.2">
      <c r="A123" s="2" t="s">
        <v>1192</v>
      </c>
      <c r="B123" s="35" t="s">
        <v>213</v>
      </c>
      <c r="C123" s="47">
        <v>1028.0727273</v>
      </c>
      <c r="D123" s="44" t="str">
        <f t="shared" si="23"/>
        <v>N/A</v>
      </c>
      <c r="E123" s="47">
        <v>1114.3015872999999</v>
      </c>
      <c r="F123" s="44" t="str">
        <f t="shared" si="24"/>
        <v>N/A</v>
      </c>
      <c r="G123" s="47">
        <v>1676.2471042</v>
      </c>
      <c r="H123" s="44" t="str">
        <f t="shared" si="25"/>
        <v>N/A</v>
      </c>
      <c r="I123" s="12">
        <v>8.3870000000000005</v>
      </c>
      <c r="J123" s="12">
        <v>50.43</v>
      </c>
      <c r="K123" s="45" t="s">
        <v>736</v>
      </c>
      <c r="L123" s="9" t="str">
        <f t="shared" si="19"/>
        <v>No</v>
      </c>
    </row>
    <row r="124" spans="1:12" ht="25.5" x14ac:dyDescent="0.2">
      <c r="A124" s="2" t="s">
        <v>1193</v>
      </c>
      <c r="B124" s="35" t="s">
        <v>213</v>
      </c>
      <c r="C124" s="47">
        <v>3227343</v>
      </c>
      <c r="D124" s="44" t="str">
        <f t="shared" si="23"/>
        <v>N/A</v>
      </c>
      <c r="E124" s="47">
        <v>3882797</v>
      </c>
      <c r="F124" s="44" t="str">
        <f t="shared" si="24"/>
        <v>N/A</v>
      </c>
      <c r="G124" s="47">
        <v>4184570</v>
      </c>
      <c r="H124" s="44" t="str">
        <f t="shared" si="25"/>
        <v>N/A</v>
      </c>
      <c r="I124" s="12">
        <v>20.309999999999999</v>
      </c>
      <c r="J124" s="12">
        <v>7.7720000000000002</v>
      </c>
      <c r="K124" s="45" t="s">
        <v>736</v>
      </c>
      <c r="L124" s="9" t="str">
        <f t="shared" si="19"/>
        <v>Yes</v>
      </c>
    </row>
    <row r="125" spans="1:12" ht="25.5" x14ac:dyDescent="0.2">
      <c r="A125" s="2" t="s">
        <v>527</v>
      </c>
      <c r="B125" s="35" t="s">
        <v>213</v>
      </c>
      <c r="C125" s="36">
        <v>2090</v>
      </c>
      <c r="D125" s="44" t="str">
        <f t="shared" si="23"/>
        <v>N/A</v>
      </c>
      <c r="E125" s="36">
        <v>2414</v>
      </c>
      <c r="F125" s="44" t="str">
        <f t="shared" si="24"/>
        <v>N/A</v>
      </c>
      <c r="G125" s="36">
        <v>2651</v>
      </c>
      <c r="H125" s="44" t="str">
        <f t="shared" si="25"/>
        <v>N/A</v>
      </c>
      <c r="I125" s="12">
        <v>15.5</v>
      </c>
      <c r="J125" s="12">
        <v>9.8179999999999996</v>
      </c>
      <c r="K125" s="45" t="s">
        <v>736</v>
      </c>
      <c r="L125" s="9" t="str">
        <f t="shared" si="19"/>
        <v>Yes</v>
      </c>
    </row>
    <row r="126" spans="1:12" ht="25.5" x14ac:dyDescent="0.2">
      <c r="A126" s="2" t="s">
        <v>1194</v>
      </c>
      <c r="B126" s="35" t="s">
        <v>213</v>
      </c>
      <c r="C126" s="47">
        <v>1544.1832535999999</v>
      </c>
      <c r="D126" s="44" t="str">
        <f t="shared" si="23"/>
        <v>N/A</v>
      </c>
      <c r="E126" s="47">
        <v>1608.4494615000001</v>
      </c>
      <c r="F126" s="44" t="str">
        <f t="shared" si="24"/>
        <v>N/A</v>
      </c>
      <c r="G126" s="47">
        <v>1578.4873633</v>
      </c>
      <c r="H126" s="44" t="str">
        <f t="shared" si="25"/>
        <v>N/A</v>
      </c>
      <c r="I126" s="12">
        <v>4.1619999999999999</v>
      </c>
      <c r="J126" s="12">
        <v>-1.86</v>
      </c>
      <c r="K126" s="45" t="s">
        <v>736</v>
      </c>
      <c r="L126" s="9" t="str">
        <f t="shared" si="19"/>
        <v>Yes</v>
      </c>
    </row>
    <row r="127" spans="1:12" ht="25.5" x14ac:dyDescent="0.2">
      <c r="A127" s="2" t="s">
        <v>1195</v>
      </c>
      <c r="B127" s="35" t="s">
        <v>213</v>
      </c>
      <c r="C127" s="47">
        <v>6842461</v>
      </c>
      <c r="D127" s="44" t="str">
        <f t="shared" si="23"/>
        <v>N/A</v>
      </c>
      <c r="E127" s="47">
        <v>7925688</v>
      </c>
      <c r="F127" s="44" t="str">
        <f t="shared" si="24"/>
        <v>N/A</v>
      </c>
      <c r="G127" s="47">
        <v>7962113</v>
      </c>
      <c r="H127" s="44" t="str">
        <f t="shared" si="25"/>
        <v>N/A</v>
      </c>
      <c r="I127" s="12">
        <v>15.83</v>
      </c>
      <c r="J127" s="12">
        <v>0.45960000000000001</v>
      </c>
      <c r="K127" s="45" t="s">
        <v>736</v>
      </c>
      <c r="L127" s="9" t="str">
        <f t="shared" si="19"/>
        <v>Yes</v>
      </c>
    </row>
    <row r="128" spans="1:12" x14ac:dyDescent="0.2">
      <c r="A128" s="2" t="s">
        <v>528</v>
      </c>
      <c r="B128" s="35" t="s">
        <v>213</v>
      </c>
      <c r="C128" s="36">
        <v>2043</v>
      </c>
      <c r="D128" s="44" t="str">
        <f t="shared" si="23"/>
        <v>N/A</v>
      </c>
      <c r="E128" s="36">
        <v>2342</v>
      </c>
      <c r="F128" s="44" t="str">
        <f t="shared" si="24"/>
        <v>N/A</v>
      </c>
      <c r="G128" s="36">
        <v>2518</v>
      </c>
      <c r="H128" s="44" t="str">
        <f t="shared" si="25"/>
        <v>N/A</v>
      </c>
      <c r="I128" s="12">
        <v>14.64</v>
      </c>
      <c r="J128" s="12">
        <v>7.5149999999999997</v>
      </c>
      <c r="K128" s="45" t="s">
        <v>736</v>
      </c>
      <c r="L128" s="9" t="str">
        <f t="shared" si="19"/>
        <v>Yes</v>
      </c>
    </row>
    <row r="129" spans="1:12" ht="25.5" x14ac:dyDescent="0.2">
      <c r="A129" s="2" t="s">
        <v>1196</v>
      </c>
      <c r="B129" s="35" t="s">
        <v>213</v>
      </c>
      <c r="C129" s="47">
        <v>3349.2222222</v>
      </c>
      <c r="D129" s="44" t="str">
        <f t="shared" si="23"/>
        <v>N/A</v>
      </c>
      <c r="E129" s="47">
        <v>3384.1537148000002</v>
      </c>
      <c r="F129" s="44" t="str">
        <f t="shared" si="24"/>
        <v>N/A</v>
      </c>
      <c r="G129" s="47">
        <v>3162.0782367000002</v>
      </c>
      <c r="H129" s="44" t="str">
        <f t="shared" si="25"/>
        <v>N/A</v>
      </c>
      <c r="I129" s="12">
        <v>1.0429999999999999</v>
      </c>
      <c r="J129" s="12">
        <v>-6.56</v>
      </c>
      <c r="K129" s="45" t="s">
        <v>736</v>
      </c>
      <c r="L129" s="9" t="str">
        <f t="shared" si="19"/>
        <v>Yes</v>
      </c>
    </row>
    <row r="130" spans="1:12" ht="25.5" x14ac:dyDescent="0.2">
      <c r="A130" s="2" t="s">
        <v>1197</v>
      </c>
      <c r="B130" s="35" t="s">
        <v>213</v>
      </c>
      <c r="C130" s="47">
        <v>16880</v>
      </c>
      <c r="D130" s="44" t="str">
        <f t="shared" si="23"/>
        <v>N/A</v>
      </c>
      <c r="E130" s="47">
        <v>27448</v>
      </c>
      <c r="F130" s="44" t="str">
        <f t="shared" si="24"/>
        <v>N/A</v>
      </c>
      <c r="G130" s="47">
        <v>35101</v>
      </c>
      <c r="H130" s="44" t="str">
        <f t="shared" si="25"/>
        <v>N/A</v>
      </c>
      <c r="I130" s="12">
        <v>62.61</v>
      </c>
      <c r="J130" s="12">
        <v>27.88</v>
      </c>
      <c r="K130" s="45" t="s">
        <v>736</v>
      </c>
      <c r="L130" s="9" t="str">
        <f t="shared" si="19"/>
        <v>Yes</v>
      </c>
    </row>
    <row r="131" spans="1:12" ht="25.5" x14ac:dyDescent="0.2">
      <c r="A131" s="2" t="s">
        <v>529</v>
      </c>
      <c r="B131" s="35" t="s">
        <v>213</v>
      </c>
      <c r="C131" s="36">
        <v>11</v>
      </c>
      <c r="D131" s="44" t="str">
        <f t="shared" si="23"/>
        <v>N/A</v>
      </c>
      <c r="E131" s="36">
        <v>13</v>
      </c>
      <c r="F131" s="44" t="str">
        <f t="shared" si="24"/>
        <v>N/A</v>
      </c>
      <c r="G131" s="36">
        <v>14</v>
      </c>
      <c r="H131" s="44" t="str">
        <f t="shared" si="25"/>
        <v>N/A</v>
      </c>
      <c r="I131" s="12">
        <v>44.44</v>
      </c>
      <c r="J131" s="12">
        <v>7.6920000000000002</v>
      </c>
      <c r="K131" s="45" t="s">
        <v>736</v>
      </c>
      <c r="L131" s="9" t="str">
        <f t="shared" si="19"/>
        <v>Yes</v>
      </c>
    </row>
    <row r="132" spans="1:12" ht="25.5" x14ac:dyDescent="0.2">
      <c r="A132" s="2" t="s">
        <v>1198</v>
      </c>
      <c r="B132" s="35" t="s">
        <v>213</v>
      </c>
      <c r="C132" s="47">
        <v>1875.5555555999999</v>
      </c>
      <c r="D132" s="44" t="str">
        <f t="shared" si="23"/>
        <v>N/A</v>
      </c>
      <c r="E132" s="47">
        <v>2111.3846153999998</v>
      </c>
      <c r="F132" s="44" t="str">
        <f t="shared" si="24"/>
        <v>N/A</v>
      </c>
      <c r="G132" s="47">
        <v>2507.2142856999999</v>
      </c>
      <c r="H132" s="44" t="str">
        <f t="shared" si="25"/>
        <v>N/A</v>
      </c>
      <c r="I132" s="12">
        <v>12.57</v>
      </c>
      <c r="J132" s="12">
        <v>18.75</v>
      </c>
      <c r="K132" s="45" t="s">
        <v>736</v>
      </c>
      <c r="L132" s="9" t="str">
        <f t="shared" si="19"/>
        <v>Yes</v>
      </c>
    </row>
    <row r="133" spans="1:12" ht="25.5" x14ac:dyDescent="0.2">
      <c r="A133" s="2" t="s">
        <v>1199</v>
      </c>
      <c r="B133" s="35" t="s">
        <v>213</v>
      </c>
      <c r="C133" s="47">
        <v>0</v>
      </c>
      <c r="D133" s="44" t="str">
        <f t="shared" si="23"/>
        <v>N/A</v>
      </c>
      <c r="E133" s="47">
        <v>0</v>
      </c>
      <c r="F133" s="44" t="str">
        <f t="shared" si="24"/>
        <v>N/A</v>
      </c>
      <c r="G133" s="47">
        <v>0</v>
      </c>
      <c r="H133" s="44" t="str">
        <f t="shared" si="25"/>
        <v>N/A</v>
      </c>
      <c r="I133" s="12" t="s">
        <v>1745</v>
      </c>
      <c r="J133" s="12" t="s">
        <v>1745</v>
      </c>
      <c r="K133" s="45" t="s">
        <v>736</v>
      </c>
      <c r="L133" s="9" t="str">
        <f t="shared" si="19"/>
        <v>N/A</v>
      </c>
    </row>
    <row r="134" spans="1:12" x14ac:dyDescent="0.2">
      <c r="A134" s="2" t="s">
        <v>530</v>
      </c>
      <c r="B134" s="35" t="s">
        <v>213</v>
      </c>
      <c r="C134" s="36">
        <v>0</v>
      </c>
      <c r="D134" s="44" t="str">
        <f t="shared" si="23"/>
        <v>N/A</v>
      </c>
      <c r="E134" s="36">
        <v>0</v>
      </c>
      <c r="F134" s="44" t="str">
        <f t="shared" si="24"/>
        <v>N/A</v>
      </c>
      <c r="G134" s="36">
        <v>0</v>
      </c>
      <c r="H134" s="44" t="str">
        <f t="shared" si="25"/>
        <v>N/A</v>
      </c>
      <c r="I134" s="12" t="s">
        <v>1745</v>
      </c>
      <c r="J134" s="12" t="s">
        <v>1745</v>
      </c>
      <c r="K134" s="45" t="s">
        <v>736</v>
      </c>
      <c r="L134" s="9" t="str">
        <f t="shared" si="19"/>
        <v>N/A</v>
      </c>
    </row>
    <row r="135" spans="1:12" ht="25.5" x14ac:dyDescent="0.2">
      <c r="A135" s="2" t="s">
        <v>1200</v>
      </c>
      <c r="B135" s="35" t="s">
        <v>213</v>
      </c>
      <c r="C135" s="47" t="s">
        <v>1745</v>
      </c>
      <c r="D135" s="44" t="str">
        <f t="shared" si="23"/>
        <v>N/A</v>
      </c>
      <c r="E135" s="47" t="s">
        <v>1745</v>
      </c>
      <c r="F135" s="44" t="str">
        <f t="shared" si="24"/>
        <v>N/A</v>
      </c>
      <c r="G135" s="47" t="s">
        <v>1745</v>
      </c>
      <c r="H135" s="44" t="str">
        <f t="shared" si="25"/>
        <v>N/A</v>
      </c>
      <c r="I135" s="12" t="s">
        <v>1745</v>
      </c>
      <c r="J135" s="12" t="s">
        <v>1745</v>
      </c>
      <c r="K135" s="45" t="s">
        <v>736</v>
      </c>
      <c r="L135" s="9" t="str">
        <f t="shared" si="19"/>
        <v>N/A</v>
      </c>
    </row>
    <row r="136" spans="1:12" x14ac:dyDescent="0.2">
      <c r="A136" s="2" t="s">
        <v>1201</v>
      </c>
      <c r="B136" s="35" t="s">
        <v>213</v>
      </c>
      <c r="C136" s="47">
        <v>3213</v>
      </c>
      <c r="D136" s="44" t="str">
        <f t="shared" si="23"/>
        <v>N/A</v>
      </c>
      <c r="E136" s="47">
        <v>13684</v>
      </c>
      <c r="F136" s="44" t="str">
        <f t="shared" si="24"/>
        <v>N/A</v>
      </c>
      <c r="G136" s="47">
        <v>265139</v>
      </c>
      <c r="H136" s="44" t="str">
        <f t="shared" si="25"/>
        <v>N/A</v>
      </c>
      <c r="I136" s="12">
        <v>325.89999999999998</v>
      </c>
      <c r="J136" s="12">
        <v>1838</v>
      </c>
      <c r="K136" s="45" t="s">
        <v>736</v>
      </c>
      <c r="L136" s="9" t="str">
        <f t="shared" si="19"/>
        <v>No</v>
      </c>
    </row>
    <row r="137" spans="1:12" x14ac:dyDescent="0.2">
      <c r="A137" s="2" t="s">
        <v>531</v>
      </c>
      <c r="B137" s="35" t="s">
        <v>213</v>
      </c>
      <c r="C137" s="36">
        <v>11</v>
      </c>
      <c r="D137" s="44" t="str">
        <f t="shared" si="23"/>
        <v>N/A</v>
      </c>
      <c r="E137" s="36">
        <v>11</v>
      </c>
      <c r="F137" s="44" t="str">
        <f t="shared" si="24"/>
        <v>N/A</v>
      </c>
      <c r="G137" s="36">
        <v>300</v>
      </c>
      <c r="H137" s="44" t="str">
        <f t="shared" si="25"/>
        <v>N/A</v>
      </c>
      <c r="I137" s="12">
        <v>50</v>
      </c>
      <c r="J137" s="12">
        <v>3233</v>
      </c>
      <c r="K137" s="45" t="s">
        <v>736</v>
      </c>
      <c r="L137" s="9" t="str">
        <f t="shared" si="19"/>
        <v>No</v>
      </c>
    </row>
    <row r="138" spans="1:12" x14ac:dyDescent="0.2">
      <c r="A138" s="2" t="s">
        <v>1202</v>
      </c>
      <c r="B138" s="35" t="s">
        <v>213</v>
      </c>
      <c r="C138" s="47">
        <v>535.5</v>
      </c>
      <c r="D138" s="44" t="str">
        <f t="shared" si="23"/>
        <v>N/A</v>
      </c>
      <c r="E138" s="47">
        <v>1520.4444444000001</v>
      </c>
      <c r="F138" s="44" t="str">
        <f t="shared" si="24"/>
        <v>N/A</v>
      </c>
      <c r="G138" s="47">
        <v>883.79666667000004</v>
      </c>
      <c r="H138" s="44" t="str">
        <f t="shared" si="25"/>
        <v>N/A</v>
      </c>
      <c r="I138" s="12">
        <v>183.9</v>
      </c>
      <c r="J138" s="12">
        <v>-41.9</v>
      </c>
      <c r="K138" s="45" t="s">
        <v>736</v>
      </c>
      <c r="L138" s="9" t="str">
        <f t="shared" si="19"/>
        <v>No</v>
      </c>
    </row>
    <row r="139" spans="1:12" x14ac:dyDescent="0.2">
      <c r="A139" s="58" t="s">
        <v>404</v>
      </c>
      <c r="B139" s="14" t="s">
        <v>213</v>
      </c>
      <c r="C139" s="14">
        <v>6274933935</v>
      </c>
      <c r="D139" s="11" t="str">
        <f t="shared" si="23"/>
        <v>N/A</v>
      </c>
      <c r="E139" s="14">
        <v>6553148695</v>
      </c>
      <c r="F139" s="11" t="str">
        <f t="shared" si="24"/>
        <v>N/A</v>
      </c>
      <c r="G139" s="14">
        <v>7065198967</v>
      </c>
      <c r="H139" s="11" t="str">
        <f t="shared" si="25"/>
        <v>N/A</v>
      </c>
      <c r="I139" s="12">
        <v>4.4340000000000002</v>
      </c>
      <c r="J139" s="12">
        <v>7.8140000000000001</v>
      </c>
      <c r="K139" s="14" t="s">
        <v>213</v>
      </c>
      <c r="L139" s="9" t="str">
        <f t="shared" ref="L139:L158" si="26">IF(J139="Div by 0", "N/A", IF(K139="N/A","N/A", IF(J139&gt;VALUE(MID(K139,1,2)), "No", IF(J139&lt;-1*VALUE(MID(K139,1,2)), "No", "Yes"))))</f>
        <v>N/A</v>
      </c>
    </row>
    <row r="140" spans="1:12" x14ac:dyDescent="0.2">
      <c r="A140" s="58" t="s">
        <v>1203</v>
      </c>
      <c r="B140" s="14" t="s">
        <v>213</v>
      </c>
      <c r="C140" s="14">
        <v>5592.9019177</v>
      </c>
      <c r="D140" s="11" t="str">
        <f t="shared" si="23"/>
        <v>N/A</v>
      </c>
      <c r="E140" s="14">
        <v>5912.0890546000001</v>
      </c>
      <c r="F140" s="11" t="str">
        <f t="shared" si="24"/>
        <v>N/A</v>
      </c>
      <c r="G140" s="14">
        <v>6511.9321847000001</v>
      </c>
      <c r="H140" s="11" t="str">
        <f t="shared" si="25"/>
        <v>N/A</v>
      </c>
      <c r="I140" s="12">
        <v>5.7069999999999999</v>
      </c>
      <c r="J140" s="12">
        <v>10.15</v>
      </c>
      <c r="K140" s="14" t="s">
        <v>213</v>
      </c>
      <c r="L140" s="9" t="str">
        <f t="shared" si="26"/>
        <v>N/A</v>
      </c>
    </row>
    <row r="141" spans="1:12" x14ac:dyDescent="0.2">
      <c r="A141" s="58" t="s">
        <v>405</v>
      </c>
      <c r="B141" s="14" t="s">
        <v>213</v>
      </c>
      <c r="C141" s="14">
        <v>0</v>
      </c>
      <c r="D141" s="11" t="str">
        <f t="shared" si="23"/>
        <v>N/A</v>
      </c>
      <c r="E141" s="14">
        <v>0</v>
      </c>
      <c r="F141" s="11" t="str">
        <f t="shared" si="24"/>
        <v>N/A</v>
      </c>
      <c r="G141" s="14">
        <v>0</v>
      </c>
      <c r="H141" s="11" t="str">
        <f t="shared" si="25"/>
        <v>N/A</v>
      </c>
      <c r="I141" s="12" t="s">
        <v>1745</v>
      </c>
      <c r="J141" s="12" t="s">
        <v>1745</v>
      </c>
      <c r="K141" s="14" t="s">
        <v>213</v>
      </c>
      <c r="L141" s="9" t="str">
        <f t="shared" si="26"/>
        <v>N/A</v>
      </c>
    </row>
    <row r="142" spans="1:12" x14ac:dyDescent="0.2">
      <c r="A142" s="58" t="s">
        <v>1204</v>
      </c>
      <c r="B142" s="14" t="s">
        <v>213</v>
      </c>
      <c r="C142" s="14" t="s">
        <v>1745</v>
      </c>
      <c r="D142" s="11" t="str">
        <f t="shared" si="23"/>
        <v>N/A</v>
      </c>
      <c r="E142" s="14" t="s">
        <v>1745</v>
      </c>
      <c r="F142" s="11" t="str">
        <f t="shared" si="24"/>
        <v>N/A</v>
      </c>
      <c r="G142" s="14" t="s">
        <v>1745</v>
      </c>
      <c r="H142" s="11" t="str">
        <f t="shared" si="25"/>
        <v>N/A</v>
      </c>
      <c r="I142" s="12" t="s">
        <v>1745</v>
      </c>
      <c r="J142" s="12" t="s">
        <v>1745</v>
      </c>
      <c r="K142" s="14" t="s">
        <v>213</v>
      </c>
      <c r="L142" s="9" t="str">
        <f t="shared" si="26"/>
        <v>N/A</v>
      </c>
    </row>
    <row r="143" spans="1:12" x14ac:dyDescent="0.2">
      <c r="A143" s="58" t="s">
        <v>406</v>
      </c>
      <c r="B143" s="14" t="s">
        <v>213</v>
      </c>
      <c r="C143" s="14">
        <v>15260464</v>
      </c>
      <c r="D143" s="11" t="str">
        <f t="shared" si="23"/>
        <v>N/A</v>
      </c>
      <c r="E143" s="14">
        <v>16769644</v>
      </c>
      <c r="F143" s="11" t="str">
        <f t="shared" si="24"/>
        <v>N/A</v>
      </c>
      <c r="G143" s="14">
        <v>13173499</v>
      </c>
      <c r="H143" s="11" t="str">
        <f t="shared" si="25"/>
        <v>N/A</v>
      </c>
      <c r="I143" s="12">
        <v>9.8889999999999993</v>
      </c>
      <c r="J143" s="12">
        <v>-21.4</v>
      </c>
      <c r="K143" s="14" t="s">
        <v>213</v>
      </c>
      <c r="L143" s="9" t="str">
        <f t="shared" si="26"/>
        <v>N/A</v>
      </c>
    </row>
    <row r="144" spans="1:12" ht="25.5" x14ac:dyDescent="0.2">
      <c r="A144" s="58" t="s">
        <v>1205</v>
      </c>
      <c r="B144" s="14" t="s">
        <v>213</v>
      </c>
      <c r="C144" s="14">
        <v>745.32180707999999</v>
      </c>
      <c r="D144" s="11" t="str">
        <f t="shared" si="23"/>
        <v>N/A</v>
      </c>
      <c r="E144" s="14">
        <v>822.28322056000002</v>
      </c>
      <c r="F144" s="11" t="str">
        <f t="shared" si="24"/>
        <v>N/A</v>
      </c>
      <c r="G144" s="14">
        <v>627.48875869000005</v>
      </c>
      <c r="H144" s="11" t="str">
        <f t="shared" si="25"/>
        <v>N/A</v>
      </c>
      <c r="I144" s="12">
        <v>10.33</v>
      </c>
      <c r="J144" s="12">
        <v>-23.7</v>
      </c>
      <c r="K144" s="14" t="s">
        <v>213</v>
      </c>
      <c r="L144" s="9" t="str">
        <f t="shared" si="26"/>
        <v>N/A</v>
      </c>
    </row>
    <row r="145" spans="1:13" x14ac:dyDescent="0.2">
      <c r="A145" s="58" t="s">
        <v>407</v>
      </c>
      <c r="B145" s="14" t="s">
        <v>213</v>
      </c>
      <c r="C145" s="14">
        <v>11505978</v>
      </c>
      <c r="D145" s="11" t="str">
        <f t="shared" si="23"/>
        <v>N/A</v>
      </c>
      <c r="E145" s="14">
        <v>11933622</v>
      </c>
      <c r="F145" s="11" t="str">
        <f t="shared" si="24"/>
        <v>N/A</v>
      </c>
      <c r="G145" s="14">
        <v>11709093</v>
      </c>
      <c r="H145" s="11" t="str">
        <f t="shared" si="25"/>
        <v>N/A</v>
      </c>
      <c r="I145" s="12">
        <v>3.7170000000000001</v>
      </c>
      <c r="J145" s="12">
        <v>-1.88</v>
      </c>
      <c r="K145" s="14" t="s">
        <v>213</v>
      </c>
      <c r="L145" s="9" t="str">
        <f t="shared" si="26"/>
        <v>N/A</v>
      </c>
    </row>
    <row r="146" spans="1:13" x14ac:dyDescent="0.2">
      <c r="A146" s="58" t="s">
        <v>1206</v>
      </c>
      <c r="B146" s="14" t="s">
        <v>213</v>
      </c>
      <c r="C146" s="14">
        <v>2345.2869955000001</v>
      </c>
      <c r="D146" s="11" t="str">
        <f t="shared" si="23"/>
        <v>N/A</v>
      </c>
      <c r="E146" s="14">
        <v>2383.8637635</v>
      </c>
      <c r="F146" s="11" t="str">
        <f t="shared" si="24"/>
        <v>N/A</v>
      </c>
      <c r="G146" s="14">
        <v>2182.9032437999999</v>
      </c>
      <c r="H146" s="11" t="str">
        <f t="shared" si="25"/>
        <v>N/A</v>
      </c>
      <c r="I146" s="12">
        <v>1.645</v>
      </c>
      <c r="J146" s="12">
        <v>-8.43</v>
      </c>
      <c r="K146" s="14" t="s">
        <v>213</v>
      </c>
      <c r="L146" s="9" t="str">
        <f t="shared" si="26"/>
        <v>N/A</v>
      </c>
    </row>
    <row r="147" spans="1:13" x14ac:dyDescent="0.2">
      <c r="A147" s="58" t="s">
        <v>408</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1745</v>
      </c>
      <c r="J147" s="12" t="s">
        <v>1745</v>
      </c>
      <c r="K147" s="14" t="s">
        <v>213</v>
      </c>
      <c r="L147" s="9" t="str">
        <f t="shared" si="26"/>
        <v>N/A</v>
      </c>
    </row>
    <row r="148" spans="1:13" x14ac:dyDescent="0.2">
      <c r="A148" s="58" t="s">
        <v>1207</v>
      </c>
      <c r="B148" s="14" t="s">
        <v>213</v>
      </c>
      <c r="C148" s="14" t="s">
        <v>1745</v>
      </c>
      <c r="D148" s="11" t="str">
        <f t="shared" si="27"/>
        <v>N/A</v>
      </c>
      <c r="E148" s="14" t="s">
        <v>1745</v>
      </c>
      <c r="F148" s="11" t="str">
        <f t="shared" si="28"/>
        <v>N/A</v>
      </c>
      <c r="G148" s="14" t="s">
        <v>1745</v>
      </c>
      <c r="H148" s="11" t="str">
        <f t="shared" si="29"/>
        <v>N/A</v>
      </c>
      <c r="I148" s="12" t="s">
        <v>1745</v>
      </c>
      <c r="J148" s="12" t="s">
        <v>1745</v>
      </c>
      <c r="K148" s="14" t="s">
        <v>213</v>
      </c>
      <c r="L148" s="9" t="str">
        <f t="shared" si="26"/>
        <v>N/A</v>
      </c>
    </row>
    <row r="149" spans="1:13" x14ac:dyDescent="0.2">
      <c r="A149" s="58" t="s">
        <v>409</v>
      </c>
      <c r="B149" s="14" t="s">
        <v>213</v>
      </c>
      <c r="C149" s="14">
        <v>6512587</v>
      </c>
      <c r="D149" s="11" t="str">
        <f t="shared" si="27"/>
        <v>N/A</v>
      </c>
      <c r="E149" s="14">
        <v>8915801</v>
      </c>
      <c r="F149" s="11" t="str">
        <f t="shared" si="28"/>
        <v>N/A</v>
      </c>
      <c r="G149" s="14">
        <v>9931504</v>
      </c>
      <c r="H149" s="11" t="str">
        <f t="shared" si="29"/>
        <v>N/A</v>
      </c>
      <c r="I149" s="12">
        <v>36.9</v>
      </c>
      <c r="J149" s="12">
        <v>11.39</v>
      </c>
      <c r="K149" s="14" t="s">
        <v>213</v>
      </c>
      <c r="L149" s="9" t="str">
        <f t="shared" si="26"/>
        <v>N/A</v>
      </c>
    </row>
    <row r="150" spans="1:13" x14ac:dyDescent="0.2">
      <c r="A150" s="58" t="s">
        <v>1208</v>
      </c>
      <c r="B150" s="14" t="s">
        <v>213</v>
      </c>
      <c r="C150" s="14">
        <v>113.05397007000001</v>
      </c>
      <c r="D150" s="11" t="str">
        <f t="shared" si="27"/>
        <v>N/A</v>
      </c>
      <c r="E150" s="14">
        <v>144.41818387999999</v>
      </c>
      <c r="F150" s="11" t="str">
        <f t="shared" si="28"/>
        <v>N/A</v>
      </c>
      <c r="G150" s="14">
        <v>160.75337078000001</v>
      </c>
      <c r="H150" s="11" t="str">
        <f t="shared" si="29"/>
        <v>N/A</v>
      </c>
      <c r="I150" s="12">
        <v>27.74</v>
      </c>
      <c r="J150" s="12">
        <v>11.31</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1745</v>
      </c>
      <c r="J151" s="12" t="s">
        <v>1745</v>
      </c>
      <c r="K151" s="14" t="s">
        <v>213</v>
      </c>
      <c r="L151" s="9" t="str">
        <f t="shared" si="26"/>
        <v>N/A</v>
      </c>
    </row>
    <row r="152" spans="1:13" x14ac:dyDescent="0.2">
      <c r="A152" s="58" t="s">
        <v>1209</v>
      </c>
      <c r="B152" s="14" t="s">
        <v>213</v>
      </c>
      <c r="C152" s="14" t="s">
        <v>1745</v>
      </c>
      <c r="D152" s="11" t="str">
        <f t="shared" si="27"/>
        <v>N/A</v>
      </c>
      <c r="E152" s="14" t="s">
        <v>1745</v>
      </c>
      <c r="F152" s="11" t="str">
        <f t="shared" si="28"/>
        <v>N/A</v>
      </c>
      <c r="G152" s="14" t="s">
        <v>1745</v>
      </c>
      <c r="H152" s="11" t="str">
        <f t="shared" si="29"/>
        <v>N/A</v>
      </c>
      <c r="I152" s="12" t="s">
        <v>1745</v>
      </c>
      <c r="J152" s="12" t="s">
        <v>1745</v>
      </c>
      <c r="K152" s="14" t="s">
        <v>213</v>
      </c>
      <c r="L152" s="9" t="str">
        <f t="shared" si="26"/>
        <v>N/A</v>
      </c>
    </row>
    <row r="153" spans="1:13" x14ac:dyDescent="0.2">
      <c r="A153" s="58" t="s">
        <v>411</v>
      </c>
      <c r="B153" s="14" t="s">
        <v>213</v>
      </c>
      <c r="C153" s="14">
        <v>8722877</v>
      </c>
      <c r="D153" s="11" t="str">
        <f t="shared" si="27"/>
        <v>N/A</v>
      </c>
      <c r="E153" s="14">
        <v>11576891</v>
      </c>
      <c r="F153" s="11" t="str">
        <f t="shared" si="28"/>
        <v>N/A</v>
      </c>
      <c r="G153" s="14">
        <v>4862395</v>
      </c>
      <c r="H153" s="11" t="str">
        <f t="shared" si="29"/>
        <v>N/A</v>
      </c>
      <c r="I153" s="12">
        <v>32.72</v>
      </c>
      <c r="J153" s="12">
        <v>-58</v>
      </c>
      <c r="K153" s="14" t="s">
        <v>213</v>
      </c>
      <c r="L153" s="9" t="str">
        <f t="shared" si="26"/>
        <v>N/A</v>
      </c>
      <c r="M153" s="66"/>
    </row>
    <row r="154" spans="1:13" x14ac:dyDescent="0.2">
      <c r="A154" s="58" t="s">
        <v>1210</v>
      </c>
      <c r="B154" s="14" t="s">
        <v>213</v>
      </c>
      <c r="C154" s="14">
        <v>52865.921212000001</v>
      </c>
      <c r="D154" s="11" t="str">
        <f t="shared" si="27"/>
        <v>N/A</v>
      </c>
      <c r="E154" s="14">
        <v>52862.515981999997</v>
      </c>
      <c r="F154" s="11" t="str">
        <f t="shared" si="28"/>
        <v>N/A</v>
      </c>
      <c r="G154" s="14">
        <v>28435.05848</v>
      </c>
      <c r="H154" s="11" t="str">
        <f t="shared" si="29"/>
        <v>N/A</v>
      </c>
      <c r="I154" s="12">
        <v>-6.0000000000000001E-3</v>
      </c>
      <c r="J154" s="12">
        <v>-46.2</v>
      </c>
      <c r="K154" s="14" t="s">
        <v>213</v>
      </c>
      <c r="L154" s="9" t="str">
        <f t="shared" si="26"/>
        <v>N/A</v>
      </c>
      <c r="M154" s="67"/>
    </row>
    <row r="155" spans="1:13" x14ac:dyDescent="0.2">
      <c r="A155" s="58" t="s">
        <v>412</v>
      </c>
      <c r="B155" s="14" t="s">
        <v>213</v>
      </c>
      <c r="C155" s="14">
        <v>0</v>
      </c>
      <c r="D155" s="11" t="str">
        <f t="shared" si="27"/>
        <v>N/A</v>
      </c>
      <c r="E155" s="14">
        <v>0</v>
      </c>
      <c r="F155" s="11" t="str">
        <f t="shared" si="28"/>
        <v>N/A</v>
      </c>
      <c r="G155" s="14">
        <v>0</v>
      </c>
      <c r="H155" s="11" t="str">
        <f t="shared" si="29"/>
        <v>N/A</v>
      </c>
      <c r="I155" s="12" t="s">
        <v>1745</v>
      </c>
      <c r="J155" s="12" t="s">
        <v>1745</v>
      </c>
      <c r="K155" s="14" t="s">
        <v>213</v>
      </c>
      <c r="L155" s="9" t="str">
        <f t="shared" si="26"/>
        <v>N/A</v>
      </c>
    </row>
    <row r="156" spans="1:13" x14ac:dyDescent="0.2">
      <c r="A156" s="58" t="s">
        <v>1211</v>
      </c>
      <c r="B156" s="14" t="s">
        <v>213</v>
      </c>
      <c r="C156" s="14" t="s">
        <v>1745</v>
      </c>
      <c r="D156" s="11" t="str">
        <f t="shared" si="27"/>
        <v>N/A</v>
      </c>
      <c r="E156" s="14" t="s">
        <v>1745</v>
      </c>
      <c r="F156" s="11" t="str">
        <f t="shared" si="28"/>
        <v>N/A</v>
      </c>
      <c r="G156" s="14" t="s">
        <v>1745</v>
      </c>
      <c r="H156" s="11" t="str">
        <f t="shared" si="29"/>
        <v>N/A</v>
      </c>
      <c r="I156" s="12" t="s">
        <v>1745</v>
      </c>
      <c r="J156" s="12" t="s">
        <v>1745</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1745</v>
      </c>
      <c r="J157" s="12" t="s">
        <v>1745</v>
      </c>
      <c r="K157" s="14" t="s">
        <v>213</v>
      </c>
      <c r="L157" s="9" t="str">
        <f t="shared" si="26"/>
        <v>N/A</v>
      </c>
    </row>
    <row r="158" spans="1:13" x14ac:dyDescent="0.2">
      <c r="A158" s="58" t="s">
        <v>1212</v>
      </c>
      <c r="B158" s="14" t="s">
        <v>213</v>
      </c>
      <c r="C158" s="14" t="s">
        <v>1745</v>
      </c>
      <c r="D158" s="11" t="str">
        <f t="shared" si="27"/>
        <v>N/A</v>
      </c>
      <c r="E158" s="14" t="s">
        <v>1745</v>
      </c>
      <c r="F158" s="11" t="str">
        <f t="shared" si="28"/>
        <v>N/A</v>
      </c>
      <c r="G158" s="14" t="s">
        <v>1745</v>
      </c>
      <c r="H158" s="11" t="str">
        <f t="shared" si="29"/>
        <v>N/A</v>
      </c>
      <c r="I158" s="12" t="s">
        <v>1745</v>
      </c>
      <c r="J158" s="12" t="s">
        <v>1745</v>
      </c>
      <c r="K158" s="14" t="s">
        <v>213</v>
      </c>
      <c r="L158" s="9" t="str">
        <f t="shared" si="26"/>
        <v>N/A</v>
      </c>
    </row>
    <row r="159" spans="1:13" ht="25.5" x14ac:dyDescent="0.2">
      <c r="A159" s="58" t="s">
        <v>414</v>
      </c>
      <c r="B159" s="14" t="s">
        <v>213</v>
      </c>
      <c r="C159" s="14">
        <v>0</v>
      </c>
      <c r="D159" s="11" t="str">
        <f t="shared" si="27"/>
        <v>N/A</v>
      </c>
      <c r="E159" s="14">
        <v>0</v>
      </c>
      <c r="F159" s="11" t="str">
        <f t="shared" si="28"/>
        <v>N/A</v>
      </c>
      <c r="G159" s="14">
        <v>0</v>
      </c>
      <c r="H159" s="11" t="str">
        <f t="shared" si="29"/>
        <v>N/A</v>
      </c>
      <c r="I159" s="12" t="s">
        <v>1745</v>
      </c>
      <c r="J159" s="12" t="s">
        <v>1745</v>
      </c>
      <c r="K159" s="14" t="s">
        <v>213</v>
      </c>
      <c r="L159" s="9" t="str">
        <f t="shared" ref="L159:L160" si="30">IF(J159="Div by 0", "N/A", IF(K159="N/A","N/A", IF(J159&gt;VALUE(MID(K159,1,2)), "No", IF(J159&lt;-1*VALUE(MID(K159,1,2)), "No", "Yes"))))</f>
        <v>N/A</v>
      </c>
    </row>
    <row r="160" spans="1:13" ht="25.5" x14ac:dyDescent="0.2">
      <c r="A160" s="58" t="s">
        <v>1213</v>
      </c>
      <c r="B160" s="14" t="s">
        <v>213</v>
      </c>
      <c r="C160" s="14" t="s">
        <v>1745</v>
      </c>
      <c r="D160" s="11" t="str">
        <f t="shared" si="27"/>
        <v>N/A</v>
      </c>
      <c r="E160" s="14" t="s">
        <v>1745</v>
      </c>
      <c r="F160" s="11" t="str">
        <f t="shared" si="28"/>
        <v>N/A</v>
      </c>
      <c r="G160" s="14" t="s">
        <v>1745</v>
      </c>
      <c r="H160" s="11" t="str">
        <f t="shared" si="29"/>
        <v>N/A</v>
      </c>
      <c r="I160" s="12" t="s">
        <v>1745</v>
      </c>
      <c r="J160" s="12" t="s">
        <v>1745</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1745</v>
      </c>
      <c r="J161" s="12" t="s">
        <v>1745</v>
      </c>
      <c r="K161" s="14" t="s">
        <v>213</v>
      </c>
      <c r="L161" s="9" t="str">
        <f>IF(J161="Div by 0", "N/A", IF(K161="N/A","N/A", IF(J161&gt;VALUE(MID(K161,1,2)), "No", IF(J161&lt;-1*VALUE(MID(K161,1,2)), "No", "Yes"))))</f>
        <v>N/A</v>
      </c>
    </row>
    <row r="162" spans="1:16" ht="25.5" x14ac:dyDescent="0.2">
      <c r="A162" s="58" t="s">
        <v>1214</v>
      </c>
      <c r="B162" s="14" t="s">
        <v>213</v>
      </c>
      <c r="C162" s="14" t="s">
        <v>1745</v>
      </c>
      <c r="D162" s="14" t="s">
        <v>213</v>
      </c>
      <c r="E162" s="14" t="s">
        <v>1745</v>
      </c>
      <c r="F162" s="14" t="s">
        <v>213</v>
      </c>
      <c r="G162" s="14" t="s">
        <v>1745</v>
      </c>
      <c r="H162" s="14" t="s">
        <v>213</v>
      </c>
      <c r="I162" s="12" t="s">
        <v>1745</v>
      </c>
      <c r="J162" s="12" t="s">
        <v>1745</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1745</v>
      </c>
      <c r="J163" s="12" t="s">
        <v>1745</v>
      </c>
      <c r="K163" s="14" t="s">
        <v>213</v>
      </c>
      <c r="L163" s="9" t="str">
        <f>IF(J163="Div by 0", "N/A", IF(K163="N/A","N/A", IF(J163&gt;VALUE(MID(K163,1,2)), "No", IF(J163&lt;-1*VALUE(MID(K163,1,2)), "No", "Yes"))))</f>
        <v>N/A</v>
      </c>
      <c r="N163" s="67"/>
    </row>
    <row r="164" spans="1:16" x14ac:dyDescent="0.2">
      <c r="A164" s="58" t="s">
        <v>1228</v>
      </c>
      <c r="B164" s="133" t="s">
        <v>213</v>
      </c>
      <c r="C164" s="133">
        <v>2029.2318863</v>
      </c>
      <c r="D164" s="134" t="str">
        <f t="shared" ref="D164" si="31">IF($B164="N/A","N/A",IF(C164&gt;10,"No",IF(C164&lt;-10,"No","Yes")))</f>
        <v>N/A</v>
      </c>
      <c r="E164" s="133">
        <v>2137.2723989000001</v>
      </c>
      <c r="F164" s="134" t="str">
        <f t="shared" ref="F164" si="32">IF($B164="N/A","N/A",IF(E164&gt;10,"No",IF(E164&lt;-10,"No","Yes")))</f>
        <v>N/A</v>
      </c>
      <c r="G164" s="133">
        <v>2610.2429739999998</v>
      </c>
      <c r="H164" s="134" t="str">
        <f t="shared" ref="H164" si="33">IF($B164="N/A","N/A",IF(G164&gt;10,"No",IF(G164&lt;-10,"No","Yes")))</f>
        <v>N/A</v>
      </c>
      <c r="I164" s="135">
        <v>5.3239999999999998</v>
      </c>
      <c r="J164" s="135">
        <v>22.13</v>
      </c>
      <c r="K164" s="136" t="s">
        <v>736</v>
      </c>
      <c r="L164" s="137" t="str">
        <f>IF(J164="Div by 0", "N/A", IF(OR(J164="N/A",K164="N/A"),"N/A", IF(J164&gt;VALUE(MID(K164,1,2)), "No", IF(J164&lt;-1*VALUE(MID(K164,1,2)), "No", "Yes"))))</f>
        <v>Yes</v>
      </c>
      <c r="N164" s="67"/>
    </row>
    <row r="165" spans="1:16" x14ac:dyDescent="0.2">
      <c r="A165" s="58" t="s">
        <v>1215</v>
      </c>
      <c r="B165" s="14" t="s">
        <v>213</v>
      </c>
      <c r="C165" s="14">
        <v>2039.0791675999999</v>
      </c>
      <c r="D165" s="11" t="str">
        <f t="shared" ref="D165:D171" si="34">IF($B165="N/A","N/A",IF(C165&gt;10,"No",IF(C165&lt;-10,"No","Yes")))</f>
        <v>N/A</v>
      </c>
      <c r="E165" s="14">
        <v>2155.2618487999998</v>
      </c>
      <c r="F165" s="11" t="str">
        <f t="shared" ref="F165:F171" si="35">IF($B165="N/A","N/A",IF(E165&gt;10,"No",IF(E165&lt;-10,"No","Yes")))</f>
        <v>N/A</v>
      </c>
      <c r="G165" s="14">
        <v>2638.4640829</v>
      </c>
      <c r="H165" s="11" t="str">
        <f t="shared" ref="H165:H171" si="36">IF($B165="N/A","N/A",IF(G165&gt;10,"No",IF(G165&lt;-10,"No","Yes")))</f>
        <v>N/A</v>
      </c>
      <c r="I165" s="12">
        <v>5.6980000000000004</v>
      </c>
      <c r="J165" s="12">
        <v>22.42</v>
      </c>
      <c r="K165" s="45" t="s">
        <v>736</v>
      </c>
      <c r="L165" s="9" t="str">
        <f>IF(J165="Div by 0", "N/A", IF(OR(J165="N/A",K165="N/A"),"N/A", IF(J165&gt;VALUE(MID(K165,1,2)), "No", IF(J165&lt;-1*VALUE(MID(K165,1,2)), "No", "Yes"))))</f>
        <v>Yes</v>
      </c>
      <c r="N165" s="67"/>
    </row>
    <row r="166" spans="1:16" x14ac:dyDescent="0.2">
      <c r="A166" s="58" t="s">
        <v>1216</v>
      </c>
      <c r="B166" s="14" t="s">
        <v>213</v>
      </c>
      <c r="C166" s="14">
        <v>1795.1736559000001</v>
      </c>
      <c r="D166" s="11" t="str">
        <f t="shared" si="34"/>
        <v>N/A</v>
      </c>
      <c r="E166" s="14">
        <v>1673.1774051</v>
      </c>
      <c r="F166" s="11" t="str">
        <f t="shared" si="35"/>
        <v>N/A</v>
      </c>
      <c r="G166" s="14">
        <v>1862.8753532000001</v>
      </c>
      <c r="H166" s="11" t="str">
        <f t="shared" si="36"/>
        <v>N/A</v>
      </c>
      <c r="I166" s="12">
        <v>-6.8</v>
      </c>
      <c r="J166" s="12">
        <v>11.34</v>
      </c>
      <c r="K166" s="45" t="s">
        <v>736</v>
      </c>
      <c r="L166" s="9" t="str">
        <f t="shared" ref="L166" si="37">IF(J166="Div by 0", "N/A", IF(OR(J166="N/A",K166="N/A"),"N/A", IF(J166&gt;VALUE(MID(K166,1,2)), "No", IF(J166&lt;-1*VALUE(MID(K166,1,2)), "No", "Yes"))))</f>
        <v>Yes</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1745</v>
      </c>
      <c r="J167" s="12" t="s">
        <v>1745</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1745</v>
      </c>
      <c r="J168" s="12" t="s">
        <v>1745</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1745</v>
      </c>
      <c r="J169" s="12" t="s">
        <v>1745</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1745</v>
      </c>
      <c r="D170" s="11" t="str">
        <f t="shared" si="34"/>
        <v>N/A</v>
      </c>
      <c r="E170" s="14" t="s">
        <v>1745</v>
      </c>
      <c r="F170" s="11" t="str">
        <f t="shared" si="35"/>
        <v>N/A</v>
      </c>
      <c r="G170" s="14" t="s">
        <v>1745</v>
      </c>
      <c r="H170" s="11" t="str">
        <f t="shared" si="36"/>
        <v>N/A</v>
      </c>
      <c r="I170" s="12" t="s">
        <v>1745</v>
      </c>
      <c r="J170" s="12" t="s">
        <v>1745</v>
      </c>
      <c r="K170" s="14" t="s">
        <v>213</v>
      </c>
      <c r="L170" s="9" t="str">
        <f t="shared" si="38"/>
        <v>N/A</v>
      </c>
    </row>
    <row r="171" spans="1:16" ht="25.5" x14ac:dyDescent="0.2">
      <c r="A171" s="19" t="s">
        <v>1218</v>
      </c>
      <c r="B171" s="14" t="s">
        <v>213</v>
      </c>
      <c r="C171" s="14" t="s">
        <v>1745</v>
      </c>
      <c r="D171" s="11" t="str">
        <f t="shared" si="34"/>
        <v>N/A</v>
      </c>
      <c r="E171" s="14" t="s">
        <v>1745</v>
      </c>
      <c r="F171" s="11" t="str">
        <f t="shared" si="35"/>
        <v>N/A</v>
      </c>
      <c r="G171" s="14" t="s">
        <v>1745</v>
      </c>
      <c r="H171" s="11" t="str">
        <f t="shared" si="36"/>
        <v>N/A</v>
      </c>
      <c r="I171" s="12" t="s">
        <v>1745</v>
      </c>
      <c r="J171" s="12" t="s">
        <v>1745</v>
      </c>
      <c r="K171" s="14" t="s">
        <v>213</v>
      </c>
      <c r="L171" s="9" t="str">
        <f t="shared" si="38"/>
        <v>N/A</v>
      </c>
    </row>
    <row r="172" spans="1:16" s="21" customFormat="1" ht="12" customHeight="1" x14ac:dyDescent="0.2">
      <c r="A172" s="164" t="s">
        <v>1633</v>
      </c>
      <c r="B172" s="165"/>
      <c r="C172" s="165"/>
      <c r="D172" s="165"/>
      <c r="E172" s="165"/>
      <c r="F172" s="165"/>
      <c r="G172" s="165"/>
      <c r="H172" s="165"/>
      <c r="I172" s="165"/>
      <c r="J172" s="165"/>
      <c r="K172" s="165"/>
      <c r="L172" s="166"/>
    </row>
    <row r="173" spans="1:16" s="21" customFormat="1" ht="12.75" customHeight="1" x14ac:dyDescent="0.2">
      <c r="A173" s="156" t="s">
        <v>1631</v>
      </c>
      <c r="B173" s="157"/>
      <c r="C173" s="157"/>
      <c r="D173" s="157"/>
      <c r="E173" s="157"/>
      <c r="F173" s="157"/>
      <c r="G173" s="157"/>
      <c r="H173" s="157"/>
      <c r="I173" s="157"/>
      <c r="J173" s="157"/>
      <c r="K173" s="157"/>
      <c r="L173" s="158"/>
    </row>
    <row r="174" spans="1:16" s="21" customFormat="1" x14ac:dyDescent="0.2">
      <c r="A174" s="159" t="s">
        <v>1732</v>
      </c>
      <c r="B174" s="159"/>
      <c r="C174" s="159"/>
      <c r="D174" s="159"/>
      <c r="E174" s="159"/>
      <c r="F174" s="159"/>
      <c r="G174" s="159"/>
      <c r="H174" s="159"/>
      <c r="I174" s="159"/>
      <c r="J174" s="159"/>
      <c r="K174" s="159"/>
      <c r="L174" s="16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55.5" customHeight="1" x14ac:dyDescent="0.2">
      <c r="A2" s="172" t="s">
        <v>1593</v>
      </c>
      <c r="B2" s="173"/>
      <c r="C2" s="173"/>
      <c r="D2" s="173"/>
      <c r="E2" s="173"/>
      <c r="F2" s="173"/>
      <c r="G2" s="173"/>
      <c r="H2" s="173"/>
      <c r="I2" s="173"/>
      <c r="J2" s="173"/>
      <c r="K2" s="173"/>
      <c r="L2" s="174"/>
    </row>
    <row r="3" spans="1:12" s="21" customFormat="1" x14ac:dyDescent="0.2">
      <c r="A3" s="153" t="s">
        <v>1744</v>
      </c>
      <c r="B3" s="170"/>
      <c r="C3" s="170"/>
      <c r="D3" s="170"/>
      <c r="E3" s="170"/>
      <c r="F3" s="170"/>
      <c r="G3" s="170"/>
      <c r="H3" s="170"/>
      <c r="I3" s="170"/>
      <c r="J3" s="170"/>
      <c r="K3" s="170"/>
      <c r="L3" s="171"/>
    </row>
    <row r="4" spans="1:12" x14ac:dyDescent="0.2">
      <c r="A4" s="175" t="s">
        <v>648</v>
      </c>
      <c r="B4" s="176"/>
      <c r="C4" s="176"/>
      <c r="D4" s="176"/>
      <c r="E4" s="176"/>
      <c r="F4" s="176"/>
      <c r="G4" s="176"/>
      <c r="H4" s="176"/>
      <c r="I4" s="176"/>
      <c r="J4" s="176"/>
      <c r="K4" s="176"/>
      <c r="L4" s="177"/>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0</v>
      </c>
      <c r="B6" s="1" t="s">
        <v>213</v>
      </c>
      <c r="C6" s="1">
        <v>1125860</v>
      </c>
      <c r="D6" s="11" t="str">
        <f t="shared" ref="D6:D11" si="0">IF($B6="N/A","N/A",IF(C6&gt;10,"No",IF(C6&lt;-10,"No","Yes")))</f>
        <v>N/A</v>
      </c>
      <c r="E6" s="1">
        <v>1112445</v>
      </c>
      <c r="F6" s="11" t="str">
        <f t="shared" ref="F6:F11" si="1">IF($B6="N/A","N/A",IF(E6&gt;10,"No",IF(E6&lt;-10,"No","Yes")))</f>
        <v>N/A</v>
      </c>
      <c r="G6" s="1">
        <v>1089323</v>
      </c>
      <c r="H6" s="11" t="str">
        <f t="shared" ref="H6:H11" si="2">IF($B6="N/A","N/A",IF(G6&gt;10,"No",IF(G6&lt;-10,"No","Yes")))</f>
        <v>N/A</v>
      </c>
      <c r="I6" s="12">
        <v>-1.19</v>
      </c>
      <c r="J6" s="12">
        <v>-2.08</v>
      </c>
      <c r="K6" s="1" t="s">
        <v>736</v>
      </c>
      <c r="L6" s="9" t="str">
        <f t="shared" ref="L6:L14" si="3">IF(J6="Div by 0", "N/A", IF(K6="N/A","N/A", IF(J6&gt;VALUE(MID(K6,1,2)), "No", IF(J6&lt;-1*VALUE(MID(K6,1,2)), "No", "Yes"))))</f>
        <v>Yes</v>
      </c>
    </row>
    <row r="7" spans="1:12" x14ac:dyDescent="0.2">
      <c r="A7" s="18" t="s">
        <v>100</v>
      </c>
      <c r="B7" s="48" t="s">
        <v>213</v>
      </c>
      <c r="C7" s="1">
        <v>86209</v>
      </c>
      <c r="D7" s="11" t="str">
        <f t="shared" si="0"/>
        <v>N/A</v>
      </c>
      <c r="E7" s="1">
        <v>84204</v>
      </c>
      <c r="F7" s="11" t="str">
        <f t="shared" si="1"/>
        <v>N/A</v>
      </c>
      <c r="G7" s="1">
        <v>82125</v>
      </c>
      <c r="H7" s="11" t="str">
        <f t="shared" si="2"/>
        <v>N/A</v>
      </c>
      <c r="I7" s="12">
        <v>-2.33</v>
      </c>
      <c r="J7" s="12">
        <v>-2.4700000000000002</v>
      </c>
      <c r="K7" s="48" t="s">
        <v>736</v>
      </c>
      <c r="L7" s="9" t="str">
        <f t="shared" si="3"/>
        <v>Yes</v>
      </c>
    </row>
    <row r="8" spans="1:12" x14ac:dyDescent="0.2">
      <c r="A8" s="18" t="s">
        <v>101</v>
      </c>
      <c r="B8" s="48" t="s">
        <v>213</v>
      </c>
      <c r="C8" s="1">
        <v>217192</v>
      </c>
      <c r="D8" s="11" t="str">
        <f t="shared" si="0"/>
        <v>N/A</v>
      </c>
      <c r="E8" s="1">
        <v>214693</v>
      </c>
      <c r="F8" s="11" t="str">
        <f t="shared" si="1"/>
        <v>N/A</v>
      </c>
      <c r="G8" s="1">
        <v>209028</v>
      </c>
      <c r="H8" s="11" t="str">
        <f t="shared" si="2"/>
        <v>N/A</v>
      </c>
      <c r="I8" s="12">
        <v>-1.1499999999999999</v>
      </c>
      <c r="J8" s="12">
        <v>-2.64</v>
      </c>
      <c r="K8" s="48" t="s">
        <v>736</v>
      </c>
      <c r="L8" s="9" t="str">
        <f t="shared" si="3"/>
        <v>Yes</v>
      </c>
    </row>
    <row r="9" spans="1:12" x14ac:dyDescent="0.2">
      <c r="A9" s="18" t="s">
        <v>104</v>
      </c>
      <c r="B9" s="48" t="s">
        <v>213</v>
      </c>
      <c r="C9" s="1">
        <v>640807</v>
      </c>
      <c r="D9" s="11" t="str">
        <f t="shared" si="0"/>
        <v>N/A</v>
      </c>
      <c r="E9" s="1">
        <v>636737</v>
      </c>
      <c r="F9" s="11" t="str">
        <f t="shared" si="1"/>
        <v>N/A</v>
      </c>
      <c r="G9" s="1">
        <v>628124</v>
      </c>
      <c r="H9" s="11" t="str">
        <f t="shared" si="2"/>
        <v>N/A</v>
      </c>
      <c r="I9" s="12">
        <v>-0.63500000000000001</v>
      </c>
      <c r="J9" s="12">
        <v>-1.35</v>
      </c>
      <c r="K9" s="48" t="s">
        <v>736</v>
      </c>
      <c r="L9" s="9" t="str">
        <f t="shared" si="3"/>
        <v>Yes</v>
      </c>
    </row>
    <row r="10" spans="1:12" x14ac:dyDescent="0.2">
      <c r="A10" s="18" t="s">
        <v>105</v>
      </c>
      <c r="B10" s="48" t="s">
        <v>213</v>
      </c>
      <c r="C10" s="1">
        <v>181652</v>
      </c>
      <c r="D10" s="11" t="str">
        <f t="shared" si="0"/>
        <v>N/A</v>
      </c>
      <c r="E10" s="1">
        <v>176811</v>
      </c>
      <c r="F10" s="11" t="str">
        <f t="shared" si="1"/>
        <v>N/A</v>
      </c>
      <c r="G10" s="1">
        <v>170046</v>
      </c>
      <c r="H10" s="11" t="str">
        <f t="shared" si="2"/>
        <v>N/A</v>
      </c>
      <c r="I10" s="12">
        <v>-2.66</v>
      </c>
      <c r="J10" s="12">
        <v>-3.83</v>
      </c>
      <c r="K10" s="48" t="s">
        <v>736</v>
      </c>
      <c r="L10" s="9" t="str">
        <f t="shared" si="3"/>
        <v>Yes</v>
      </c>
    </row>
    <row r="11" spans="1:12" x14ac:dyDescent="0.2">
      <c r="A11" s="18" t="s">
        <v>77</v>
      </c>
      <c r="B11" s="1" t="s">
        <v>213</v>
      </c>
      <c r="C11" s="1">
        <v>925292.57</v>
      </c>
      <c r="D11" s="44" t="str">
        <f t="shared" si="0"/>
        <v>N/A</v>
      </c>
      <c r="E11" s="1">
        <v>916778.04</v>
      </c>
      <c r="F11" s="11" t="str">
        <f t="shared" si="1"/>
        <v>N/A</v>
      </c>
      <c r="G11" s="1">
        <v>899424.14</v>
      </c>
      <c r="H11" s="11" t="str">
        <f t="shared" si="2"/>
        <v>N/A</v>
      </c>
      <c r="I11" s="12">
        <v>-0.92</v>
      </c>
      <c r="J11" s="12">
        <v>-1.89</v>
      </c>
      <c r="K11" s="1" t="s">
        <v>737</v>
      </c>
      <c r="L11" s="9" t="str">
        <f t="shared" si="3"/>
        <v>Yes</v>
      </c>
    </row>
    <row r="12" spans="1:12" x14ac:dyDescent="0.2">
      <c r="A12" s="18" t="s">
        <v>115</v>
      </c>
      <c r="B12" s="1" t="s">
        <v>213</v>
      </c>
      <c r="C12" s="1">
        <v>174219</v>
      </c>
      <c r="D12" s="1" t="s">
        <v>213</v>
      </c>
      <c r="E12" s="1">
        <v>171679</v>
      </c>
      <c r="F12" s="1" t="s">
        <v>213</v>
      </c>
      <c r="G12" s="1">
        <v>167886</v>
      </c>
      <c r="H12" s="1" t="s">
        <v>213</v>
      </c>
      <c r="I12" s="12">
        <v>-1.46</v>
      </c>
      <c r="J12" s="12">
        <v>-2.21</v>
      </c>
      <c r="K12" s="1" t="s">
        <v>737</v>
      </c>
      <c r="L12" s="9" t="str">
        <f t="shared" si="3"/>
        <v>Yes</v>
      </c>
    </row>
    <row r="13" spans="1:12" x14ac:dyDescent="0.2">
      <c r="A13" s="18" t="s">
        <v>447</v>
      </c>
      <c r="B13" s="1" t="s">
        <v>213</v>
      </c>
      <c r="C13" s="1">
        <v>81026</v>
      </c>
      <c r="D13" s="1" t="s">
        <v>213</v>
      </c>
      <c r="E13" s="1">
        <v>78920</v>
      </c>
      <c r="F13" s="1" t="s">
        <v>213</v>
      </c>
      <c r="G13" s="1">
        <v>76695</v>
      </c>
      <c r="H13" s="1" t="s">
        <v>213</v>
      </c>
      <c r="I13" s="12">
        <v>-2.6</v>
      </c>
      <c r="J13" s="12">
        <v>-2.82</v>
      </c>
      <c r="K13" s="1" t="s">
        <v>737</v>
      </c>
      <c r="L13" s="9" t="str">
        <f t="shared" si="3"/>
        <v>Yes</v>
      </c>
    </row>
    <row r="14" spans="1:12" x14ac:dyDescent="0.2">
      <c r="A14" s="18" t="s">
        <v>448</v>
      </c>
      <c r="B14" s="1" t="s">
        <v>213</v>
      </c>
      <c r="C14" s="1">
        <v>92444</v>
      </c>
      <c r="D14" s="1" t="s">
        <v>213</v>
      </c>
      <c r="E14" s="1">
        <v>92010</v>
      </c>
      <c r="F14" s="1" t="s">
        <v>213</v>
      </c>
      <c r="G14" s="1">
        <v>90352</v>
      </c>
      <c r="H14" s="1" t="s">
        <v>213</v>
      </c>
      <c r="I14" s="12">
        <v>-0.46899999999999997</v>
      </c>
      <c r="J14" s="12">
        <v>-1.8</v>
      </c>
      <c r="K14" s="1" t="s">
        <v>737</v>
      </c>
      <c r="L14" s="9" t="str">
        <f t="shared" si="3"/>
        <v>Yes</v>
      </c>
    </row>
    <row r="15" spans="1:12" x14ac:dyDescent="0.2">
      <c r="A15" s="4" t="s">
        <v>58</v>
      </c>
      <c r="B15" s="48" t="s">
        <v>213</v>
      </c>
      <c r="C15" s="14">
        <v>6282819278</v>
      </c>
      <c r="D15" s="11" t="str">
        <f t="shared" ref="D15:D20" si="4">IF($B15="N/A","N/A",IF(C15&gt;10,"No",IF(C15&lt;-10,"No","Yes")))</f>
        <v>N/A</v>
      </c>
      <c r="E15" s="14">
        <v>6561650748</v>
      </c>
      <c r="F15" s="11" t="str">
        <f t="shared" ref="F15:F20" si="5">IF($B15="N/A","N/A",IF(E15&gt;10,"No",IF(E15&lt;-10,"No","Yes")))</f>
        <v>N/A</v>
      </c>
      <c r="G15" s="14">
        <v>7073442076</v>
      </c>
      <c r="H15" s="11" t="str">
        <f t="shared" ref="H15:H20" si="6">IF($B15="N/A","N/A",IF(G15&gt;10,"No",IF(G15&lt;-10,"No","Yes")))</f>
        <v>N/A</v>
      </c>
      <c r="I15" s="12">
        <v>4.4379999999999997</v>
      </c>
      <c r="J15" s="12">
        <v>7.8</v>
      </c>
      <c r="K15" s="48" t="s">
        <v>736</v>
      </c>
      <c r="L15" s="9" t="str">
        <f t="shared" ref="L15:L20" si="7">IF(J15="Div by 0", "N/A", IF(K15="N/A","N/A", IF(J15&gt;VALUE(MID(K15,1,2)), "No", IF(J15&lt;-1*VALUE(MID(K15,1,2)), "No", "Yes"))))</f>
        <v>Yes</v>
      </c>
    </row>
    <row r="16" spans="1:12" x14ac:dyDescent="0.2">
      <c r="A16" s="4" t="s">
        <v>1119</v>
      </c>
      <c r="B16" s="48" t="s">
        <v>213</v>
      </c>
      <c r="C16" s="14">
        <v>5580.4622937000004</v>
      </c>
      <c r="D16" s="11" t="str">
        <f t="shared" si="4"/>
        <v>N/A</v>
      </c>
      <c r="E16" s="14">
        <v>5898.4046384000003</v>
      </c>
      <c r="F16" s="11" t="str">
        <f t="shared" si="5"/>
        <v>N/A</v>
      </c>
      <c r="G16" s="14">
        <v>6493.4294749999999</v>
      </c>
      <c r="H16" s="11" t="str">
        <f t="shared" si="6"/>
        <v>N/A</v>
      </c>
      <c r="I16" s="12">
        <v>5.6970000000000001</v>
      </c>
      <c r="J16" s="12">
        <v>10.09</v>
      </c>
      <c r="K16" s="48" t="s">
        <v>736</v>
      </c>
      <c r="L16" s="9" t="str">
        <f t="shared" si="7"/>
        <v>Yes</v>
      </c>
    </row>
    <row r="17" spans="1:12" x14ac:dyDescent="0.2">
      <c r="A17" s="4" t="s">
        <v>1219</v>
      </c>
      <c r="B17" s="48" t="s">
        <v>213</v>
      </c>
      <c r="C17" s="14">
        <v>13319.666624</v>
      </c>
      <c r="D17" s="11" t="str">
        <f t="shared" si="4"/>
        <v>N/A</v>
      </c>
      <c r="E17" s="14">
        <v>14531.035497000001</v>
      </c>
      <c r="F17" s="11" t="str">
        <f t="shared" si="5"/>
        <v>N/A</v>
      </c>
      <c r="G17" s="14">
        <v>15220.043324</v>
      </c>
      <c r="H17" s="11" t="str">
        <f t="shared" si="6"/>
        <v>N/A</v>
      </c>
      <c r="I17" s="12">
        <v>9.0950000000000006</v>
      </c>
      <c r="J17" s="12">
        <v>4.742</v>
      </c>
      <c r="K17" s="48" t="s">
        <v>736</v>
      </c>
      <c r="L17" s="9" t="str">
        <f t="shared" si="7"/>
        <v>Yes</v>
      </c>
    </row>
    <row r="18" spans="1:12" x14ac:dyDescent="0.2">
      <c r="A18" s="4" t="s">
        <v>1220</v>
      </c>
      <c r="B18" s="48" t="s">
        <v>213</v>
      </c>
      <c r="C18" s="14">
        <v>13772.211955000001</v>
      </c>
      <c r="D18" s="11" t="str">
        <f t="shared" si="4"/>
        <v>N/A</v>
      </c>
      <c r="E18" s="14">
        <v>14503.151089999999</v>
      </c>
      <c r="F18" s="11" t="str">
        <f t="shared" si="5"/>
        <v>N/A</v>
      </c>
      <c r="G18" s="14">
        <v>15115.959192</v>
      </c>
      <c r="H18" s="11" t="str">
        <f t="shared" si="6"/>
        <v>N/A</v>
      </c>
      <c r="I18" s="12">
        <v>5.3070000000000004</v>
      </c>
      <c r="J18" s="12">
        <v>4.2249999999999996</v>
      </c>
      <c r="K18" s="48" t="s">
        <v>736</v>
      </c>
      <c r="L18" s="9" t="str">
        <f t="shared" si="7"/>
        <v>Yes</v>
      </c>
    </row>
    <row r="19" spans="1:12" x14ac:dyDescent="0.2">
      <c r="A19" s="4" t="s">
        <v>1221</v>
      </c>
      <c r="B19" s="48" t="s">
        <v>213</v>
      </c>
      <c r="C19" s="14">
        <v>2480.2945847999999</v>
      </c>
      <c r="D19" s="11" t="str">
        <f t="shared" si="4"/>
        <v>N/A</v>
      </c>
      <c r="E19" s="14">
        <v>2609.1280780000002</v>
      </c>
      <c r="F19" s="11" t="str">
        <f t="shared" si="5"/>
        <v>N/A</v>
      </c>
      <c r="G19" s="14">
        <v>3203.0619304000002</v>
      </c>
      <c r="H19" s="11" t="str">
        <f t="shared" si="6"/>
        <v>N/A</v>
      </c>
      <c r="I19" s="12">
        <v>5.194</v>
      </c>
      <c r="J19" s="12">
        <v>22.76</v>
      </c>
      <c r="K19" s="48" t="s">
        <v>736</v>
      </c>
      <c r="L19" s="9" t="str">
        <f t="shared" si="7"/>
        <v>Yes</v>
      </c>
    </row>
    <row r="20" spans="1:12" x14ac:dyDescent="0.2">
      <c r="A20" s="4" t="s">
        <v>1222</v>
      </c>
      <c r="B20" s="48" t="s">
        <v>213</v>
      </c>
      <c r="C20" s="14">
        <v>3049.4558111000001</v>
      </c>
      <c r="D20" s="11" t="str">
        <f t="shared" si="4"/>
        <v>N/A</v>
      </c>
      <c r="E20" s="14">
        <v>3184.3382652</v>
      </c>
      <c r="F20" s="11" t="str">
        <f t="shared" si="5"/>
        <v>N/A</v>
      </c>
      <c r="G20" s="14">
        <v>3833.7698504999998</v>
      </c>
      <c r="H20" s="11" t="str">
        <f t="shared" si="6"/>
        <v>N/A</v>
      </c>
      <c r="I20" s="12">
        <v>4.423</v>
      </c>
      <c r="J20" s="12">
        <v>20.39</v>
      </c>
      <c r="K20" s="48" t="s">
        <v>736</v>
      </c>
      <c r="L20" s="9" t="str">
        <f t="shared" si="7"/>
        <v>Yes</v>
      </c>
    </row>
    <row r="21" spans="1:12" x14ac:dyDescent="0.2">
      <c r="A21" s="2" t="s">
        <v>1123</v>
      </c>
      <c r="B21" s="48" t="s">
        <v>213</v>
      </c>
      <c r="C21" s="14">
        <v>5625.7101306000004</v>
      </c>
      <c r="D21" s="11" t="str">
        <f t="shared" ref="D21:D22" si="8">IF($B21="N/A","N/A",IF(C21&gt;10,"No",IF(C21&lt;-10,"No","Yes")))</f>
        <v>N/A</v>
      </c>
      <c r="E21" s="14">
        <v>5935.3206784000004</v>
      </c>
      <c r="F21" s="11" t="str">
        <f t="shared" ref="F21:F22" si="9">IF($B21="N/A","N/A",IF(E21&gt;10,"No",IF(E21&lt;-10,"No","Yes")))</f>
        <v>N/A</v>
      </c>
      <c r="G21" s="14">
        <v>6496.5586386000004</v>
      </c>
      <c r="H21" s="11" t="str">
        <f t="shared" ref="H21:H22" si="10">IF($B21="N/A","N/A",IF(G21&gt;10,"No",IF(G21&lt;-10,"No","Yes")))</f>
        <v>N/A</v>
      </c>
      <c r="I21" s="12">
        <v>5.5030000000000001</v>
      </c>
      <c r="J21" s="12">
        <v>9.4559999999999995</v>
      </c>
      <c r="K21" s="48" t="s">
        <v>736</v>
      </c>
      <c r="L21" s="9" t="str">
        <f>IF(J21="Div by 0", "N/A", IF(OR(J21="N/A",K21="N/A"),"N/A", IF(J21&gt;VALUE(MID(K21,1,2)), "No", IF(J21&lt;-1*VALUE(MID(K21,1,2)), "No", "Yes"))))</f>
        <v>Yes</v>
      </c>
    </row>
    <row r="22" spans="1:12" x14ac:dyDescent="0.2">
      <c r="A22" s="2" t="s">
        <v>1124</v>
      </c>
      <c r="B22" s="48" t="s">
        <v>213</v>
      </c>
      <c r="C22" s="14">
        <v>5520.9696051000001</v>
      </c>
      <c r="D22" s="11" t="str">
        <f t="shared" si="8"/>
        <v>N/A</v>
      </c>
      <c r="E22" s="14">
        <v>5849.9775172999998</v>
      </c>
      <c r="F22" s="11" t="str">
        <f t="shared" si="9"/>
        <v>N/A</v>
      </c>
      <c r="G22" s="14">
        <v>6489.3870809</v>
      </c>
      <c r="H22" s="11" t="str">
        <f t="shared" si="10"/>
        <v>N/A</v>
      </c>
      <c r="I22" s="12">
        <v>5.9589999999999996</v>
      </c>
      <c r="J22" s="12">
        <v>10.93</v>
      </c>
      <c r="K22" s="48" t="s">
        <v>736</v>
      </c>
      <c r="L22" s="9" t="str">
        <f>IF(J22="Div by 0", "N/A", IF(OR(J22="N/A",K22="N/A"),"N/A", IF(J22&gt;VALUE(MID(K22,1,2)), "No", IF(J22&lt;-1*VALUE(MID(K22,1,2)), "No", "Yes"))))</f>
        <v>Yes</v>
      </c>
    </row>
    <row r="23" spans="1:12" x14ac:dyDescent="0.2">
      <c r="A23" s="4" t="s">
        <v>1223</v>
      </c>
      <c r="B23" s="48" t="s">
        <v>213</v>
      </c>
      <c r="C23" s="14">
        <v>11836.131834</v>
      </c>
      <c r="D23" s="11" t="str">
        <f>IF($B23="N/A","N/A",IF(C23&gt;10,"No",IF(C23&lt;-10,"No","Yes")))</f>
        <v>N/A</v>
      </c>
      <c r="E23" s="14">
        <v>12738.816314</v>
      </c>
      <c r="F23" s="11" t="str">
        <f>IF($B23="N/A","N/A",IF(E23&gt;10,"No",IF(E23&lt;-10,"No","Yes")))</f>
        <v>N/A</v>
      </c>
      <c r="G23" s="14">
        <v>13285.667727</v>
      </c>
      <c r="H23" s="11" t="str">
        <f>IF($B23="N/A","N/A",IF(G23&gt;10,"No",IF(G23&lt;-10,"No","Yes")))</f>
        <v>N/A</v>
      </c>
      <c r="I23" s="12">
        <v>7.6269999999999998</v>
      </c>
      <c r="J23" s="12">
        <v>4.2930000000000001</v>
      </c>
      <c r="K23" s="48" t="s">
        <v>736</v>
      </c>
      <c r="L23" s="9" t="str">
        <f>IF(J23="Div by 0", "N/A", IF(K23="N/A","N/A", IF(J23&gt;VALUE(MID(K23,1,2)), "No", IF(J23&lt;-1*VALUE(MID(K23,1,2)), "No", "Yes"))))</f>
        <v>Yes</v>
      </c>
    </row>
    <row r="24" spans="1:12" x14ac:dyDescent="0.2">
      <c r="A24" s="4" t="s">
        <v>1224</v>
      </c>
      <c r="B24" s="48" t="s">
        <v>213</v>
      </c>
      <c r="C24" s="14">
        <v>13005.835571</v>
      </c>
      <c r="D24" s="11" t="str">
        <f>IF($B24="N/A","N/A",IF(C24&gt;10,"No",IF(C24&lt;-10,"No","Yes")))</f>
        <v>N/A</v>
      </c>
      <c r="E24" s="14">
        <v>14181.482830999999</v>
      </c>
      <c r="F24" s="11" t="str">
        <f>IF($B24="N/A","N/A",IF(E24&gt;10,"No",IF(E24&lt;-10,"No","Yes")))</f>
        <v>N/A</v>
      </c>
      <c r="G24" s="14">
        <v>14862.356632999999</v>
      </c>
      <c r="H24" s="11" t="str">
        <f>IF($B24="N/A","N/A",IF(G24&gt;10,"No",IF(G24&lt;-10,"No","Yes")))</f>
        <v>N/A</v>
      </c>
      <c r="I24" s="12">
        <v>9.0389999999999997</v>
      </c>
      <c r="J24" s="12">
        <v>4.8010000000000002</v>
      </c>
      <c r="K24" s="48" t="s">
        <v>736</v>
      </c>
      <c r="L24" s="9" t="str">
        <f>IF(J24="Div by 0", "N/A", IF(K24="N/A","N/A", IF(J24&gt;VALUE(MID(K24,1,2)), "No", IF(J24&lt;-1*VALUE(MID(K24,1,2)), "No", "Yes"))))</f>
        <v>Yes</v>
      </c>
    </row>
    <row r="25" spans="1:12" x14ac:dyDescent="0.2">
      <c r="A25" s="4" t="s">
        <v>1225</v>
      </c>
      <c r="B25" s="48" t="s">
        <v>213</v>
      </c>
      <c r="C25" s="14">
        <v>10851.013933</v>
      </c>
      <c r="D25" s="11" t="str">
        <f>IF($B25="N/A","N/A",IF(C25&gt;10,"No",IF(C25&lt;-10,"No","Yes")))</f>
        <v>N/A</v>
      </c>
      <c r="E25" s="14">
        <v>11543.924313</v>
      </c>
      <c r="F25" s="11" t="str">
        <f>IF($B25="N/A","N/A",IF(E25&gt;10,"No",IF(E25&lt;-10,"No","Yes")))</f>
        <v>N/A</v>
      </c>
      <c r="G25" s="14">
        <v>11974.77881</v>
      </c>
      <c r="H25" s="11" t="str">
        <f>IF($B25="N/A","N/A",IF(G25&gt;10,"No",IF(G25&lt;-10,"No","Yes")))</f>
        <v>N/A</v>
      </c>
      <c r="I25" s="12">
        <v>6.3860000000000001</v>
      </c>
      <c r="J25" s="12">
        <v>3.7320000000000002</v>
      </c>
      <c r="K25" s="48" t="s">
        <v>736</v>
      </c>
      <c r="L25" s="9" t="str">
        <f>IF(J25="Div by 0", "N/A", IF(K25="N/A","N/A", IF(J25&gt;VALUE(MID(K25,1,2)), "No", IF(J25&lt;-1*VALUE(MID(K25,1,2)), "No", "Yes"))))</f>
        <v>Yes</v>
      </c>
    </row>
    <row r="26" spans="1:12" x14ac:dyDescent="0.2">
      <c r="A26" s="4" t="s">
        <v>1226</v>
      </c>
      <c r="B26" s="48" t="s">
        <v>213</v>
      </c>
      <c r="C26" s="14">
        <v>11936.76448</v>
      </c>
      <c r="D26" s="11" t="str">
        <f t="shared" ref="D26:D27" si="11">IF($B26="N/A","N/A",IF(C26&gt;10,"No",IF(C26&lt;-10,"No","Yes")))</f>
        <v>N/A</v>
      </c>
      <c r="E26" s="14">
        <v>12839.584552</v>
      </c>
      <c r="F26" s="11" t="str">
        <f t="shared" ref="F26:F30" si="12">IF($B26="N/A","N/A",IF(E26&gt;10,"No",IF(E26&lt;-10,"No","Yes")))</f>
        <v>N/A</v>
      </c>
      <c r="G26" s="14">
        <v>13305.096326000001</v>
      </c>
      <c r="H26" s="11" t="str">
        <f t="shared" ref="H26:H27" si="13">IF($B26="N/A","N/A",IF(G26&gt;10,"No",IF(G26&lt;-10,"No","Yes")))</f>
        <v>N/A</v>
      </c>
      <c r="I26" s="12">
        <v>7.5629999999999997</v>
      </c>
      <c r="J26" s="12">
        <v>3.6259999999999999</v>
      </c>
      <c r="K26" s="48" t="s">
        <v>736</v>
      </c>
      <c r="L26" s="9" t="str">
        <f>IF(J26="Div by 0", "N/A", IF(OR(J26="N/A",K26="N/A"),"N/A", IF(J26&gt;VALUE(MID(K26,1,2)), "No", IF(J26&lt;-1*VALUE(MID(K26,1,2)), "No", "Yes"))))</f>
        <v>Yes</v>
      </c>
    </row>
    <row r="27" spans="1:12" x14ac:dyDescent="0.2">
      <c r="A27" s="4" t="s">
        <v>1227</v>
      </c>
      <c r="B27" s="48" t="s">
        <v>213</v>
      </c>
      <c r="C27" s="14">
        <v>11676.906193000001</v>
      </c>
      <c r="D27" s="11" t="str">
        <f t="shared" si="11"/>
        <v>N/A</v>
      </c>
      <c r="E27" s="14">
        <v>12579.628875</v>
      </c>
      <c r="F27" s="11" t="str">
        <f t="shared" si="12"/>
        <v>N/A</v>
      </c>
      <c r="G27" s="14">
        <v>13254.783356</v>
      </c>
      <c r="H27" s="11" t="str">
        <f t="shared" si="13"/>
        <v>N/A</v>
      </c>
      <c r="I27" s="12">
        <v>7.7309999999999999</v>
      </c>
      <c r="J27" s="12">
        <v>5.367</v>
      </c>
      <c r="K27" s="48" t="s">
        <v>736</v>
      </c>
      <c r="L27" s="9" t="str">
        <f>IF(J27="Div by 0", "N/A", IF(OR(J27="N/A",K27="N/A"),"N/A", IF(J27&gt;VALUE(MID(K27,1,2)), "No", IF(J27&lt;-1*VALUE(MID(K27,1,2)), "No", "Yes"))))</f>
        <v>Yes</v>
      </c>
    </row>
    <row r="28" spans="1:12" x14ac:dyDescent="0.2">
      <c r="A28" s="58" t="s">
        <v>1228</v>
      </c>
      <c r="B28" s="14" t="s">
        <v>213</v>
      </c>
      <c r="C28" s="14">
        <v>2029.2318863</v>
      </c>
      <c r="D28" s="11" t="str">
        <f t="shared" ref="D28:D30" si="14">IF($B28="N/A","N/A",IF(C28&gt;10,"No",IF(C28&lt;-10,"No","Yes")))</f>
        <v>N/A</v>
      </c>
      <c r="E28" s="14">
        <v>2137.2723989000001</v>
      </c>
      <c r="F28" s="11" t="str">
        <f t="shared" si="12"/>
        <v>N/A</v>
      </c>
      <c r="G28" s="14">
        <v>2610.2429739999998</v>
      </c>
      <c r="H28" s="11" t="str">
        <f t="shared" ref="H28:H30" si="15">IF($B28="N/A","N/A",IF(G28&gt;10,"No",IF(G28&lt;-10,"No","Yes")))</f>
        <v>N/A</v>
      </c>
      <c r="I28" s="12">
        <v>5.3239999999999998</v>
      </c>
      <c r="J28" s="12">
        <v>22.13</v>
      </c>
      <c r="K28" s="45" t="s">
        <v>736</v>
      </c>
      <c r="L28" s="9" t="str">
        <f>IF(J28="Div by 0", "N/A", IF(OR(J28="N/A",K28="N/A"),"N/A", IF(J28&gt;VALUE(MID(K28,1,2)), "No", IF(J28&lt;-1*VALUE(MID(K28,1,2)), "No", "Yes"))))</f>
        <v>Yes</v>
      </c>
    </row>
    <row r="29" spans="1:12" x14ac:dyDescent="0.2">
      <c r="A29" s="58" t="s">
        <v>1229</v>
      </c>
      <c r="B29" s="14" t="s">
        <v>213</v>
      </c>
      <c r="C29" s="14">
        <v>2039.0791675999999</v>
      </c>
      <c r="D29" s="11" t="str">
        <f t="shared" si="14"/>
        <v>N/A</v>
      </c>
      <c r="E29" s="14">
        <v>2155.2618487999998</v>
      </c>
      <c r="F29" s="11" t="str">
        <f t="shared" si="12"/>
        <v>N/A</v>
      </c>
      <c r="G29" s="14">
        <v>2638.4640829</v>
      </c>
      <c r="H29" s="11" t="str">
        <f t="shared" si="15"/>
        <v>N/A</v>
      </c>
      <c r="I29" s="12">
        <v>5.6980000000000004</v>
      </c>
      <c r="J29" s="12">
        <v>22.42</v>
      </c>
      <c r="K29" s="45" t="s">
        <v>736</v>
      </c>
      <c r="L29" s="9" t="str">
        <f t="shared" ref="L29:L30" si="16">IF(J29="Div by 0", "N/A", IF(OR(J29="N/A",K29="N/A"),"N/A", IF(J29&gt;VALUE(MID(K29,1,2)), "No", IF(J29&lt;-1*VALUE(MID(K29,1,2)), "No", "Yes"))))</f>
        <v>Yes</v>
      </c>
    </row>
    <row r="30" spans="1:12" x14ac:dyDescent="0.2">
      <c r="A30" s="58" t="s">
        <v>1230</v>
      </c>
      <c r="B30" s="14" t="s">
        <v>213</v>
      </c>
      <c r="C30" s="14">
        <v>1795.1736559000001</v>
      </c>
      <c r="D30" s="11" t="str">
        <f t="shared" si="14"/>
        <v>N/A</v>
      </c>
      <c r="E30" s="14">
        <v>1673.1774051</v>
      </c>
      <c r="F30" s="11" t="str">
        <f t="shared" si="12"/>
        <v>N/A</v>
      </c>
      <c r="G30" s="14">
        <v>1862.8753532000001</v>
      </c>
      <c r="H30" s="11" t="str">
        <f t="shared" si="15"/>
        <v>N/A</v>
      </c>
      <c r="I30" s="12">
        <v>-6.8</v>
      </c>
      <c r="J30" s="12">
        <v>11.34</v>
      </c>
      <c r="K30" s="45" t="s">
        <v>736</v>
      </c>
      <c r="L30" s="9" t="str">
        <f t="shared" si="16"/>
        <v>Yes</v>
      </c>
    </row>
    <row r="31" spans="1:12" x14ac:dyDescent="0.2">
      <c r="A31" s="46" t="s">
        <v>2</v>
      </c>
      <c r="B31" s="35" t="s">
        <v>213</v>
      </c>
      <c r="C31" s="13">
        <v>49.241824028000003</v>
      </c>
      <c r="D31" s="44" t="str">
        <f t="shared" ref="D31:D69" si="17">IF($B31="N/A","N/A",IF(C31&gt;10,"No",IF(C31&lt;-10,"No","Yes")))</f>
        <v>N/A</v>
      </c>
      <c r="E31" s="13">
        <v>49.243513161999999</v>
      </c>
      <c r="F31" s="44" t="str">
        <f t="shared" ref="F31:F69" si="18">IF($B31="N/A","N/A",IF(E31&gt;10,"No",IF(E31&lt;-10,"No","Yes")))</f>
        <v>N/A</v>
      </c>
      <c r="G31" s="13">
        <v>49.375529571999998</v>
      </c>
      <c r="H31" s="44" t="str">
        <f t="shared" ref="H31:H69" si="19">IF($B31="N/A","N/A",IF(G31&gt;10,"No",IF(G31&lt;-10,"No","Yes")))</f>
        <v>N/A</v>
      </c>
      <c r="I31" s="12">
        <v>3.3999999999999998E-3</v>
      </c>
      <c r="J31" s="12">
        <v>0.2681</v>
      </c>
      <c r="K31" s="45" t="s">
        <v>736</v>
      </c>
      <c r="L31" s="9" t="str">
        <f t="shared" ref="L31:L99" si="20">IF(J31="Div by 0", "N/A", IF(K31="N/A","N/A", IF(J31&gt;VALUE(MID(K31,1,2)), "No", IF(J31&lt;-1*VALUE(MID(K31,1,2)), "No", "Yes"))))</f>
        <v>Yes</v>
      </c>
    </row>
    <row r="32" spans="1:12" x14ac:dyDescent="0.2">
      <c r="A32" s="46" t="s">
        <v>22</v>
      </c>
      <c r="B32" s="35" t="s">
        <v>213</v>
      </c>
      <c r="C32" s="1">
        <v>554394</v>
      </c>
      <c r="D32" s="44" t="str">
        <f t="shared" si="17"/>
        <v>N/A</v>
      </c>
      <c r="E32" s="1">
        <v>547807</v>
      </c>
      <c r="F32" s="44" t="str">
        <f t="shared" si="18"/>
        <v>N/A</v>
      </c>
      <c r="G32" s="1">
        <v>537859</v>
      </c>
      <c r="H32" s="44" t="str">
        <f t="shared" si="19"/>
        <v>N/A</v>
      </c>
      <c r="I32" s="12">
        <v>-1.19</v>
      </c>
      <c r="J32" s="12">
        <v>-1.82</v>
      </c>
      <c r="K32" s="45" t="s">
        <v>736</v>
      </c>
      <c r="L32" s="9" t="str">
        <f t="shared" si="20"/>
        <v>Yes</v>
      </c>
    </row>
    <row r="33" spans="1:12" x14ac:dyDescent="0.2">
      <c r="A33" s="46" t="s">
        <v>449</v>
      </c>
      <c r="B33" s="48" t="s">
        <v>213</v>
      </c>
      <c r="C33" s="1">
        <v>188</v>
      </c>
      <c r="D33" s="1" t="str">
        <f t="shared" si="17"/>
        <v>N/A</v>
      </c>
      <c r="E33" s="1">
        <v>193</v>
      </c>
      <c r="F33" s="1" t="str">
        <f t="shared" si="18"/>
        <v>N/A</v>
      </c>
      <c r="G33" s="1">
        <v>180</v>
      </c>
      <c r="H33" s="11" t="str">
        <f t="shared" si="19"/>
        <v>N/A</v>
      </c>
      <c r="I33" s="12">
        <v>2.66</v>
      </c>
      <c r="J33" s="12">
        <v>-6.74</v>
      </c>
      <c r="K33" s="48" t="s">
        <v>736</v>
      </c>
      <c r="L33" s="9" t="str">
        <f t="shared" si="20"/>
        <v>Yes</v>
      </c>
    </row>
    <row r="34" spans="1:12" x14ac:dyDescent="0.2">
      <c r="A34" s="46" t="s">
        <v>1231</v>
      </c>
      <c r="B34" s="5" t="s">
        <v>213</v>
      </c>
      <c r="C34" s="1">
        <v>49</v>
      </c>
      <c r="D34" s="9" t="str">
        <f t="shared" ref="D34:D38" si="21">IF($B34="N/A","N/A",IF(C34&lt;0,"No","Yes"))</f>
        <v>N/A</v>
      </c>
      <c r="E34" s="1">
        <v>56</v>
      </c>
      <c r="F34" s="9" t="str">
        <f t="shared" ref="F34:F38" si="22">IF($B34="N/A","N/A",IF(E34&lt;0,"No","Yes"))</f>
        <v>N/A</v>
      </c>
      <c r="G34" s="1">
        <v>60</v>
      </c>
      <c r="H34" s="9" t="str">
        <f t="shared" ref="H34:H38" si="23">IF($B34="N/A","N/A",IF(G34&lt;0,"No","Yes"))</f>
        <v>N/A</v>
      </c>
      <c r="I34" s="12">
        <v>14.29</v>
      </c>
      <c r="J34" s="12">
        <v>7.1429999999999998</v>
      </c>
      <c r="K34" s="1" t="s">
        <v>736</v>
      </c>
      <c r="L34" s="9" t="str">
        <f t="shared" si="20"/>
        <v>Yes</v>
      </c>
    </row>
    <row r="35" spans="1:12" x14ac:dyDescent="0.2">
      <c r="A35" s="46" t="s">
        <v>1232</v>
      </c>
      <c r="B35" s="5" t="s">
        <v>213</v>
      </c>
      <c r="C35" s="1">
        <v>0</v>
      </c>
      <c r="D35" s="9" t="str">
        <f t="shared" si="21"/>
        <v>N/A</v>
      </c>
      <c r="E35" s="1">
        <v>0</v>
      </c>
      <c r="F35" s="9" t="str">
        <f t="shared" si="22"/>
        <v>N/A</v>
      </c>
      <c r="G35" s="1">
        <v>0</v>
      </c>
      <c r="H35" s="9" t="str">
        <f t="shared" si="23"/>
        <v>N/A</v>
      </c>
      <c r="I35" s="12" t="s">
        <v>1745</v>
      </c>
      <c r="J35" s="12" t="s">
        <v>1745</v>
      </c>
      <c r="K35" s="1" t="s">
        <v>736</v>
      </c>
      <c r="L35" s="9" t="str">
        <f t="shared" si="20"/>
        <v>N/A</v>
      </c>
    </row>
    <row r="36" spans="1:12" x14ac:dyDescent="0.2">
      <c r="A36" s="46" t="s">
        <v>1233</v>
      </c>
      <c r="B36" s="5" t="s">
        <v>213</v>
      </c>
      <c r="C36" s="1">
        <v>15</v>
      </c>
      <c r="D36" s="9" t="str">
        <f t="shared" si="21"/>
        <v>N/A</v>
      </c>
      <c r="E36" s="1">
        <v>11</v>
      </c>
      <c r="F36" s="9" t="str">
        <f t="shared" si="22"/>
        <v>N/A</v>
      </c>
      <c r="G36" s="1">
        <v>0</v>
      </c>
      <c r="H36" s="9" t="str">
        <f t="shared" si="23"/>
        <v>N/A</v>
      </c>
      <c r="I36" s="12">
        <v>-40</v>
      </c>
      <c r="J36" s="12">
        <v>-100</v>
      </c>
      <c r="K36" s="1" t="s">
        <v>736</v>
      </c>
      <c r="L36" s="9" t="str">
        <f t="shared" si="20"/>
        <v>No</v>
      </c>
    </row>
    <row r="37" spans="1:12" x14ac:dyDescent="0.2">
      <c r="A37" s="46" t="s">
        <v>1234</v>
      </c>
      <c r="B37" s="5" t="s">
        <v>213</v>
      </c>
      <c r="C37" s="1">
        <v>124</v>
      </c>
      <c r="D37" s="9" t="str">
        <f t="shared" si="21"/>
        <v>N/A</v>
      </c>
      <c r="E37" s="1">
        <v>128</v>
      </c>
      <c r="F37" s="9" t="str">
        <f t="shared" si="22"/>
        <v>N/A</v>
      </c>
      <c r="G37" s="1">
        <v>120</v>
      </c>
      <c r="H37" s="9" t="str">
        <f t="shared" si="23"/>
        <v>N/A</v>
      </c>
      <c r="I37" s="12">
        <v>3.226</v>
      </c>
      <c r="J37" s="12">
        <v>-6.25</v>
      </c>
      <c r="K37" s="1" t="s">
        <v>736</v>
      </c>
      <c r="L37" s="9" t="str">
        <f t="shared" si="20"/>
        <v>Yes</v>
      </c>
    </row>
    <row r="38" spans="1:12" x14ac:dyDescent="0.2">
      <c r="A38" s="46" t="s">
        <v>1235</v>
      </c>
      <c r="B38" s="5" t="s">
        <v>213</v>
      </c>
      <c r="C38" s="1">
        <v>0</v>
      </c>
      <c r="D38" s="9" t="str">
        <f t="shared" si="21"/>
        <v>N/A</v>
      </c>
      <c r="E38" s="1">
        <v>0</v>
      </c>
      <c r="F38" s="9" t="str">
        <f t="shared" si="22"/>
        <v>N/A</v>
      </c>
      <c r="G38" s="1">
        <v>0</v>
      </c>
      <c r="H38" s="9" t="str">
        <f t="shared" si="23"/>
        <v>N/A</v>
      </c>
      <c r="I38" s="12" t="s">
        <v>1745</v>
      </c>
      <c r="J38" s="12" t="s">
        <v>1745</v>
      </c>
      <c r="K38" s="1" t="s">
        <v>736</v>
      </c>
      <c r="L38" s="9" t="str">
        <f t="shared" si="20"/>
        <v>N/A</v>
      </c>
    </row>
    <row r="39" spans="1:12" x14ac:dyDescent="0.2">
      <c r="A39" s="46" t="s">
        <v>450</v>
      </c>
      <c r="B39" s="48" t="s">
        <v>213</v>
      </c>
      <c r="C39" s="1">
        <v>4585</v>
      </c>
      <c r="D39" s="1" t="str">
        <f t="shared" si="17"/>
        <v>N/A</v>
      </c>
      <c r="E39" s="1">
        <v>4328</v>
      </c>
      <c r="F39" s="1" t="str">
        <f t="shared" si="18"/>
        <v>N/A</v>
      </c>
      <c r="G39" s="1">
        <v>4299</v>
      </c>
      <c r="H39" s="11" t="str">
        <f t="shared" si="19"/>
        <v>N/A</v>
      </c>
      <c r="I39" s="12">
        <v>-5.61</v>
      </c>
      <c r="J39" s="12">
        <v>-0.67</v>
      </c>
      <c r="K39" s="48" t="s">
        <v>736</v>
      </c>
      <c r="L39" s="9" t="str">
        <f t="shared" si="20"/>
        <v>Yes</v>
      </c>
    </row>
    <row r="40" spans="1:12" x14ac:dyDescent="0.2">
      <c r="A40" s="46" t="s">
        <v>1236</v>
      </c>
      <c r="B40" s="5" t="s">
        <v>213</v>
      </c>
      <c r="C40" s="1">
        <v>2121</v>
      </c>
      <c r="D40" s="9" t="str">
        <f t="shared" ref="D40:D45" si="24">IF($B40="N/A","N/A",IF(C40&lt;0,"No","Yes"))</f>
        <v>N/A</v>
      </c>
      <c r="E40" s="1">
        <v>2060</v>
      </c>
      <c r="F40" s="9" t="str">
        <f t="shared" ref="F40:F45" si="25">IF($B40="N/A","N/A",IF(E40&lt;0,"No","Yes"))</f>
        <v>N/A</v>
      </c>
      <c r="G40" s="1">
        <v>2067</v>
      </c>
      <c r="H40" s="9" t="str">
        <f t="shared" ref="H40:H45" si="26">IF($B40="N/A","N/A",IF(G40&lt;0,"No","Yes"))</f>
        <v>N/A</v>
      </c>
      <c r="I40" s="12">
        <v>-2.88</v>
      </c>
      <c r="J40" s="12">
        <v>0.33979999999999999</v>
      </c>
      <c r="K40" s="1" t="s">
        <v>736</v>
      </c>
      <c r="L40" s="9" t="str">
        <f t="shared" si="20"/>
        <v>Yes</v>
      </c>
    </row>
    <row r="41" spans="1:12" x14ac:dyDescent="0.2">
      <c r="A41" s="46" t="s">
        <v>1237</v>
      </c>
      <c r="B41" s="5" t="s">
        <v>213</v>
      </c>
      <c r="C41" s="1">
        <v>0</v>
      </c>
      <c r="D41" s="9" t="str">
        <f t="shared" si="24"/>
        <v>N/A</v>
      </c>
      <c r="E41" s="1">
        <v>0</v>
      </c>
      <c r="F41" s="9" t="str">
        <f t="shared" si="25"/>
        <v>N/A</v>
      </c>
      <c r="G41" s="1">
        <v>0</v>
      </c>
      <c r="H41" s="9" t="str">
        <f t="shared" si="26"/>
        <v>N/A</v>
      </c>
      <c r="I41" s="12" t="s">
        <v>1745</v>
      </c>
      <c r="J41" s="12" t="s">
        <v>1745</v>
      </c>
      <c r="K41" s="1" t="s">
        <v>736</v>
      </c>
      <c r="L41" s="9" t="str">
        <f t="shared" si="20"/>
        <v>N/A</v>
      </c>
    </row>
    <row r="42" spans="1:12" x14ac:dyDescent="0.2">
      <c r="A42" s="46" t="s">
        <v>1238</v>
      </c>
      <c r="B42" s="5" t="s">
        <v>213</v>
      </c>
      <c r="C42" s="1">
        <v>65</v>
      </c>
      <c r="D42" s="9" t="str">
        <f t="shared" si="24"/>
        <v>N/A</v>
      </c>
      <c r="E42" s="1">
        <v>80</v>
      </c>
      <c r="F42" s="9" t="str">
        <f t="shared" si="25"/>
        <v>N/A</v>
      </c>
      <c r="G42" s="1">
        <v>41</v>
      </c>
      <c r="H42" s="9" t="str">
        <f t="shared" si="26"/>
        <v>N/A</v>
      </c>
      <c r="I42" s="12">
        <v>23.08</v>
      </c>
      <c r="J42" s="12">
        <v>-48.8</v>
      </c>
      <c r="K42" s="1" t="s">
        <v>736</v>
      </c>
      <c r="L42" s="9" t="str">
        <f t="shared" si="20"/>
        <v>No</v>
      </c>
    </row>
    <row r="43" spans="1:12" x14ac:dyDescent="0.2">
      <c r="A43" s="46" t="s">
        <v>1239</v>
      </c>
      <c r="B43" s="5" t="s">
        <v>213</v>
      </c>
      <c r="C43" s="1">
        <v>19</v>
      </c>
      <c r="D43" s="9" t="str">
        <f t="shared" si="24"/>
        <v>N/A</v>
      </c>
      <c r="E43" s="1">
        <v>30</v>
      </c>
      <c r="F43" s="9" t="str">
        <f t="shared" si="25"/>
        <v>N/A</v>
      </c>
      <c r="G43" s="1">
        <v>33</v>
      </c>
      <c r="H43" s="9" t="str">
        <f t="shared" si="26"/>
        <v>N/A</v>
      </c>
      <c r="I43" s="12">
        <v>57.89</v>
      </c>
      <c r="J43" s="12">
        <v>10</v>
      </c>
      <c r="K43" s="1" t="s">
        <v>736</v>
      </c>
      <c r="L43" s="9" t="str">
        <f t="shared" si="20"/>
        <v>Yes</v>
      </c>
    </row>
    <row r="44" spans="1:12" x14ac:dyDescent="0.2">
      <c r="A44" s="46" t="s">
        <v>1240</v>
      </c>
      <c r="B44" s="5" t="s">
        <v>213</v>
      </c>
      <c r="C44" s="1">
        <v>2380</v>
      </c>
      <c r="D44" s="9" t="str">
        <f t="shared" si="24"/>
        <v>N/A</v>
      </c>
      <c r="E44" s="1">
        <v>2158</v>
      </c>
      <c r="F44" s="9" t="str">
        <f t="shared" si="25"/>
        <v>N/A</v>
      </c>
      <c r="G44" s="1">
        <v>2158</v>
      </c>
      <c r="H44" s="9" t="str">
        <f t="shared" si="26"/>
        <v>N/A</v>
      </c>
      <c r="I44" s="12">
        <v>-9.33</v>
      </c>
      <c r="J44" s="12">
        <v>0</v>
      </c>
      <c r="K44" s="1" t="s">
        <v>736</v>
      </c>
      <c r="L44" s="9" t="str">
        <f t="shared" si="20"/>
        <v>Yes</v>
      </c>
    </row>
    <row r="45" spans="1:12" x14ac:dyDescent="0.2">
      <c r="A45" s="46" t="s">
        <v>1241</v>
      </c>
      <c r="B45" s="5" t="s">
        <v>213</v>
      </c>
      <c r="C45" s="1">
        <v>0</v>
      </c>
      <c r="D45" s="9" t="str">
        <f t="shared" si="24"/>
        <v>N/A</v>
      </c>
      <c r="E45" s="1">
        <v>0</v>
      </c>
      <c r="F45" s="9" t="str">
        <f t="shared" si="25"/>
        <v>N/A</v>
      </c>
      <c r="G45" s="1">
        <v>0</v>
      </c>
      <c r="H45" s="9" t="str">
        <f t="shared" si="26"/>
        <v>N/A</v>
      </c>
      <c r="I45" s="12" t="s">
        <v>1745</v>
      </c>
      <c r="J45" s="12" t="s">
        <v>1745</v>
      </c>
      <c r="K45" s="1" t="s">
        <v>736</v>
      </c>
      <c r="L45" s="9" t="str">
        <f t="shared" si="20"/>
        <v>N/A</v>
      </c>
    </row>
    <row r="46" spans="1:12" x14ac:dyDescent="0.2">
      <c r="A46" s="46" t="s">
        <v>451</v>
      </c>
      <c r="B46" s="48" t="s">
        <v>213</v>
      </c>
      <c r="C46" s="1">
        <v>432788</v>
      </c>
      <c r="D46" s="1" t="str">
        <f t="shared" si="17"/>
        <v>N/A</v>
      </c>
      <c r="E46" s="1">
        <v>430317</v>
      </c>
      <c r="F46" s="1" t="str">
        <f t="shared" si="18"/>
        <v>N/A</v>
      </c>
      <c r="G46" s="1">
        <v>424804</v>
      </c>
      <c r="H46" s="11" t="str">
        <f t="shared" si="19"/>
        <v>N/A</v>
      </c>
      <c r="I46" s="12">
        <v>-0.57099999999999995</v>
      </c>
      <c r="J46" s="12">
        <v>-1.28</v>
      </c>
      <c r="K46" s="48" t="s">
        <v>736</v>
      </c>
      <c r="L46" s="9" t="str">
        <f t="shared" si="20"/>
        <v>Yes</v>
      </c>
    </row>
    <row r="47" spans="1:12" x14ac:dyDescent="0.2">
      <c r="A47" s="46" t="s">
        <v>1242</v>
      </c>
      <c r="B47" s="5" t="s">
        <v>213</v>
      </c>
      <c r="C47" s="1">
        <v>175644</v>
      </c>
      <c r="D47" s="9" t="str">
        <f t="shared" ref="D47:D53" si="27">IF($B47="N/A","N/A",IF(C47&lt;0,"No","Yes"))</f>
        <v>N/A</v>
      </c>
      <c r="E47" s="1">
        <v>175482</v>
      </c>
      <c r="F47" s="9" t="str">
        <f t="shared" ref="F47:F53" si="28">IF($B47="N/A","N/A",IF(E47&lt;0,"No","Yes"))</f>
        <v>N/A</v>
      </c>
      <c r="G47" s="1">
        <v>169725</v>
      </c>
      <c r="H47" s="9" t="str">
        <f t="shared" ref="H47:H53" si="29">IF($B47="N/A","N/A",IF(G47&lt;0,"No","Yes"))</f>
        <v>N/A</v>
      </c>
      <c r="I47" s="12">
        <v>-9.1999999999999998E-2</v>
      </c>
      <c r="J47" s="12">
        <v>-3.28</v>
      </c>
      <c r="K47" s="1" t="s">
        <v>736</v>
      </c>
      <c r="L47" s="9" t="str">
        <f t="shared" si="20"/>
        <v>Yes</v>
      </c>
    </row>
    <row r="48" spans="1:12" x14ac:dyDescent="0.2">
      <c r="A48" s="46" t="s">
        <v>1243</v>
      </c>
      <c r="B48" s="5" t="s">
        <v>213</v>
      </c>
      <c r="C48" s="1">
        <v>0</v>
      </c>
      <c r="D48" s="9" t="str">
        <f t="shared" si="27"/>
        <v>N/A</v>
      </c>
      <c r="E48" s="1">
        <v>0</v>
      </c>
      <c r="F48" s="9" t="str">
        <f t="shared" si="28"/>
        <v>N/A</v>
      </c>
      <c r="G48" s="1">
        <v>0</v>
      </c>
      <c r="H48" s="9" t="str">
        <f t="shared" si="29"/>
        <v>N/A</v>
      </c>
      <c r="I48" s="12" t="s">
        <v>1745</v>
      </c>
      <c r="J48" s="12" t="s">
        <v>1745</v>
      </c>
      <c r="K48" s="1" t="s">
        <v>736</v>
      </c>
      <c r="L48" s="9" t="str">
        <f t="shared" si="20"/>
        <v>N/A</v>
      </c>
    </row>
    <row r="49" spans="1:12" x14ac:dyDescent="0.2">
      <c r="A49" s="46" t="s">
        <v>1244</v>
      </c>
      <c r="B49" s="5" t="s">
        <v>213</v>
      </c>
      <c r="C49" s="1">
        <v>0</v>
      </c>
      <c r="D49" s="9" t="str">
        <f t="shared" si="27"/>
        <v>N/A</v>
      </c>
      <c r="E49" s="1">
        <v>0</v>
      </c>
      <c r="F49" s="9" t="str">
        <f t="shared" si="28"/>
        <v>N/A</v>
      </c>
      <c r="G49" s="1">
        <v>0</v>
      </c>
      <c r="H49" s="9" t="str">
        <f t="shared" si="29"/>
        <v>N/A</v>
      </c>
      <c r="I49" s="12" t="s">
        <v>1745</v>
      </c>
      <c r="J49" s="12" t="s">
        <v>1745</v>
      </c>
      <c r="K49" s="1" t="s">
        <v>736</v>
      </c>
      <c r="L49" s="9" t="str">
        <f t="shared" si="20"/>
        <v>N/A</v>
      </c>
    </row>
    <row r="50" spans="1:12" x14ac:dyDescent="0.2">
      <c r="A50" s="46" t="s">
        <v>1245</v>
      </c>
      <c r="B50" s="5" t="s">
        <v>213</v>
      </c>
      <c r="C50" s="1">
        <v>218086</v>
      </c>
      <c r="D50" s="9" t="str">
        <f t="shared" si="27"/>
        <v>N/A</v>
      </c>
      <c r="E50" s="1">
        <v>214328</v>
      </c>
      <c r="F50" s="9" t="str">
        <f t="shared" si="28"/>
        <v>N/A</v>
      </c>
      <c r="G50" s="1">
        <v>211875</v>
      </c>
      <c r="H50" s="9" t="str">
        <f t="shared" si="29"/>
        <v>N/A</v>
      </c>
      <c r="I50" s="12">
        <v>-1.72</v>
      </c>
      <c r="J50" s="12">
        <v>-1.1399999999999999</v>
      </c>
      <c r="K50" s="1" t="s">
        <v>736</v>
      </c>
      <c r="L50" s="9" t="str">
        <f t="shared" si="20"/>
        <v>Yes</v>
      </c>
    </row>
    <row r="51" spans="1:12" x14ac:dyDescent="0.2">
      <c r="A51" s="46" t="s">
        <v>1246</v>
      </c>
      <c r="B51" s="5" t="s">
        <v>213</v>
      </c>
      <c r="C51" s="1">
        <v>18641</v>
      </c>
      <c r="D51" s="9" t="str">
        <f t="shared" si="27"/>
        <v>N/A</v>
      </c>
      <c r="E51" s="1">
        <v>19173</v>
      </c>
      <c r="F51" s="9" t="str">
        <f t="shared" si="28"/>
        <v>N/A</v>
      </c>
      <c r="G51" s="1">
        <v>20171</v>
      </c>
      <c r="H51" s="9" t="str">
        <f t="shared" si="29"/>
        <v>N/A</v>
      </c>
      <c r="I51" s="12">
        <v>2.8540000000000001</v>
      </c>
      <c r="J51" s="12">
        <v>5.2050000000000001</v>
      </c>
      <c r="K51" s="1" t="s">
        <v>736</v>
      </c>
      <c r="L51" s="9" t="str">
        <f t="shared" si="20"/>
        <v>Yes</v>
      </c>
    </row>
    <row r="52" spans="1:12" x14ac:dyDescent="0.2">
      <c r="A52" s="46" t="s">
        <v>1247</v>
      </c>
      <c r="B52" s="5" t="s">
        <v>213</v>
      </c>
      <c r="C52" s="1">
        <v>20417</v>
      </c>
      <c r="D52" s="9" t="str">
        <f t="shared" si="27"/>
        <v>N/A</v>
      </c>
      <c r="E52" s="1">
        <v>21334</v>
      </c>
      <c r="F52" s="9" t="str">
        <f t="shared" si="28"/>
        <v>N/A</v>
      </c>
      <c r="G52" s="1">
        <v>23033</v>
      </c>
      <c r="H52" s="9" t="str">
        <f t="shared" si="29"/>
        <v>N/A</v>
      </c>
      <c r="I52" s="12">
        <v>4.4909999999999997</v>
      </c>
      <c r="J52" s="12">
        <v>7.9640000000000004</v>
      </c>
      <c r="K52" s="1" t="s">
        <v>736</v>
      </c>
      <c r="L52" s="9" t="str">
        <f t="shared" si="20"/>
        <v>Yes</v>
      </c>
    </row>
    <row r="53" spans="1:12" x14ac:dyDescent="0.2">
      <c r="A53" s="46" t="s">
        <v>1248</v>
      </c>
      <c r="B53" s="5" t="s">
        <v>213</v>
      </c>
      <c r="C53" s="1">
        <v>0</v>
      </c>
      <c r="D53" s="9" t="str">
        <f t="shared" si="27"/>
        <v>N/A</v>
      </c>
      <c r="E53" s="1">
        <v>0</v>
      </c>
      <c r="F53" s="9" t="str">
        <f t="shared" si="28"/>
        <v>N/A</v>
      </c>
      <c r="G53" s="1">
        <v>0</v>
      </c>
      <c r="H53" s="9" t="str">
        <f t="shared" si="29"/>
        <v>N/A</v>
      </c>
      <c r="I53" s="12" t="s">
        <v>1745</v>
      </c>
      <c r="J53" s="12" t="s">
        <v>1745</v>
      </c>
      <c r="K53" s="1" t="s">
        <v>736</v>
      </c>
      <c r="L53" s="9" t="str">
        <f t="shared" si="20"/>
        <v>N/A</v>
      </c>
    </row>
    <row r="54" spans="1:12" x14ac:dyDescent="0.2">
      <c r="A54" s="46" t="s">
        <v>452</v>
      </c>
      <c r="B54" s="48" t="s">
        <v>213</v>
      </c>
      <c r="C54" s="1">
        <v>116833</v>
      </c>
      <c r="D54" s="1" t="str">
        <f t="shared" si="17"/>
        <v>N/A</v>
      </c>
      <c r="E54" s="1">
        <v>112969</v>
      </c>
      <c r="F54" s="1" t="str">
        <f t="shared" si="18"/>
        <v>N/A</v>
      </c>
      <c r="G54" s="1">
        <v>108576</v>
      </c>
      <c r="H54" s="11" t="str">
        <f t="shared" si="19"/>
        <v>N/A</v>
      </c>
      <c r="I54" s="12">
        <v>-3.31</v>
      </c>
      <c r="J54" s="12">
        <v>-3.89</v>
      </c>
      <c r="K54" s="48" t="s">
        <v>736</v>
      </c>
      <c r="L54" s="9" t="str">
        <f t="shared" si="20"/>
        <v>Yes</v>
      </c>
    </row>
    <row r="55" spans="1:12" x14ac:dyDescent="0.2">
      <c r="A55" s="46" t="s">
        <v>1249</v>
      </c>
      <c r="B55" s="5" t="s">
        <v>213</v>
      </c>
      <c r="C55" s="1">
        <v>75722</v>
      </c>
      <c r="D55" s="9" t="str">
        <f t="shared" ref="D55:D60" si="30">IF($B55="N/A","N/A",IF(C55&lt;0,"No","Yes"))</f>
        <v>N/A</v>
      </c>
      <c r="E55" s="1">
        <v>73615</v>
      </c>
      <c r="F55" s="9" t="str">
        <f t="shared" ref="F55:F60" si="31">IF($B55="N/A","N/A",IF(E55&lt;0,"No","Yes"))</f>
        <v>N/A</v>
      </c>
      <c r="G55" s="1">
        <v>69947</v>
      </c>
      <c r="H55" s="9" t="str">
        <f t="shared" ref="H55:H60" si="32">IF($B55="N/A","N/A",IF(G55&lt;0,"No","Yes"))</f>
        <v>N/A</v>
      </c>
      <c r="I55" s="12">
        <v>-2.78</v>
      </c>
      <c r="J55" s="12">
        <v>-4.9800000000000004</v>
      </c>
      <c r="K55" s="1" t="s">
        <v>736</v>
      </c>
      <c r="L55" s="9" t="str">
        <f t="shared" si="20"/>
        <v>Yes</v>
      </c>
    </row>
    <row r="56" spans="1:12" x14ac:dyDescent="0.2">
      <c r="A56" s="46" t="s">
        <v>1250</v>
      </c>
      <c r="B56" s="5" t="s">
        <v>213</v>
      </c>
      <c r="C56" s="1">
        <v>0</v>
      </c>
      <c r="D56" s="9" t="str">
        <f t="shared" si="30"/>
        <v>N/A</v>
      </c>
      <c r="E56" s="1">
        <v>0</v>
      </c>
      <c r="F56" s="9" t="str">
        <f t="shared" si="31"/>
        <v>N/A</v>
      </c>
      <c r="G56" s="1">
        <v>0</v>
      </c>
      <c r="H56" s="9" t="str">
        <f t="shared" si="32"/>
        <v>N/A</v>
      </c>
      <c r="I56" s="12" t="s">
        <v>1745</v>
      </c>
      <c r="J56" s="12" t="s">
        <v>1745</v>
      </c>
      <c r="K56" s="1" t="s">
        <v>736</v>
      </c>
      <c r="L56" s="9" t="str">
        <f t="shared" si="20"/>
        <v>N/A</v>
      </c>
    </row>
    <row r="57" spans="1:12" x14ac:dyDescent="0.2">
      <c r="A57" s="46" t="s">
        <v>1251</v>
      </c>
      <c r="B57" s="5" t="s">
        <v>213</v>
      </c>
      <c r="C57" s="1">
        <v>0</v>
      </c>
      <c r="D57" s="9" t="str">
        <f t="shared" si="30"/>
        <v>N/A</v>
      </c>
      <c r="E57" s="1">
        <v>0</v>
      </c>
      <c r="F57" s="9" t="str">
        <f t="shared" si="31"/>
        <v>N/A</v>
      </c>
      <c r="G57" s="1">
        <v>0</v>
      </c>
      <c r="H57" s="9" t="str">
        <f t="shared" si="32"/>
        <v>N/A</v>
      </c>
      <c r="I57" s="12" t="s">
        <v>1745</v>
      </c>
      <c r="J57" s="12" t="s">
        <v>1745</v>
      </c>
      <c r="K57" s="1" t="s">
        <v>736</v>
      </c>
      <c r="L57" s="9" t="str">
        <f t="shared" si="20"/>
        <v>N/A</v>
      </c>
    </row>
    <row r="58" spans="1:12" x14ac:dyDescent="0.2">
      <c r="A58" s="46" t="s">
        <v>1252</v>
      </c>
      <c r="B58" s="5" t="s">
        <v>213</v>
      </c>
      <c r="C58" s="1">
        <v>17268</v>
      </c>
      <c r="D58" s="9" t="str">
        <f t="shared" si="30"/>
        <v>N/A</v>
      </c>
      <c r="E58" s="1">
        <v>17011</v>
      </c>
      <c r="F58" s="9" t="str">
        <f t="shared" si="31"/>
        <v>N/A</v>
      </c>
      <c r="G58" s="1">
        <v>15646</v>
      </c>
      <c r="H58" s="9" t="str">
        <f t="shared" si="32"/>
        <v>N/A</v>
      </c>
      <c r="I58" s="12">
        <v>-1.49</v>
      </c>
      <c r="J58" s="12">
        <v>-8.02</v>
      </c>
      <c r="K58" s="1" t="s">
        <v>736</v>
      </c>
      <c r="L58" s="9" t="str">
        <f t="shared" si="20"/>
        <v>Yes</v>
      </c>
    </row>
    <row r="59" spans="1:12" x14ac:dyDescent="0.2">
      <c r="A59" s="46" t="s">
        <v>1253</v>
      </c>
      <c r="B59" s="5" t="s">
        <v>213</v>
      </c>
      <c r="C59" s="1">
        <v>2541</v>
      </c>
      <c r="D59" s="9" t="str">
        <f t="shared" si="30"/>
        <v>N/A</v>
      </c>
      <c r="E59" s="1">
        <v>2502</v>
      </c>
      <c r="F59" s="9" t="str">
        <f t="shared" si="31"/>
        <v>N/A</v>
      </c>
      <c r="G59" s="1">
        <v>2590</v>
      </c>
      <c r="H59" s="9" t="str">
        <f t="shared" si="32"/>
        <v>N/A</v>
      </c>
      <c r="I59" s="12">
        <v>-1.53</v>
      </c>
      <c r="J59" s="12">
        <v>3.5169999999999999</v>
      </c>
      <c r="K59" s="1" t="s">
        <v>736</v>
      </c>
      <c r="L59" s="9" t="str">
        <f t="shared" si="20"/>
        <v>Yes</v>
      </c>
    </row>
    <row r="60" spans="1:12" x14ac:dyDescent="0.2">
      <c r="A60" s="46" t="s">
        <v>1254</v>
      </c>
      <c r="B60" s="5" t="s">
        <v>213</v>
      </c>
      <c r="C60" s="1">
        <v>21302</v>
      </c>
      <c r="D60" s="9" t="str">
        <f t="shared" si="30"/>
        <v>N/A</v>
      </c>
      <c r="E60" s="1">
        <v>19841</v>
      </c>
      <c r="F60" s="9" t="str">
        <f t="shared" si="31"/>
        <v>N/A</v>
      </c>
      <c r="G60" s="1">
        <v>20393</v>
      </c>
      <c r="H60" s="9" t="str">
        <f t="shared" si="32"/>
        <v>N/A</v>
      </c>
      <c r="I60" s="12">
        <v>-6.86</v>
      </c>
      <c r="J60" s="12">
        <v>2.782</v>
      </c>
      <c r="K60" s="1" t="s">
        <v>736</v>
      </c>
      <c r="L60" s="9" t="str">
        <f t="shared" si="20"/>
        <v>Yes</v>
      </c>
    </row>
    <row r="61" spans="1:12" x14ac:dyDescent="0.2">
      <c r="A61" s="3" t="s">
        <v>186</v>
      </c>
      <c r="B61" s="35" t="s">
        <v>213</v>
      </c>
      <c r="C61" s="1">
        <v>554173</v>
      </c>
      <c r="D61" s="1" t="str">
        <f t="shared" si="17"/>
        <v>N/A</v>
      </c>
      <c r="E61" s="1">
        <v>547583</v>
      </c>
      <c r="F61" s="1" t="str">
        <f t="shared" si="18"/>
        <v>N/A</v>
      </c>
      <c r="G61" s="1">
        <v>537648</v>
      </c>
      <c r="H61" s="11" t="str">
        <f t="shared" si="19"/>
        <v>N/A</v>
      </c>
      <c r="I61" s="12">
        <v>-1.19</v>
      </c>
      <c r="J61" s="12">
        <v>-1.81</v>
      </c>
      <c r="K61" s="45" t="s">
        <v>736</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1745</v>
      </c>
      <c r="J62" s="12" t="s">
        <v>1745</v>
      </c>
      <c r="K62" s="45" t="s">
        <v>736</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1745</v>
      </c>
      <c r="J63" s="12" t="s">
        <v>1745</v>
      </c>
      <c r="K63" s="45" t="s">
        <v>736</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1745</v>
      </c>
      <c r="J64" s="12" t="s">
        <v>1745</v>
      </c>
      <c r="K64" s="45" t="s">
        <v>736</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1745</v>
      </c>
      <c r="J65" s="12" t="s">
        <v>1745</v>
      </c>
      <c r="K65" s="45" t="s">
        <v>736</v>
      </c>
      <c r="L65" s="9" t="str">
        <f t="shared" si="33"/>
        <v>N/A</v>
      </c>
    </row>
    <row r="66" spans="1:12" x14ac:dyDescent="0.2">
      <c r="A66" s="3" t="s">
        <v>191</v>
      </c>
      <c r="B66" s="35" t="s">
        <v>213</v>
      </c>
      <c r="C66" s="1">
        <v>225</v>
      </c>
      <c r="D66" s="1" t="str">
        <f t="shared" si="17"/>
        <v>N/A</v>
      </c>
      <c r="E66" s="1">
        <v>228</v>
      </c>
      <c r="F66" s="1" t="str">
        <f t="shared" si="18"/>
        <v>N/A</v>
      </c>
      <c r="G66" s="1">
        <v>217</v>
      </c>
      <c r="H66" s="11" t="str">
        <f t="shared" si="19"/>
        <v>N/A</v>
      </c>
      <c r="I66" s="12">
        <v>1.333</v>
      </c>
      <c r="J66" s="12">
        <v>-4.82</v>
      </c>
      <c r="K66" s="45" t="s">
        <v>736</v>
      </c>
      <c r="L66" s="9" t="str">
        <f t="shared" si="33"/>
        <v>Yes</v>
      </c>
    </row>
    <row r="67" spans="1:12" x14ac:dyDescent="0.2">
      <c r="A67" s="3" t="s">
        <v>192</v>
      </c>
      <c r="B67" s="35" t="s">
        <v>213</v>
      </c>
      <c r="C67" s="1">
        <v>0</v>
      </c>
      <c r="D67" s="1" t="str">
        <f t="shared" si="17"/>
        <v>N/A</v>
      </c>
      <c r="E67" s="1">
        <v>0</v>
      </c>
      <c r="F67" s="1" t="str">
        <f t="shared" si="18"/>
        <v>N/A</v>
      </c>
      <c r="G67" s="1">
        <v>0</v>
      </c>
      <c r="H67" s="11" t="str">
        <f t="shared" si="19"/>
        <v>N/A</v>
      </c>
      <c r="I67" s="12" t="s">
        <v>1745</v>
      </c>
      <c r="J67" s="12" t="s">
        <v>1745</v>
      </c>
      <c r="K67" s="45" t="s">
        <v>736</v>
      </c>
      <c r="L67" s="9" t="str">
        <f t="shared" si="33"/>
        <v>N/A</v>
      </c>
    </row>
    <row r="68" spans="1:12" x14ac:dyDescent="0.2">
      <c r="A68" s="2" t="s">
        <v>193</v>
      </c>
      <c r="B68" s="48" t="s">
        <v>213</v>
      </c>
      <c r="C68" s="1">
        <v>0</v>
      </c>
      <c r="D68" s="1" t="str">
        <f t="shared" si="17"/>
        <v>N/A</v>
      </c>
      <c r="E68" s="1">
        <v>0</v>
      </c>
      <c r="F68" s="1" t="str">
        <f t="shared" si="18"/>
        <v>N/A</v>
      </c>
      <c r="G68" s="1">
        <v>0</v>
      </c>
      <c r="H68" s="11" t="str">
        <f t="shared" si="19"/>
        <v>N/A</v>
      </c>
      <c r="I68" s="57" t="s">
        <v>1745</v>
      </c>
      <c r="J68" s="57" t="s">
        <v>1745</v>
      </c>
      <c r="K68" s="48" t="s">
        <v>736</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1745</v>
      </c>
      <c r="J69" s="57" t="s">
        <v>1745</v>
      </c>
      <c r="K69" s="48" t="s">
        <v>736</v>
      </c>
      <c r="L69" s="9" t="str">
        <f t="shared" si="33"/>
        <v>N/A</v>
      </c>
    </row>
    <row r="70" spans="1:12" x14ac:dyDescent="0.2">
      <c r="A70" s="46" t="s">
        <v>78</v>
      </c>
      <c r="B70" s="48" t="s">
        <v>294</v>
      </c>
      <c r="C70" s="13">
        <v>0.59178390420000004</v>
      </c>
      <c r="D70" s="44" t="str">
        <f>IF($B70="N/A","N/A",IF(C70&gt;=20,"No",IF(C70&lt;0,"No","Yes")))</f>
        <v>Yes</v>
      </c>
      <c r="E70" s="13">
        <v>0.64655549020000003</v>
      </c>
      <c r="F70" s="44" t="str">
        <f>IF($B70="N/A","N/A",IF(E70&gt;=20,"No",IF(E70&lt;0,"No","Yes")))</f>
        <v>Yes</v>
      </c>
      <c r="G70" s="13">
        <v>0.72906615200000002</v>
      </c>
      <c r="H70" s="44" t="str">
        <f>IF($B70="N/A","N/A",IF(G70&gt;=20,"No",IF(G70&lt;0,"No","Yes")))</f>
        <v>Yes</v>
      </c>
      <c r="I70" s="12">
        <v>9.2550000000000008</v>
      </c>
      <c r="J70" s="12">
        <v>12.76</v>
      </c>
      <c r="K70" s="45" t="s">
        <v>736</v>
      </c>
      <c r="L70" s="9" t="str">
        <f t="shared" si="20"/>
        <v>Yes</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1745</v>
      </c>
      <c r="J71" s="12" t="s">
        <v>1745</v>
      </c>
      <c r="K71" s="45" t="s">
        <v>736</v>
      </c>
      <c r="L71" s="9" t="str">
        <f t="shared" si="20"/>
        <v>N/A</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1745</v>
      </c>
      <c r="J72" s="12" t="s">
        <v>1745</v>
      </c>
      <c r="K72" s="45" t="s">
        <v>736</v>
      </c>
      <c r="L72" s="9" t="str">
        <f t="shared" si="20"/>
        <v>N/A</v>
      </c>
    </row>
    <row r="73" spans="1:12" x14ac:dyDescent="0.2">
      <c r="A73" s="46" t="s">
        <v>81</v>
      </c>
      <c r="B73" s="35" t="s">
        <v>213</v>
      </c>
      <c r="C73" s="13">
        <v>0.58508483730000005</v>
      </c>
      <c r="D73" s="44" t="str">
        <f>IF($B73="N/A","N/A",IF(C73&gt;10,"No",IF(C73&lt;-10,"No","Yes")))</f>
        <v>N/A</v>
      </c>
      <c r="E73" s="13">
        <v>2.3176810489999999</v>
      </c>
      <c r="F73" s="44" t="str">
        <f>IF($B73="N/A","N/A",IF(E73&gt;10,"No",IF(E73&lt;-10,"No","Yes")))</f>
        <v>N/A</v>
      </c>
      <c r="G73" s="13">
        <v>2.7660042070999999</v>
      </c>
      <c r="H73" s="44" t="str">
        <f>IF($B73="N/A","N/A",IF(G73&gt;10,"No",IF(G73&lt;-10,"No","Yes")))</f>
        <v>N/A</v>
      </c>
      <c r="I73" s="12">
        <v>296.10000000000002</v>
      </c>
      <c r="J73" s="12">
        <v>19.34</v>
      </c>
      <c r="K73" s="45" t="s">
        <v>736</v>
      </c>
      <c r="L73" s="9" t="str">
        <f t="shared" si="20"/>
        <v>Yes</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1745</v>
      </c>
      <c r="J74" s="12" t="s">
        <v>1745</v>
      </c>
      <c r="K74" s="45" t="s">
        <v>736</v>
      </c>
      <c r="L74" s="9" t="str">
        <f t="shared" si="20"/>
        <v>N/A</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1745</v>
      </c>
      <c r="J75" s="12" t="s">
        <v>1745</v>
      </c>
      <c r="K75" s="45" t="s">
        <v>736</v>
      </c>
      <c r="L75" s="9" t="str">
        <f t="shared" si="20"/>
        <v>N/A</v>
      </c>
    </row>
    <row r="76" spans="1:12" x14ac:dyDescent="0.2">
      <c r="A76" s="46" t="s">
        <v>195</v>
      </c>
      <c r="B76" s="35" t="s">
        <v>213</v>
      </c>
      <c r="C76" s="13">
        <v>66.190907034999995</v>
      </c>
      <c r="D76" s="44" t="str">
        <f t="shared" ref="D76:D98" si="34">IF($B76="N/A","N/A",IF(C76&gt;10,"No",IF(C76&lt;-10,"No","Yes")))</f>
        <v>N/A</v>
      </c>
      <c r="E76" s="13">
        <v>65.924641911999998</v>
      </c>
      <c r="F76" s="44" t="str">
        <f t="shared" ref="F76:F98" si="35">IF($B76="N/A","N/A",IF(E76&gt;10,"No",IF(E76&lt;-10,"No","Yes")))</f>
        <v>N/A</v>
      </c>
      <c r="G76" s="13">
        <v>66.387660498000002</v>
      </c>
      <c r="H76" s="44" t="str">
        <f t="shared" ref="H76:H98" si="36">IF($B76="N/A","N/A",IF(G76&gt;10,"No",IF(G76&lt;-10,"No","Yes")))</f>
        <v>N/A</v>
      </c>
      <c r="I76" s="12">
        <v>-0.40200000000000002</v>
      </c>
      <c r="J76" s="12">
        <v>0.70230000000000004</v>
      </c>
      <c r="K76" s="45" t="s">
        <v>736</v>
      </c>
      <c r="L76" s="9" t="str">
        <f>IF(J76="Div by 0", "N/A", IF(OR(J76="N/A",K76="N/A"),"N/A", IF(J76&gt;VALUE(MID(K76,1,2)), "No", IF(J76&lt;-1*VALUE(MID(K76,1,2)), "No", "Yes"))))</f>
        <v>Yes</v>
      </c>
    </row>
    <row r="77" spans="1:12" x14ac:dyDescent="0.2">
      <c r="A77" s="46" t="s">
        <v>196</v>
      </c>
      <c r="B77" s="35" t="s">
        <v>213</v>
      </c>
      <c r="C77" s="13">
        <v>0</v>
      </c>
      <c r="D77" s="44" t="str">
        <f t="shared" si="34"/>
        <v>N/A</v>
      </c>
      <c r="E77" s="13">
        <v>0</v>
      </c>
      <c r="F77" s="44" t="str">
        <f t="shared" si="35"/>
        <v>N/A</v>
      </c>
      <c r="G77" s="13">
        <v>0</v>
      </c>
      <c r="H77" s="44" t="str">
        <f t="shared" si="36"/>
        <v>N/A</v>
      </c>
      <c r="I77" s="12" t="s">
        <v>1745</v>
      </c>
      <c r="J77" s="12" t="s">
        <v>1745</v>
      </c>
      <c r="K77" s="45" t="s">
        <v>736</v>
      </c>
      <c r="L77" s="9" t="str">
        <f t="shared" ref="L77:L81" si="37">IF(J77="Div by 0", "N/A", IF(OR(J77="N/A",K77="N/A"),"N/A", IF(J77&gt;VALUE(MID(K77,1,2)), "No", IF(J77&lt;-1*VALUE(MID(K77,1,2)), "No", "Yes"))))</f>
        <v>N/A</v>
      </c>
    </row>
    <row r="78" spans="1:12" x14ac:dyDescent="0.2">
      <c r="A78" s="46" t="s">
        <v>197</v>
      </c>
      <c r="B78" s="35" t="s">
        <v>213</v>
      </c>
      <c r="C78" s="13">
        <v>0</v>
      </c>
      <c r="D78" s="44" t="str">
        <f t="shared" si="34"/>
        <v>N/A</v>
      </c>
      <c r="E78" s="13">
        <v>0</v>
      </c>
      <c r="F78" s="44" t="str">
        <f t="shared" si="35"/>
        <v>N/A</v>
      </c>
      <c r="G78" s="13">
        <v>0</v>
      </c>
      <c r="H78" s="44" t="str">
        <f t="shared" si="36"/>
        <v>N/A</v>
      </c>
      <c r="I78" s="12" t="s">
        <v>1745</v>
      </c>
      <c r="J78" s="12" t="s">
        <v>1745</v>
      </c>
      <c r="K78" s="45" t="s">
        <v>736</v>
      </c>
      <c r="L78" s="9" t="str">
        <f t="shared" si="37"/>
        <v>N/A</v>
      </c>
    </row>
    <row r="79" spans="1:12" x14ac:dyDescent="0.2">
      <c r="A79" s="46" t="s">
        <v>198</v>
      </c>
      <c r="B79" s="35" t="s">
        <v>213</v>
      </c>
      <c r="C79" s="13">
        <v>65.645161290000004</v>
      </c>
      <c r="D79" s="44" t="str">
        <f t="shared" si="34"/>
        <v>N/A</v>
      </c>
      <c r="E79" s="13">
        <v>67.343336274999999</v>
      </c>
      <c r="F79" s="44" t="str">
        <f t="shared" si="35"/>
        <v>N/A</v>
      </c>
      <c r="G79" s="13">
        <v>64.583987441000005</v>
      </c>
      <c r="H79" s="44" t="str">
        <f t="shared" si="36"/>
        <v>N/A</v>
      </c>
      <c r="I79" s="12">
        <v>2.5870000000000002</v>
      </c>
      <c r="J79" s="12">
        <v>-4.0999999999999996</v>
      </c>
      <c r="K79" s="45" t="s">
        <v>736</v>
      </c>
      <c r="L79" s="9" t="str">
        <f t="shared" si="37"/>
        <v>Yes</v>
      </c>
    </row>
    <row r="80" spans="1:12" x14ac:dyDescent="0.2">
      <c r="A80" s="46" t="s">
        <v>199</v>
      </c>
      <c r="B80" s="35" t="s">
        <v>213</v>
      </c>
      <c r="C80" s="13">
        <v>0</v>
      </c>
      <c r="D80" s="44" t="str">
        <f t="shared" si="34"/>
        <v>N/A</v>
      </c>
      <c r="E80" s="13">
        <v>0</v>
      </c>
      <c r="F80" s="44" t="str">
        <f t="shared" si="35"/>
        <v>N/A</v>
      </c>
      <c r="G80" s="13">
        <v>0</v>
      </c>
      <c r="H80" s="44" t="str">
        <f t="shared" si="36"/>
        <v>N/A</v>
      </c>
      <c r="I80" s="12" t="s">
        <v>1745</v>
      </c>
      <c r="J80" s="12" t="s">
        <v>1745</v>
      </c>
      <c r="K80" s="45" t="s">
        <v>736</v>
      </c>
      <c r="L80" s="9" t="str">
        <f t="shared" si="37"/>
        <v>N/A</v>
      </c>
    </row>
    <row r="81" spans="1:12" x14ac:dyDescent="0.2">
      <c r="A81" s="46" t="s">
        <v>200</v>
      </c>
      <c r="B81" s="48" t="s">
        <v>213</v>
      </c>
      <c r="C81" s="13">
        <v>0</v>
      </c>
      <c r="D81" s="44" t="str">
        <f t="shared" si="34"/>
        <v>N/A</v>
      </c>
      <c r="E81" s="13">
        <v>0</v>
      </c>
      <c r="F81" s="44" t="str">
        <f t="shared" si="35"/>
        <v>N/A</v>
      </c>
      <c r="G81" s="13">
        <v>0</v>
      </c>
      <c r="H81" s="44" t="str">
        <f t="shared" si="36"/>
        <v>N/A</v>
      </c>
      <c r="I81" s="12" t="s">
        <v>1745</v>
      </c>
      <c r="J81" s="12" t="s">
        <v>1745</v>
      </c>
      <c r="K81" s="48" t="s">
        <v>736</v>
      </c>
      <c r="L81" s="9" t="str">
        <f t="shared" si="37"/>
        <v>N/A</v>
      </c>
    </row>
    <row r="82" spans="1:12" x14ac:dyDescent="0.2">
      <c r="A82" s="46" t="s">
        <v>73</v>
      </c>
      <c r="B82" s="35" t="s">
        <v>213</v>
      </c>
      <c r="C82" s="36">
        <v>925699</v>
      </c>
      <c r="D82" s="44" t="str">
        <f t="shared" si="34"/>
        <v>N/A</v>
      </c>
      <c r="E82" s="36">
        <v>917220</v>
      </c>
      <c r="F82" s="44" t="str">
        <f t="shared" si="35"/>
        <v>N/A</v>
      </c>
      <c r="G82" s="36">
        <v>901376</v>
      </c>
      <c r="H82" s="44" t="str">
        <f t="shared" si="36"/>
        <v>N/A</v>
      </c>
      <c r="I82" s="12">
        <v>-0.91600000000000004</v>
      </c>
      <c r="J82" s="12">
        <v>-1.73</v>
      </c>
      <c r="K82" s="45" t="s">
        <v>736</v>
      </c>
      <c r="L82" s="9" t="str">
        <f t="shared" si="20"/>
        <v>Yes</v>
      </c>
    </row>
    <row r="83" spans="1:12" x14ac:dyDescent="0.2">
      <c r="A83" s="46" t="s">
        <v>1255</v>
      </c>
      <c r="B83" s="35" t="s">
        <v>213</v>
      </c>
      <c r="C83" s="8">
        <v>46.845572912999998</v>
      </c>
      <c r="D83" s="44" t="str">
        <f t="shared" si="34"/>
        <v>N/A</v>
      </c>
      <c r="E83" s="8">
        <v>46.376986981999998</v>
      </c>
      <c r="F83" s="44" t="str">
        <f t="shared" si="35"/>
        <v>N/A</v>
      </c>
      <c r="G83" s="8">
        <v>46.781032555000003</v>
      </c>
      <c r="H83" s="44" t="str">
        <f t="shared" si="36"/>
        <v>N/A</v>
      </c>
      <c r="I83" s="12">
        <v>-1</v>
      </c>
      <c r="J83" s="12">
        <v>0.87119999999999997</v>
      </c>
      <c r="K83" s="45" t="s">
        <v>736</v>
      </c>
      <c r="L83" s="9" t="str">
        <f t="shared" si="20"/>
        <v>Yes</v>
      </c>
    </row>
    <row r="84" spans="1:12" x14ac:dyDescent="0.2">
      <c r="A84" s="46" t="s">
        <v>1256</v>
      </c>
      <c r="B84" s="35" t="s">
        <v>213</v>
      </c>
      <c r="C84" s="8">
        <v>0</v>
      </c>
      <c r="D84" s="44" t="str">
        <f t="shared" si="34"/>
        <v>N/A</v>
      </c>
      <c r="E84" s="8">
        <v>0</v>
      </c>
      <c r="F84" s="44" t="str">
        <f t="shared" si="35"/>
        <v>N/A</v>
      </c>
      <c r="G84" s="8">
        <v>0</v>
      </c>
      <c r="H84" s="44" t="str">
        <f t="shared" si="36"/>
        <v>N/A</v>
      </c>
      <c r="I84" s="12" t="s">
        <v>1745</v>
      </c>
      <c r="J84" s="12" t="s">
        <v>1745</v>
      </c>
      <c r="K84" s="45" t="s">
        <v>736</v>
      </c>
      <c r="L84" s="9" t="str">
        <f t="shared" si="20"/>
        <v>N/A</v>
      </c>
    </row>
    <row r="85" spans="1:12" x14ac:dyDescent="0.2">
      <c r="A85" s="46" t="s">
        <v>1257</v>
      </c>
      <c r="B85" s="35" t="s">
        <v>213</v>
      </c>
      <c r="C85" s="8">
        <v>0</v>
      </c>
      <c r="D85" s="44" t="str">
        <f t="shared" si="34"/>
        <v>N/A</v>
      </c>
      <c r="E85" s="8">
        <v>0</v>
      </c>
      <c r="F85" s="44" t="str">
        <f t="shared" si="35"/>
        <v>N/A</v>
      </c>
      <c r="G85" s="8">
        <v>0</v>
      </c>
      <c r="H85" s="44" t="str">
        <f t="shared" si="36"/>
        <v>N/A</v>
      </c>
      <c r="I85" s="12" t="s">
        <v>1745</v>
      </c>
      <c r="J85" s="12" t="s">
        <v>1745</v>
      </c>
      <c r="K85" s="45" t="s">
        <v>736</v>
      </c>
      <c r="L85" s="9" t="str">
        <f t="shared" si="20"/>
        <v>N/A</v>
      </c>
    </row>
    <row r="86" spans="1:12" x14ac:dyDescent="0.2">
      <c r="A86" s="46" t="s">
        <v>1258</v>
      </c>
      <c r="B86" s="35" t="s">
        <v>213</v>
      </c>
      <c r="C86" s="8">
        <v>0</v>
      </c>
      <c r="D86" s="44" t="str">
        <f t="shared" si="34"/>
        <v>N/A</v>
      </c>
      <c r="E86" s="8">
        <v>0</v>
      </c>
      <c r="F86" s="44" t="str">
        <f t="shared" si="35"/>
        <v>N/A</v>
      </c>
      <c r="G86" s="8">
        <v>0</v>
      </c>
      <c r="H86" s="44" t="str">
        <f t="shared" si="36"/>
        <v>N/A</v>
      </c>
      <c r="I86" s="12" t="s">
        <v>1745</v>
      </c>
      <c r="J86" s="12" t="s">
        <v>1745</v>
      </c>
      <c r="K86" s="45" t="s">
        <v>736</v>
      </c>
      <c r="L86" s="9" t="str">
        <f t="shared" si="20"/>
        <v>N/A</v>
      </c>
    </row>
    <row r="87" spans="1:12" x14ac:dyDescent="0.2">
      <c r="A87" s="46" t="s">
        <v>1259</v>
      </c>
      <c r="B87" s="35" t="s">
        <v>213</v>
      </c>
      <c r="C87" s="8">
        <v>1.8688580199999999E-2</v>
      </c>
      <c r="D87" s="44" t="str">
        <f t="shared" si="34"/>
        <v>N/A</v>
      </c>
      <c r="E87" s="8">
        <v>1.9406467399999999E-2</v>
      </c>
      <c r="F87" s="44" t="str">
        <f t="shared" si="35"/>
        <v>N/A</v>
      </c>
      <c r="G87" s="8">
        <v>2.05241764E-2</v>
      </c>
      <c r="H87" s="44" t="str">
        <f t="shared" si="36"/>
        <v>N/A</v>
      </c>
      <c r="I87" s="12">
        <v>3.8410000000000002</v>
      </c>
      <c r="J87" s="12">
        <v>5.7590000000000003</v>
      </c>
      <c r="K87" s="45" t="s">
        <v>736</v>
      </c>
      <c r="L87" s="9" t="str">
        <f t="shared" si="20"/>
        <v>Yes</v>
      </c>
    </row>
    <row r="88" spans="1:12" x14ac:dyDescent="0.2">
      <c r="A88" s="46" t="s">
        <v>1260</v>
      </c>
      <c r="B88" s="35" t="s">
        <v>213</v>
      </c>
      <c r="C88" s="8">
        <v>0</v>
      </c>
      <c r="D88" s="44" t="str">
        <f t="shared" si="34"/>
        <v>N/A</v>
      </c>
      <c r="E88" s="8">
        <v>0</v>
      </c>
      <c r="F88" s="44" t="str">
        <f t="shared" si="35"/>
        <v>N/A</v>
      </c>
      <c r="G88" s="8">
        <v>0</v>
      </c>
      <c r="H88" s="44" t="str">
        <f t="shared" si="36"/>
        <v>N/A</v>
      </c>
      <c r="I88" s="12" t="s">
        <v>1745</v>
      </c>
      <c r="J88" s="12" t="s">
        <v>1745</v>
      </c>
      <c r="K88" s="45" t="s">
        <v>736</v>
      </c>
      <c r="L88" s="9" t="str">
        <f t="shared" si="20"/>
        <v>N/A</v>
      </c>
    </row>
    <row r="89" spans="1:12" x14ac:dyDescent="0.2">
      <c r="A89" s="46" t="s">
        <v>1261</v>
      </c>
      <c r="B89" s="35" t="s">
        <v>213</v>
      </c>
      <c r="C89" s="8">
        <v>0</v>
      </c>
      <c r="D89" s="44" t="str">
        <f t="shared" si="34"/>
        <v>N/A</v>
      </c>
      <c r="E89" s="8">
        <v>0</v>
      </c>
      <c r="F89" s="44" t="str">
        <f t="shared" si="35"/>
        <v>N/A</v>
      </c>
      <c r="G89" s="8">
        <v>0</v>
      </c>
      <c r="H89" s="44" t="str">
        <f t="shared" si="36"/>
        <v>N/A</v>
      </c>
      <c r="I89" s="12" t="s">
        <v>1745</v>
      </c>
      <c r="J89" s="12" t="s">
        <v>1745</v>
      </c>
      <c r="K89" s="45" t="s">
        <v>736</v>
      </c>
      <c r="L89" s="9" t="str">
        <f t="shared" si="20"/>
        <v>N/A</v>
      </c>
    </row>
    <row r="90" spans="1:12" x14ac:dyDescent="0.2">
      <c r="A90" s="46" t="s">
        <v>1262</v>
      </c>
      <c r="B90" s="35" t="s">
        <v>213</v>
      </c>
      <c r="C90" s="8">
        <v>0</v>
      </c>
      <c r="D90" s="44" t="str">
        <f t="shared" si="34"/>
        <v>N/A</v>
      </c>
      <c r="E90" s="8">
        <v>0</v>
      </c>
      <c r="F90" s="44" t="str">
        <f t="shared" si="35"/>
        <v>N/A</v>
      </c>
      <c r="G90" s="8">
        <v>0</v>
      </c>
      <c r="H90" s="44" t="str">
        <f t="shared" si="36"/>
        <v>N/A</v>
      </c>
      <c r="I90" s="12" t="s">
        <v>1745</v>
      </c>
      <c r="J90" s="12" t="s">
        <v>1745</v>
      </c>
      <c r="K90" s="45" t="s">
        <v>736</v>
      </c>
      <c r="L90" s="9" t="str">
        <f t="shared" si="20"/>
        <v>N/A</v>
      </c>
    </row>
    <row r="91" spans="1:12" x14ac:dyDescent="0.2">
      <c r="A91" s="46" t="s">
        <v>1263</v>
      </c>
      <c r="B91" s="35" t="s">
        <v>213</v>
      </c>
      <c r="C91" s="8">
        <v>0</v>
      </c>
      <c r="D91" s="44" t="str">
        <f t="shared" si="34"/>
        <v>N/A</v>
      </c>
      <c r="E91" s="8">
        <v>0</v>
      </c>
      <c r="F91" s="44" t="str">
        <f t="shared" si="35"/>
        <v>N/A</v>
      </c>
      <c r="G91" s="8">
        <v>0</v>
      </c>
      <c r="H91" s="44" t="str">
        <f t="shared" si="36"/>
        <v>N/A</v>
      </c>
      <c r="I91" s="12" t="s">
        <v>1745</v>
      </c>
      <c r="J91" s="12" t="s">
        <v>1745</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1745</v>
      </c>
      <c r="J92" s="12" t="s">
        <v>1745</v>
      </c>
      <c r="K92" s="45" t="s">
        <v>736</v>
      </c>
      <c r="L92" s="9" t="str">
        <f t="shared" si="20"/>
        <v>N/A</v>
      </c>
    </row>
    <row r="93" spans="1:12" x14ac:dyDescent="0.2">
      <c r="A93" s="46" t="s">
        <v>1265</v>
      </c>
      <c r="B93" s="35" t="s">
        <v>213</v>
      </c>
      <c r="C93" s="8">
        <v>0</v>
      </c>
      <c r="D93" s="44" t="str">
        <f t="shared" si="34"/>
        <v>N/A</v>
      </c>
      <c r="E93" s="8">
        <v>0</v>
      </c>
      <c r="F93" s="44" t="str">
        <f t="shared" si="35"/>
        <v>N/A</v>
      </c>
      <c r="G93" s="8">
        <v>0</v>
      </c>
      <c r="H93" s="44" t="str">
        <f t="shared" si="36"/>
        <v>N/A</v>
      </c>
      <c r="I93" s="12" t="s">
        <v>1745</v>
      </c>
      <c r="J93" s="12" t="s">
        <v>1745</v>
      </c>
      <c r="K93" s="45" t="s">
        <v>736</v>
      </c>
      <c r="L93" s="9" t="str">
        <f t="shared" si="20"/>
        <v>N/A</v>
      </c>
    </row>
    <row r="94" spans="1:12" x14ac:dyDescent="0.2">
      <c r="A94" s="46" t="s">
        <v>1266</v>
      </c>
      <c r="B94" s="35" t="s">
        <v>213</v>
      </c>
      <c r="C94" s="8">
        <v>0</v>
      </c>
      <c r="D94" s="44" t="str">
        <f t="shared" si="34"/>
        <v>N/A</v>
      </c>
      <c r="E94" s="8">
        <v>0</v>
      </c>
      <c r="F94" s="44" t="str">
        <f t="shared" si="35"/>
        <v>N/A</v>
      </c>
      <c r="G94" s="8">
        <v>0</v>
      </c>
      <c r="H94" s="44" t="str">
        <f t="shared" si="36"/>
        <v>N/A</v>
      </c>
      <c r="I94" s="12" t="s">
        <v>1745</v>
      </c>
      <c r="J94" s="12" t="s">
        <v>1745</v>
      </c>
      <c r="K94" s="45" t="s">
        <v>736</v>
      </c>
      <c r="L94" s="9" t="str">
        <f t="shared" si="20"/>
        <v>N/A</v>
      </c>
    </row>
    <row r="95" spans="1:12" x14ac:dyDescent="0.2">
      <c r="A95" s="46" t="s">
        <v>1267</v>
      </c>
      <c r="B95" s="48" t="s">
        <v>213</v>
      </c>
      <c r="C95" s="13">
        <v>0</v>
      </c>
      <c r="D95" s="11" t="str">
        <f t="shared" si="34"/>
        <v>N/A</v>
      </c>
      <c r="E95" s="13">
        <v>0</v>
      </c>
      <c r="F95" s="11" t="str">
        <f t="shared" si="35"/>
        <v>N/A</v>
      </c>
      <c r="G95" s="13">
        <v>0</v>
      </c>
      <c r="H95" s="11" t="str">
        <f t="shared" si="36"/>
        <v>N/A</v>
      </c>
      <c r="I95" s="57" t="s">
        <v>1745</v>
      </c>
      <c r="J95" s="57" t="s">
        <v>1745</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1745</v>
      </c>
      <c r="J96" s="57" t="s">
        <v>1745</v>
      </c>
      <c r="K96" s="48" t="s">
        <v>736</v>
      </c>
      <c r="L96" s="9" t="str">
        <f t="shared" si="20"/>
        <v>N/A</v>
      </c>
    </row>
    <row r="97" spans="1:12" x14ac:dyDescent="0.2">
      <c r="A97" s="46" t="s">
        <v>1269</v>
      </c>
      <c r="B97" s="35" t="s">
        <v>213</v>
      </c>
      <c r="C97" s="8">
        <v>0</v>
      </c>
      <c r="D97" s="44" t="str">
        <f t="shared" si="34"/>
        <v>N/A</v>
      </c>
      <c r="E97" s="8">
        <v>0</v>
      </c>
      <c r="F97" s="44" t="str">
        <f t="shared" si="35"/>
        <v>N/A</v>
      </c>
      <c r="G97" s="8">
        <v>0</v>
      </c>
      <c r="H97" s="44" t="str">
        <f t="shared" si="36"/>
        <v>N/A</v>
      </c>
      <c r="I97" s="12" t="s">
        <v>1745</v>
      </c>
      <c r="J97" s="12" t="s">
        <v>1745</v>
      </c>
      <c r="K97" s="45" t="s">
        <v>736</v>
      </c>
      <c r="L97" s="9" t="str">
        <f t="shared" si="20"/>
        <v>N/A</v>
      </c>
    </row>
    <row r="98" spans="1:12" x14ac:dyDescent="0.2">
      <c r="A98" s="46" t="s">
        <v>1270</v>
      </c>
      <c r="B98" s="35" t="s">
        <v>213</v>
      </c>
      <c r="C98" s="8">
        <v>53.135738506999999</v>
      </c>
      <c r="D98" s="44" t="str">
        <f t="shared" si="34"/>
        <v>N/A</v>
      </c>
      <c r="E98" s="8">
        <v>53.603606550000002</v>
      </c>
      <c r="F98" s="44" t="str">
        <f t="shared" si="35"/>
        <v>N/A</v>
      </c>
      <c r="G98" s="8">
        <v>53.198443269000002</v>
      </c>
      <c r="H98" s="44" t="str">
        <f t="shared" si="36"/>
        <v>N/A</v>
      </c>
      <c r="I98" s="12">
        <v>0.88049999999999995</v>
      </c>
      <c r="J98" s="12">
        <v>-0.75600000000000001</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1745</v>
      </c>
      <c r="J99" s="12" t="s">
        <v>1745</v>
      </c>
      <c r="K99" s="45" t="s">
        <v>736</v>
      </c>
      <c r="L99" s="9" t="str">
        <f t="shared" si="20"/>
        <v>N/A</v>
      </c>
    </row>
    <row r="100" spans="1:12" x14ac:dyDescent="0.2">
      <c r="A100" s="46" t="s">
        <v>107</v>
      </c>
      <c r="B100" s="35" t="s">
        <v>213</v>
      </c>
      <c r="C100" s="47">
        <v>990581730</v>
      </c>
      <c r="D100" s="44" t="str">
        <f>IF($B100="N/A","N/A",IF(C100&gt;10,"No",IF(C100&lt;-10,"No","Yes")))</f>
        <v>N/A</v>
      </c>
      <c r="E100" s="47">
        <v>1008336484</v>
      </c>
      <c r="F100" s="44" t="str">
        <f>IF($B100="N/A","N/A",IF(E100&gt;10,"No",IF(E100&lt;-10,"No","Yes")))</f>
        <v>N/A</v>
      </c>
      <c r="G100" s="47">
        <v>1414364016</v>
      </c>
      <c r="H100" s="44" t="str">
        <f>IF($B100="N/A","N/A",IF(G100&gt;10,"No",IF(G100&lt;-10,"No","Yes")))</f>
        <v>N/A</v>
      </c>
      <c r="I100" s="12">
        <v>1.792</v>
      </c>
      <c r="J100" s="12">
        <v>40.270000000000003</v>
      </c>
      <c r="K100" s="45" t="s">
        <v>736</v>
      </c>
      <c r="L100" s="9" t="str">
        <f t="shared" ref="L100:L111" si="38">IF(J100="Div by 0", "N/A", IF(K100="N/A","N/A", IF(J100&gt;VALUE(MID(K100,1,2)), "No", IF(J100&lt;-1*VALUE(MID(K100,1,2)), "No", "Yes"))))</f>
        <v>No</v>
      </c>
    </row>
    <row r="101" spans="1:12" x14ac:dyDescent="0.2">
      <c r="A101" s="46" t="s">
        <v>453</v>
      </c>
      <c r="B101" s="35" t="s">
        <v>213</v>
      </c>
      <c r="C101" s="47">
        <v>990320813</v>
      </c>
      <c r="D101" s="44" t="str">
        <f>IF($B101="N/A","N/A",IF(C101&gt;10,"No",IF(C101&lt;-10,"No","Yes")))</f>
        <v>N/A</v>
      </c>
      <c r="E101" s="47">
        <v>1007644908</v>
      </c>
      <c r="F101" s="44" t="str">
        <f>IF($B101="N/A","N/A",IF(E101&gt;10,"No",IF(E101&lt;-10,"No","Yes")))</f>
        <v>N/A</v>
      </c>
      <c r="G101" s="47">
        <v>1413656333</v>
      </c>
      <c r="H101" s="44" t="str">
        <f>IF($B101="N/A","N/A",IF(G101&gt;10,"No",IF(G101&lt;-10,"No","Yes")))</f>
        <v>N/A</v>
      </c>
      <c r="I101" s="12">
        <v>1.7490000000000001</v>
      </c>
      <c r="J101" s="12">
        <v>40.29</v>
      </c>
      <c r="K101" s="45" t="s">
        <v>736</v>
      </c>
      <c r="L101" s="9" t="str">
        <f t="shared" si="38"/>
        <v>No</v>
      </c>
    </row>
    <row r="102" spans="1:12" x14ac:dyDescent="0.2">
      <c r="A102" s="46" t="s">
        <v>454</v>
      </c>
      <c r="B102" s="35" t="s">
        <v>213</v>
      </c>
      <c r="C102" s="47">
        <v>260917</v>
      </c>
      <c r="D102" s="44" t="str">
        <f>IF($B102="N/A","N/A",IF(C102&gt;10,"No",IF(C102&lt;-10,"No","Yes")))</f>
        <v>N/A</v>
      </c>
      <c r="E102" s="47">
        <v>691576</v>
      </c>
      <c r="F102" s="44" t="str">
        <f>IF($B102="N/A","N/A",IF(E102&gt;10,"No",IF(E102&lt;-10,"No","Yes")))</f>
        <v>N/A</v>
      </c>
      <c r="G102" s="47">
        <v>707683</v>
      </c>
      <c r="H102" s="44" t="str">
        <f>IF($B102="N/A","N/A",IF(G102&gt;10,"No",IF(G102&lt;-10,"No","Yes")))</f>
        <v>N/A</v>
      </c>
      <c r="I102" s="12">
        <v>165.1</v>
      </c>
      <c r="J102" s="12">
        <v>2.3290000000000002</v>
      </c>
      <c r="K102" s="45" t="s">
        <v>736</v>
      </c>
      <c r="L102" s="9" t="str">
        <f t="shared" si="38"/>
        <v>Yes</v>
      </c>
    </row>
    <row r="103" spans="1:12" x14ac:dyDescent="0.2">
      <c r="A103" s="46" t="s">
        <v>455</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1745</v>
      </c>
      <c r="J103" s="12" t="s">
        <v>1745</v>
      </c>
      <c r="K103" s="45" t="s">
        <v>736</v>
      </c>
      <c r="L103" s="9" t="str">
        <f t="shared" si="38"/>
        <v>N/A</v>
      </c>
    </row>
    <row r="104" spans="1:12" x14ac:dyDescent="0.2">
      <c r="A104" s="46" t="s">
        <v>108</v>
      </c>
      <c r="B104" s="61" t="s">
        <v>295</v>
      </c>
      <c r="C104" s="8">
        <v>1.106018647</v>
      </c>
      <c r="D104" s="44" t="str">
        <f>IF($B104="N/A","N/A",IF(C104&gt;2,"No",IF(C104&lt;0.9,"No","Yes")))</f>
        <v>Yes</v>
      </c>
      <c r="E104" s="8">
        <v>1.1038804295</v>
      </c>
      <c r="F104" s="44" t="str">
        <f>IF($B104="N/A","N/A",IF(E104&gt;2,"No",IF(E104&lt;0.9,"No","Yes")))</f>
        <v>Yes</v>
      </c>
      <c r="G104" s="8">
        <v>1.5267127458</v>
      </c>
      <c r="H104" s="44" t="str">
        <f>IF($B104="N/A","N/A",IF(G104&gt;2,"No",IF(G104&lt;0.9,"No","Yes")))</f>
        <v>Yes</v>
      </c>
      <c r="I104" s="12">
        <v>-0.193</v>
      </c>
      <c r="J104" s="12">
        <v>38.299999999999997</v>
      </c>
      <c r="K104" s="45" t="s">
        <v>736</v>
      </c>
      <c r="L104" s="9" t="str">
        <f t="shared" si="38"/>
        <v>No</v>
      </c>
    </row>
    <row r="105" spans="1:12" x14ac:dyDescent="0.2">
      <c r="A105" s="46" t="s">
        <v>456</v>
      </c>
      <c r="B105" s="61" t="s">
        <v>295</v>
      </c>
      <c r="C105" s="8">
        <v>1.0997271867</v>
      </c>
      <c r="D105" s="44" t="str">
        <f>IF($B105="N/A","N/A",IF(C105&gt;2,"No",IF(C105&lt;0.9,"No","Yes")))</f>
        <v>Yes</v>
      </c>
      <c r="E105" s="8">
        <v>1.0948751764</v>
      </c>
      <c r="F105" s="44" t="str">
        <f>IF($B105="N/A","N/A",IF(E105&gt;2,"No",IF(E105&lt;0.9,"No","Yes")))</f>
        <v>Yes</v>
      </c>
      <c r="G105" s="8">
        <v>1.5178730872999999</v>
      </c>
      <c r="H105" s="44" t="str">
        <f>IF($B105="N/A","N/A",IF(G105&gt;2,"No",IF(G105&lt;0.9,"No","Yes")))</f>
        <v>Yes</v>
      </c>
      <c r="I105" s="12">
        <v>-0.441</v>
      </c>
      <c r="J105" s="12">
        <v>38.630000000000003</v>
      </c>
      <c r="K105" s="45" t="s">
        <v>736</v>
      </c>
      <c r="L105" s="9" t="str">
        <f t="shared" si="38"/>
        <v>No</v>
      </c>
    </row>
    <row r="106" spans="1:12" x14ac:dyDescent="0.2">
      <c r="A106" s="46" t="s">
        <v>457</v>
      </c>
      <c r="B106" s="61" t="s">
        <v>295</v>
      </c>
      <c r="C106" s="8" t="s">
        <v>1745</v>
      </c>
      <c r="D106" s="44" t="str">
        <f>IF($B106="N/A","N/A",IF(C106&gt;2,"No",IF(C106&lt;0.9,"No","Yes")))</f>
        <v>No</v>
      </c>
      <c r="E106" s="8" t="s">
        <v>1745</v>
      </c>
      <c r="F106" s="44" t="str">
        <f>IF($B106="N/A","N/A",IF(E106&gt;2,"No",IF(E106&lt;0.9,"No","Yes")))</f>
        <v>No</v>
      </c>
      <c r="G106" s="8" t="s">
        <v>1745</v>
      </c>
      <c r="H106" s="44" t="str">
        <f>IF($B106="N/A","N/A",IF(G106&gt;2,"No",IF(G106&lt;0.9,"No","Yes")))</f>
        <v>No</v>
      </c>
      <c r="I106" s="12" t="s">
        <v>1745</v>
      </c>
      <c r="J106" s="12" t="s">
        <v>1745</v>
      </c>
      <c r="K106" s="45" t="s">
        <v>736</v>
      </c>
      <c r="L106" s="9" t="str">
        <f t="shared" si="38"/>
        <v>N/A</v>
      </c>
    </row>
    <row r="107" spans="1:12" x14ac:dyDescent="0.2">
      <c r="A107" s="46" t="s">
        <v>458</v>
      </c>
      <c r="B107" s="61" t="s">
        <v>295</v>
      </c>
      <c r="C107" s="8" t="s">
        <v>1745</v>
      </c>
      <c r="D107" s="44" t="str">
        <f>IF($B107="N/A","N/A",IF(C107&gt;2,"No",IF(C107&lt;0.9,"No","Yes")))</f>
        <v>No</v>
      </c>
      <c r="E107" s="8" t="s">
        <v>1745</v>
      </c>
      <c r="F107" s="44" t="str">
        <f>IF($B107="N/A","N/A",IF(E107&gt;2,"No",IF(E107&lt;0.9,"No","Yes")))</f>
        <v>No</v>
      </c>
      <c r="G107" s="8" t="s">
        <v>1745</v>
      </c>
      <c r="H107" s="44" t="str">
        <f>IF($B107="N/A","N/A",IF(G107&gt;2,"No",IF(G107&lt;0.9,"No","Yes")))</f>
        <v>No</v>
      </c>
      <c r="I107" s="12" t="s">
        <v>1745</v>
      </c>
      <c r="J107" s="12" t="s">
        <v>1745</v>
      </c>
      <c r="K107" s="45" t="s">
        <v>736</v>
      </c>
      <c r="L107" s="9" t="str">
        <f t="shared" si="38"/>
        <v>N/A</v>
      </c>
    </row>
    <row r="108" spans="1:12" x14ac:dyDescent="0.2">
      <c r="A108" s="46" t="s">
        <v>1272</v>
      </c>
      <c r="B108" s="35" t="s">
        <v>213</v>
      </c>
      <c r="C108" s="47">
        <v>190.54071397000001</v>
      </c>
      <c r="D108" s="44" t="str">
        <f>IF($B108="N/A","N/A",IF(C108&gt;10,"No",IF(C108&lt;-10,"No","Yes")))</f>
        <v>N/A</v>
      </c>
      <c r="E108" s="47">
        <v>196.1617047</v>
      </c>
      <c r="F108" s="44" t="str">
        <f>IF($B108="N/A","N/A",IF(E108&gt;10,"No",IF(E108&lt;-10,"No","Yes")))</f>
        <v>N/A</v>
      </c>
      <c r="G108" s="47">
        <v>280.51368312</v>
      </c>
      <c r="H108" s="44" t="str">
        <f>IF($B108="N/A","N/A",IF(G108&gt;10,"No",IF(G108&lt;-10,"No","Yes")))</f>
        <v>N/A</v>
      </c>
      <c r="I108" s="12">
        <v>2.95</v>
      </c>
      <c r="J108" s="12">
        <v>43</v>
      </c>
      <c r="K108" s="45" t="s">
        <v>736</v>
      </c>
      <c r="L108" s="9" t="str">
        <f t="shared" si="38"/>
        <v>No</v>
      </c>
    </row>
    <row r="109" spans="1:12" x14ac:dyDescent="0.2">
      <c r="A109" s="46" t="s">
        <v>1273</v>
      </c>
      <c r="B109" s="35" t="s">
        <v>213</v>
      </c>
      <c r="C109" s="47">
        <v>190.49052596999999</v>
      </c>
      <c r="D109" s="44" t="str">
        <f>IF($B109="N/A","N/A",IF(C109&gt;10,"No",IF(C109&lt;-10,"No","Yes")))</f>
        <v>N/A</v>
      </c>
      <c r="E109" s="47">
        <v>196.02716555999999</v>
      </c>
      <c r="F109" s="44" t="str">
        <f>IF($B109="N/A","N/A",IF(E109&gt;10,"No",IF(E109&lt;-10,"No","Yes")))</f>
        <v>N/A</v>
      </c>
      <c r="G109" s="47">
        <v>280.37332692000001</v>
      </c>
      <c r="H109" s="44" t="str">
        <f>IF($B109="N/A","N/A",IF(G109&gt;10,"No",IF(G109&lt;-10,"No","Yes")))</f>
        <v>N/A</v>
      </c>
      <c r="I109" s="12">
        <v>2.907</v>
      </c>
      <c r="J109" s="12">
        <v>43.03</v>
      </c>
      <c r="K109" s="45" t="s">
        <v>736</v>
      </c>
      <c r="L109" s="9" t="str">
        <f t="shared" si="38"/>
        <v>No</v>
      </c>
    </row>
    <row r="110" spans="1:12" x14ac:dyDescent="0.2">
      <c r="A110" s="46" t="s">
        <v>1274</v>
      </c>
      <c r="B110" s="35" t="s">
        <v>213</v>
      </c>
      <c r="C110" s="47" t="s">
        <v>1745</v>
      </c>
      <c r="D110" s="44" t="str">
        <f>IF($B110="N/A","N/A",IF(C110&gt;10,"No",IF(C110&lt;-10,"No","Yes")))</f>
        <v>N/A</v>
      </c>
      <c r="E110" s="47" t="s">
        <v>1745</v>
      </c>
      <c r="F110" s="44" t="str">
        <f>IF($B110="N/A","N/A",IF(E110&gt;10,"No",IF(E110&lt;-10,"No","Yes")))</f>
        <v>N/A</v>
      </c>
      <c r="G110" s="47" t="s">
        <v>1745</v>
      </c>
      <c r="H110" s="44" t="str">
        <f>IF($B110="N/A","N/A",IF(G110&gt;10,"No",IF(G110&lt;-10,"No","Yes")))</f>
        <v>N/A</v>
      </c>
      <c r="I110" s="12" t="s">
        <v>1745</v>
      </c>
      <c r="J110" s="12" t="s">
        <v>1745</v>
      </c>
      <c r="K110" s="45" t="s">
        <v>736</v>
      </c>
      <c r="L110" s="9" t="str">
        <f t="shared" si="38"/>
        <v>N/A</v>
      </c>
    </row>
    <row r="111" spans="1:12" x14ac:dyDescent="0.2">
      <c r="A111" s="46" t="s">
        <v>1275</v>
      </c>
      <c r="B111" s="35" t="s">
        <v>213</v>
      </c>
      <c r="C111" s="47" t="s">
        <v>1745</v>
      </c>
      <c r="D111" s="44" t="str">
        <f>IF($B111="N/A","N/A",IF(C111&gt;10,"No",IF(C111&lt;-10,"No","Yes")))</f>
        <v>N/A</v>
      </c>
      <c r="E111" s="47" t="s">
        <v>1745</v>
      </c>
      <c r="F111" s="44" t="str">
        <f>IF($B111="N/A","N/A",IF(E111&gt;10,"No",IF(E111&lt;-10,"No","Yes")))</f>
        <v>N/A</v>
      </c>
      <c r="G111" s="47" t="s">
        <v>1745</v>
      </c>
      <c r="H111" s="44" t="str">
        <f>IF($B111="N/A","N/A",IF(G111&gt;10,"No",IF(G111&lt;-10,"No","Yes")))</f>
        <v>N/A</v>
      </c>
      <c r="I111" s="12" t="s">
        <v>1745</v>
      </c>
      <c r="J111" s="12" t="s">
        <v>1745</v>
      </c>
      <c r="K111" s="45" t="s">
        <v>736</v>
      </c>
      <c r="L111" s="9" t="str">
        <f t="shared" si="38"/>
        <v>N/A</v>
      </c>
    </row>
    <row r="112" spans="1:12" x14ac:dyDescent="0.2">
      <c r="A112" s="46" t="s">
        <v>325</v>
      </c>
      <c r="B112" s="48" t="s">
        <v>296</v>
      </c>
      <c r="C112" s="8">
        <v>99.476365184000002</v>
      </c>
      <c r="D112" s="44" t="str">
        <f>IF(OR($B112="N/A",$C112="N/A"),"N/A",IF(C112&gt;98,"Yes","No"))</f>
        <v>Yes</v>
      </c>
      <c r="E112" s="8">
        <v>99.466235370999996</v>
      </c>
      <c r="F112" s="44" t="str">
        <f>IF(OR($B112="N/A",$E112="N/A"),"N/A",IF(E112&gt;98,"Yes","No"))</f>
        <v>Yes</v>
      </c>
      <c r="G112" s="8">
        <v>99.031344645999994</v>
      </c>
      <c r="H112" s="44" t="str">
        <f t="shared" ref="H112:H115" si="39">IF($B112="N/A","N/A",IF(G112&gt;98,"Yes","No"))</f>
        <v>Yes</v>
      </c>
      <c r="I112" s="12">
        <v>-0.01</v>
      </c>
      <c r="J112" s="12">
        <v>-0.437</v>
      </c>
      <c r="K112" s="45" t="s">
        <v>736</v>
      </c>
      <c r="L112" s="9" t="str">
        <f>IF(J112="Div by 0", "N/A", IF(OR(J112="N/A",K112="N/A"),"N/A", IF(J112&gt;VALUE(MID(K112,1,2)), "No", IF(J112&lt;-1*VALUE(MID(K112,1,2)), "No", "Yes"))))</f>
        <v>Yes</v>
      </c>
    </row>
    <row r="113" spans="1:12" x14ac:dyDescent="0.2">
      <c r="A113" s="46" t="s">
        <v>459</v>
      </c>
      <c r="B113" s="48" t="s">
        <v>296</v>
      </c>
      <c r="C113" s="8">
        <v>99.259732248000006</v>
      </c>
      <c r="D113" s="44" t="str">
        <f t="shared" ref="D113:D115" si="40">IF(OR($B113="N/A",$C113="N/A"),"N/A",IF(C113&gt;98,"Yes","No"))</f>
        <v>Yes</v>
      </c>
      <c r="E113" s="8">
        <v>99.173796611</v>
      </c>
      <c r="F113" s="44" t="str">
        <f t="shared" ref="F113:F115" si="41">IF(OR($B113="N/A",$E113="N/A"),"N/A",IF(E113&gt;98,"Yes","No"))</f>
        <v>Yes</v>
      </c>
      <c r="G113" s="8">
        <v>98.660801437000003</v>
      </c>
      <c r="H113" s="44" t="str">
        <f t="shared" si="39"/>
        <v>Yes</v>
      </c>
      <c r="I113" s="12">
        <v>-8.6999999999999994E-2</v>
      </c>
      <c r="J113" s="12">
        <v>-0.51700000000000002</v>
      </c>
      <c r="K113" s="45" t="s">
        <v>736</v>
      </c>
      <c r="L113" s="9" t="str">
        <f t="shared" ref="L113:L115" si="42">IF(J113="Div by 0", "N/A", IF(OR(J113="N/A",K113="N/A"),"N/A", IF(J113&gt;VALUE(MID(K113,1,2)), "No", IF(J113&lt;-1*VALUE(MID(K113,1,2)), "No", "Yes"))))</f>
        <v>Yes</v>
      </c>
    </row>
    <row r="114" spans="1:12" x14ac:dyDescent="0.2">
      <c r="A114" s="46" t="s">
        <v>460</v>
      </c>
      <c r="B114" s="48" t="s">
        <v>296</v>
      </c>
      <c r="C114" s="8" t="s">
        <v>1745</v>
      </c>
      <c r="D114" s="44" t="str">
        <f t="shared" si="40"/>
        <v>Yes</v>
      </c>
      <c r="E114" s="8" t="s">
        <v>1745</v>
      </c>
      <c r="F114" s="44" t="str">
        <f t="shared" si="41"/>
        <v>Yes</v>
      </c>
      <c r="G114" s="8" t="s">
        <v>1745</v>
      </c>
      <c r="H114" s="44" t="str">
        <f t="shared" si="39"/>
        <v>Yes</v>
      </c>
      <c r="I114" s="12" t="s">
        <v>1745</v>
      </c>
      <c r="J114" s="12" t="s">
        <v>1745</v>
      </c>
      <c r="K114" s="45" t="s">
        <v>736</v>
      </c>
      <c r="L114" s="9" t="str">
        <f t="shared" si="42"/>
        <v>N/A</v>
      </c>
    </row>
    <row r="115" spans="1:12" x14ac:dyDescent="0.2">
      <c r="A115" s="46" t="s">
        <v>461</v>
      </c>
      <c r="B115" s="48" t="s">
        <v>296</v>
      </c>
      <c r="C115" s="8" t="s">
        <v>1745</v>
      </c>
      <c r="D115" s="44" t="str">
        <f t="shared" si="40"/>
        <v>Yes</v>
      </c>
      <c r="E115" s="8" t="s">
        <v>1745</v>
      </c>
      <c r="F115" s="44" t="str">
        <f t="shared" si="41"/>
        <v>Yes</v>
      </c>
      <c r="G115" s="8" t="s">
        <v>1745</v>
      </c>
      <c r="H115" s="44" t="str">
        <f t="shared" si="39"/>
        <v>Yes</v>
      </c>
      <c r="I115" s="12" t="s">
        <v>1745</v>
      </c>
      <c r="J115" s="12" t="s">
        <v>1745</v>
      </c>
      <c r="K115" s="45" t="s">
        <v>736</v>
      </c>
      <c r="L115" s="9" t="str">
        <f t="shared" si="42"/>
        <v>N/A</v>
      </c>
    </row>
    <row r="116" spans="1:12" x14ac:dyDescent="0.2">
      <c r="A116" s="3" t="s">
        <v>462</v>
      </c>
      <c r="B116" s="48" t="s">
        <v>213</v>
      </c>
      <c r="C116" s="50">
        <v>554394</v>
      </c>
      <c r="D116" s="44" t="str">
        <f>IF($B116="N/A","N/A",IF(C116&gt;10,"No",IF(C116&lt;-10,"No","Yes")))</f>
        <v>N/A</v>
      </c>
      <c r="E116" s="50">
        <v>547807</v>
      </c>
      <c r="F116" s="44" t="str">
        <f>IF($B116="N/A","N/A",IF(E116&gt;10,"No",IF(E116&lt;-10,"No","Yes")))</f>
        <v>N/A</v>
      </c>
      <c r="G116" s="50">
        <v>537859</v>
      </c>
      <c r="H116" s="44" t="str">
        <f>IF($B116="N/A","N/A",IF(G116&gt;10,"No",IF(G116&lt;-10,"No","Yes")))</f>
        <v>N/A</v>
      </c>
      <c r="I116" s="12">
        <v>-1.19</v>
      </c>
      <c r="J116" s="12">
        <v>-1.82</v>
      </c>
      <c r="K116" s="48" t="s">
        <v>736</v>
      </c>
      <c r="L116" s="9" t="str">
        <f>IF(J116="Div by 0", "N/A", IF(OR(J116="N/A",K116="N/A"),"N/A", IF(J116&gt;VALUE(MID(K116,1,2)), "No", IF(J116&lt;-1*VALUE(MID(K116,1,2)), "No", "Yes"))))</f>
        <v>Yes</v>
      </c>
    </row>
    <row r="117" spans="1:12" x14ac:dyDescent="0.2">
      <c r="A117" s="3" t="s">
        <v>211</v>
      </c>
      <c r="B117" s="48" t="s">
        <v>213</v>
      </c>
      <c r="C117" s="8">
        <v>81.672420697000007</v>
      </c>
      <c r="D117" s="44" t="str">
        <f>IF($B117="N/A","N/A",IF(C117&gt;10,"No",IF(C117&lt;-10,"No","Yes")))</f>
        <v>N/A</v>
      </c>
      <c r="E117" s="8">
        <v>81.820422156000006</v>
      </c>
      <c r="F117" s="44" t="str">
        <f>IF($B117="N/A","N/A",IF(E117&gt;10,"No",IF(E117&lt;-10,"No","Yes")))</f>
        <v>N/A</v>
      </c>
      <c r="G117" s="8">
        <v>81.060277880000001</v>
      </c>
      <c r="H117" s="44" t="str">
        <f>IF($B117="N/A","N/A",IF(G117&gt;10,"No",IF(G117&lt;-10,"No","Yes")))</f>
        <v>N/A</v>
      </c>
      <c r="I117" s="12">
        <v>0.1812</v>
      </c>
      <c r="J117" s="12">
        <v>-0.92900000000000005</v>
      </c>
      <c r="K117" s="48" t="s">
        <v>736</v>
      </c>
      <c r="L117" s="9" t="str">
        <f>IF(J117="Div by 0", "N/A", IF(OR(J117="N/A",K117="N/A"),"N/A", IF(J117&gt;VALUE(MID(K117,1,2)), "No", IF(J117&lt;-1*VALUE(MID(K117,1,2)), "No", "Yes"))))</f>
        <v>Yes</v>
      </c>
    </row>
    <row r="118" spans="1:12" x14ac:dyDescent="0.2">
      <c r="A118" s="4" t="s">
        <v>1614</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1745</v>
      </c>
      <c r="J118" s="57" t="s">
        <v>1745</v>
      </c>
      <c r="K118" s="48" t="s">
        <v>736</v>
      </c>
      <c r="L118" s="9" t="str">
        <f>IF(J118="Div by 0", "N/A", IF(K118="N/A","N/A", IF(J118&gt;VALUE(MID(K118,1,2)), "No", IF(J118&lt;-1*VALUE(MID(K118,1,2)), "No", "Yes"))))</f>
        <v>N/A</v>
      </c>
    </row>
    <row r="119" spans="1:12" x14ac:dyDescent="0.2">
      <c r="A119" s="4" t="s">
        <v>1615</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1745</v>
      </c>
      <c r="J119" s="57" t="s">
        <v>1745</v>
      </c>
      <c r="K119" s="48" t="s">
        <v>736</v>
      </c>
      <c r="L119" s="9" t="str">
        <f>IF(J119="Div by 0", "N/A", IF(K119="N/A","N/A", IF(J119&gt;VALUE(MID(K119,1,2)), "No", IF(J119&lt;-1*VALUE(MID(K119,1,2)), "No", "Yes"))))</f>
        <v>N/A</v>
      </c>
    </row>
    <row r="120" spans="1:12" x14ac:dyDescent="0.2">
      <c r="A120" s="4" t="s">
        <v>1616</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1745</v>
      </c>
      <c r="J120" s="57" t="s">
        <v>1745</v>
      </c>
      <c r="K120" s="48" t="s">
        <v>736</v>
      </c>
      <c r="L120" s="9" t="str">
        <f>IF(J120="Div by 0", "N/A", IF(K120="N/A","N/A", IF(J120&gt;VALUE(MID(K120,1,2)), "No", IF(J120&lt;-1*VALUE(MID(K120,1,2)), "No", "Yes"))))</f>
        <v>N/A</v>
      </c>
    </row>
    <row r="121" spans="1:12" x14ac:dyDescent="0.2">
      <c r="A121" s="4" t="s">
        <v>1617</v>
      </c>
      <c r="B121" s="5" t="s">
        <v>213</v>
      </c>
      <c r="C121" s="1">
        <v>0</v>
      </c>
      <c r="D121" s="9" t="str">
        <f t="shared" ref="D121:H134" si="43">IF($B121="N/A","N/A",IF(C121&lt;0,"No","Yes"))</f>
        <v>N/A</v>
      </c>
      <c r="E121" s="1">
        <v>0</v>
      </c>
      <c r="F121" s="9" t="str">
        <f t="shared" si="43"/>
        <v>N/A</v>
      </c>
      <c r="G121" s="1">
        <v>0</v>
      </c>
      <c r="H121" s="9" t="str">
        <f t="shared" si="43"/>
        <v>N/A</v>
      </c>
      <c r="I121" s="57" t="s">
        <v>1745</v>
      </c>
      <c r="J121" s="57" t="s">
        <v>1745</v>
      </c>
      <c r="K121" s="5" t="s">
        <v>736</v>
      </c>
      <c r="L121" s="9" t="str">
        <f t="shared" ref="L121:L142" si="44">IF(J121="Div by 0", "N/A", IF(OR(J121="N/A",K121="N/A"),"N/A", IF(J121&gt;VALUE(MID(K121,1,2)), "No", IF(J121&lt;-1*VALUE(MID(K121,1,2)), "No", "Yes"))))</f>
        <v>N/A</v>
      </c>
    </row>
    <row r="122" spans="1:12" x14ac:dyDescent="0.2">
      <c r="A122" s="4" t="s">
        <v>1618</v>
      </c>
      <c r="B122" s="5" t="s">
        <v>213</v>
      </c>
      <c r="C122" s="1">
        <v>0</v>
      </c>
      <c r="D122" s="9" t="str">
        <f t="shared" si="43"/>
        <v>N/A</v>
      </c>
      <c r="E122" s="1">
        <v>0</v>
      </c>
      <c r="F122" s="9" t="str">
        <f t="shared" si="43"/>
        <v>N/A</v>
      </c>
      <c r="G122" s="1">
        <v>0</v>
      </c>
      <c r="H122" s="9" t="str">
        <f t="shared" si="43"/>
        <v>N/A</v>
      </c>
      <c r="I122" s="57" t="s">
        <v>1745</v>
      </c>
      <c r="J122" s="57" t="s">
        <v>1745</v>
      </c>
      <c r="K122" s="5" t="s">
        <v>736</v>
      </c>
      <c r="L122" s="9" t="str">
        <f t="shared" si="44"/>
        <v>N/A</v>
      </c>
    </row>
    <row r="123" spans="1:12" x14ac:dyDescent="0.2">
      <c r="A123" s="4" t="s">
        <v>1619</v>
      </c>
      <c r="B123" s="5" t="s">
        <v>213</v>
      </c>
      <c r="C123" s="1">
        <v>0</v>
      </c>
      <c r="D123" s="9" t="str">
        <f t="shared" si="43"/>
        <v>N/A</v>
      </c>
      <c r="E123" s="1">
        <v>0</v>
      </c>
      <c r="F123" s="9" t="str">
        <f t="shared" si="43"/>
        <v>N/A</v>
      </c>
      <c r="G123" s="1">
        <v>0</v>
      </c>
      <c r="H123" s="9" t="str">
        <f t="shared" si="43"/>
        <v>N/A</v>
      </c>
      <c r="I123" s="57" t="s">
        <v>1745</v>
      </c>
      <c r="J123" s="57" t="s">
        <v>1745</v>
      </c>
      <c r="K123" s="5" t="s">
        <v>736</v>
      </c>
      <c r="L123" s="9" t="str">
        <f t="shared" si="44"/>
        <v>N/A</v>
      </c>
    </row>
    <row r="124" spans="1:12" x14ac:dyDescent="0.2">
      <c r="A124" s="4" t="s">
        <v>1620</v>
      </c>
      <c r="B124" s="5" t="s">
        <v>213</v>
      </c>
      <c r="C124" s="1">
        <v>0</v>
      </c>
      <c r="D124" s="9" t="str">
        <f t="shared" si="43"/>
        <v>N/A</v>
      </c>
      <c r="E124" s="1">
        <v>0</v>
      </c>
      <c r="F124" s="9" t="str">
        <f t="shared" si="43"/>
        <v>N/A</v>
      </c>
      <c r="G124" s="1">
        <v>0</v>
      </c>
      <c r="H124" s="9" t="str">
        <f t="shared" si="43"/>
        <v>N/A</v>
      </c>
      <c r="I124" s="57" t="s">
        <v>1745</v>
      </c>
      <c r="J124" s="57" t="s">
        <v>1745</v>
      </c>
      <c r="K124" s="5" t="s">
        <v>736</v>
      </c>
      <c r="L124" s="9" t="str">
        <f t="shared" si="44"/>
        <v>N/A</v>
      </c>
    </row>
    <row r="125" spans="1:12" x14ac:dyDescent="0.2">
      <c r="A125" s="2" t="s">
        <v>1621</v>
      </c>
      <c r="B125" s="5" t="s">
        <v>213</v>
      </c>
      <c r="C125" s="62">
        <v>0</v>
      </c>
      <c r="D125" s="9" t="str">
        <f t="shared" si="43"/>
        <v>N/A</v>
      </c>
      <c r="E125" s="62">
        <v>0</v>
      </c>
      <c r="F125" s="9" t="str">
        <f t="shared" si="43"/>
        <v>N/A</v>
      </c>
      <c r="G125" s="62">
        <v>0</v>
      </c>
      <c r="H125" s="9" t="str">
        <f t="shared" si="43"/>
        <v>N/A</v>
      </c>
      <c r="I125" s="12" t="s">
        <v>1745</v>
      </c>
      <c r="J125" s="12" t="s">
        <v>1745</v>
      </c>
      <c r="K125" s="48" t="s">
        <v>736</v>
      </c>
      <c r="L125" s="9" t="str">
        <f>IF(J125="Div by 0", "N/A", IF(OR(J125="N/A",K125="N/A"),"N/A", IF(J125&gt;VALUE(MID(K125,1,2)), "No", IF(J125&lt;-1*VALUE(MID(K125,1,2)), "No", "Yes"))))</f>
        <v>N/A</v>
      </c>
    </row>
    <row r="126" spans="1:12" ht="25.5" x14ac:dyDescent="0.2">
      <c r="A126" s="2" t="s">
        <v>1622</v>
      </c>
      <c r="B126" s="5" t="s">
        <v>213</v>
      </c>
      <c r="C126" s="62">
        <v>0</v>
      </c>
      <c r="D126" s="9" t="str">
        <f t="shared" si="43"/>
        <v>N/A</v>
      </c>
      <c r="E126" s="62">
        <v>0</v>
      </c>
      <c r="F126" s="9" t="str">
        <f t="shared" si="43"/>
        <v>N/A</v>
      </c>
      <c r="G126" s="62">
        <v>0</v>
      </c>
      <c r="H126" s="9" t="str">
        <f t="shared" si="43"/>
        <v>N/A</v>
      </c>
      <c r="I126" s="12" t="s">
        <v>1745</v>
      </c>
      <c r="J126" s="12" t="s">
        <v>1745</v>
      </c>
      <c r="K126" s="5" t="s">
        <v>736</v>
      </c>
      <c r="L126" s="9" t="str">
        <f t="shared" ref="L126:L129" si="45">IF(J126="Div by 0", "N/A", IF(OR(J126="N/A",K126="N/A"),"N/A", IF(J126&gt;VALUE(MID(K126,1,2)), "No", IF(J126&lt;-1*VALUE(MID(K126,1,2)), "No", "Yes"))))</f>
        <v>N/A</v>
      </c>
    </row>
    <row r="127" spans="1:12" ht="25.5" x14ac:dyDescent="0.2">
      <c r="A127" s="2" t="s">
        <v>1623</v>
      </c>
      <c r="B127" s="5" t="s">
        <v>213</v>
      </c>
      <c r="C127" s="62">
        <v>0</v>
      </c>
      <c r="D127" s="9" t="str">
        <f t="shared" si="43"/>
        <v>N/A</v>
      </c>
      <c r="E127" s="62">
        <v>0</v>
      </c>
      <c r="F127" s="9" t="str">
        <f t="shared" si="43"/>
        <v>N/A</v>
      </c>
      <c r="G127" s="62">
        <v>0</v>
      </c>
      <c r="H127" s="9" t="str">
        <f t="shared" si="43"/>
        <v>N/A</v>
      </c>
      <c r="I127" s="12" t="s">
        <v>1745</v>
      </c>
      <c r="J127" s="12" t="s">
        <v>1745</v>
      </c>
      <c r="K127" s="5" t="s">
        <v>736</v>
      </c>
      <c r="L127" s="9" t="str">
        <f t="shared" si="45"/>
        <v>N/A</v>
      </c>
    </row>
    <row r="128" spans="1:12" ht="25.5" x14ac:dyDescent="0.2">
      <c r="A128" s="2" t="s">
        <v>1624</v>
      </c>
      <c r="B128" s="5" t="s">
        <v>213</v>
      </c>
      <c r="C128" s="62">
        <v>0</v>
      </c>
      <c r="D128" s="9" t="str">
        <f t="shared" si="43"/>
        <v>N/A</v>
      </c>
      <c r="E128" s="62">
        <v>0</v>
      </c>
      <c r="F128" s="9" t="str">
        <f t="shared" si="43"/>
        <v>N/A</v>
      </c>
      <c r="G128" s="62">
        <v>0</v>
      </c>
      <c r="H128" s="9" t="str">
        <f t="shared" si="43"/>
        <v>N/A</v>
      </c>
      <c r="I128" s="12" t="s">
        <v>1745</v>
      </c>
      <c r="J128" s="12" t="s">
        <v>1745</v>
      </c>
      <c r="K128" s="5" t="s">
        <v>736</v>
      </c>
      <c r="L128" s="9" t="str">
        <f t="shared" si="45"/>
        <v>N/A</v>
      </c>
    </row>
    <row r="129" spans="1:12" ht="25.5" x14ac:dyDescent="0.2">
      <c r="A129" s="2" t="s">
        <v>1625</v>
      </c>
      <c r="B129" s="5" t="s">
        <v>213</v>
      </c>
      <c r="C129" s="62">
        <v>0</v>
      </c>
      <c r="D129" s="9" t="str">
        <f t="shared" si="43"/>
        <v>N/A</v>
      </c>
      <c r="E129" s="62">
        <v>0</v>
      </c>
      <c r="F129" s="9" t="str">
        <f t="shared" si="43"/>
        <v>N/A</v>
      </c>
      <c r="G129" s="62">
        <v>0</v>
      </c>
      <c r="H129" s="9" t="str">
        <f t="shared" si="43"/>
        <v>N/A</v>
      </c>
      <c r="I129" s="12" t="s">
        <v>1745</v>
      </c>
      <c r="J129" s="12" t="s">
        <v>1745</v>
      </c>
      <c r="K129" s="5" t="s">
        <v>736</v>
      </c>
      <c r="L129" s="9" t="str">
        <f t="shared" si="45"/>
        <v>N/A</v>
      </c>
    </row>
    <row r="130" spans="1:12" ht="25.5" x14ac:dyDescent="0.2">
      <c r="A130" s="2" t="s">
        <v>1626</v>
      </c>
      <c r="B130" s="5" t="s">
        <v>213</v>
      </c>
      <c r="C130" s="62" t="s">
        <v>1745</v>
      </c>
      <c r="D130" s="9" t="str">
        <f t="shared" si="43"/>
        <v>N/A</v>
      </c>
      <c r="E130" s="62" t="s">
        <v>1745</v>
      </c>
      <c r="F130" s="9" t="str">
        <f t="shared" si="43"/>
        <v>N/A</v>
      </c>
      <c r="G130" s="62" t="s">
        <v>1745</v>
      </c>
      <c r="H130" s="9" t="str">
        <f t="shared" si="43"/>
        <v>N/A</v>
      </c>
      <c r="I130" s="12" t="s">
        <v>1745</v>
      </c>
      <c r="J130" s="12" t="s">
        <v>1745</v>
      </c>
      <c r="K130" s="48" t="s">
        <v>736</v>
      </c>
      <c r="L130" s="9" t="str">
        <f>IF(J130="Div by 0", "N/A", IF(OR(J130="N/A",K130="N/A"),"N/A", IF(J130&gt;VALUE(MID(K130,1,2)), "No", IF(J130&lt;-1*VALUE(MID(K130,1,2)), "No", "Yes"))))</f>
        <v>N/A</v>
      </c>
    </row>
    <row r="131" spans="1:12" ht="25.5" x14ac:dyDescent="0.2">
      <c r="A131" s="2" t="s">
        <v>1627</v>
      </c>
      <c r="B131" s="5" t="s">
        <v>213</v>
      </c>
      <c r="C131" s="62" t="s">
        <v>1745</v>
      </c>
      <c r="D131" s="9" t="str">
        <f t="shared" si="43"/>
        <v>N/A</v>
      </c>
      <c r="E131" s="62" t="s">
        <v>1745</v>
      </c>
      <c r="F131" s="9" t="str">
        <f t="shared" si="43"/>
        <v>N/A</v>
      </c>
      <c r="G131" s="62" t="s">
        <v>1745</v>
      </c>
      <c r="H131" s="9" t="str">
        <f t="shared" si="43"/>
        <v>N/A</v>
      </c>
      <c r="I131" s="12" t="s">
        <v>1745</v>
      </c>
      <c r="J131" s="12" t="s">
        <v>1745</v>
      </c>
      <c r="K131" s="5" t="s">
        <v>736</v>
      </c>
      <c r="L131" s="9" t="str">
        <f t="shared" si="44"/>
        <v>N/A</v>
      </c>
    </row>
    <row r="132" spans="1:12" ht="25.5" x14ac:dyDescent="0.2">
      <c r="A132" s="2" t="s">
        <v>494</v>
      </c>
      <c r="B132" s="5" t="s">
        <v>213</v>
      </c>
      <c r="C132" s="62" t="s">
        <v>1745</v>
      </c>
      <c r="D132" s="9" t="str">
        <f t="shared" si="43"/>
        <v>N/A</v>
      </c>
      <c r="E132" s="62" t="s">
        <v>1745</v>
      </c>
      <c r="F132" s="9" t="str">
        <f t="shared" si="43"/>
        <v>N/A</v>
      </c>
      <c r="G132" s="62" t="s">
        <v>1745</v>
      </c>
      <c r="H132" s="9" t="str">
        <f t="shared" si="43"/>
        <v>N/A</v>
      </c>
      <c r="I132" s="12" t="s">
        <v>1745</v>
      </c>
      <c r="J132" s="12" t="s">
        <v>1745</v>
      </c>
      <c r="K132" s="5" t="s">
        <v>736</v>
      </c>
      <c r="L132" s="9" t="str">
        <f t="shared" si="44"/>
        <v>N/A</v>
      </c>
    </row>
    <row r="133" spans="1:12" ht="25.5" x14ac:dyDescent="0.2">
      <c r="A133" s="2" t="s">
        <v>495</v>
      </c>
      <c r="B133" s="5" t="s">
        <v>213</v>
      </c>
      <c r="C133" s="62" t="s">
        <v>1745</v>
      </c>
      <c r="D133" s="9" t="str">
        <f t="shared" si="43"/>
        <v>N/A</v>
      </c>
      <c r="E133" s="62" t="s">
        <v>1745</v>
      </c>
      <c r="F133" s="9" t="str">
        <f t="shared" si="43"/>
        <v>N/A</v>
      </c>
      <c r="G133" s="62" t="s">
        <v>1745</v>
      </c>
      <c r="H133" s="9" t="str">
        <f t="shared" si="43"/>
        <v>N/A</v>
      </c>
      <c r="I133" s="12" t="s">
        <v>1745</v>
      </c>
      <c r="J133" s="12" t="s">
        <v>1745</v>
      </c>
      <c r="K133" s="5" t="s">
        <v>736</v>
      </c>
      <c r="L133" s="9" t="str">
        <f t="shared" si="44"/>
        <v>N/A</v>
      </c>
    </row>
    <row r="134" spans="1:12" ht="25.5" x14ac:dyDescent="0.2">
      <c r="A134" s="2" t="s">
        <v>496</v>
      </c>
      <c r="B134" s="5" t="s">
        <v>213</v>
      </c>
      <c r="C134" s="62" t="s">
        <v>1745</v>
      </c>
      <c r="D134" s="9" t="str">
        <f t="shared" si="43"/>
        <v>N/A</v>
      </c>
      <c r="E134" s="62" t="s">
        <v>1745</v>
      </c>
      <c r="F134" s="9" t="str">
        <f t="shared" si="43"/>
        <v>N/A</v>
      </c>
      <c r="G134" s="62" t="s">
        <v>1745</v>
      </c>
      <c r="H134" s="9" t="str">
        <f t="shared" si="43"/>
        <v>N/A</v>
      </c>
      <c r="I134" s="12" t="s">
        <v>1745</v>
      </c>
      <c r="J134" s="12" t="s">
        <v>1745</v>
      </c>
      <c r="K134" s="5" t="s">
        <v>736</v>
      </c>
      <c r="L134" s="9" t="str">
        <f t="shared" si="44"/>
        <v>N/A</v>
      </c>
    </row>
    <row r="135" spans="1:12" ht="25.5" x14ac:dyDescent="0.2">
      <c r="A135" s="2" t="s">
        <v>497</v>
      </c>
      <c r="B135" s="35" t="s">
        <v>213</v>
      </c>
      <c r="C135" s="62" t="s">
        <v>1745</v>
      </c>
      <c r="D135" s="44" t="str">
        <f t="shared" ref="D135:D141" si="46">IF($B135="N/A","N/A",IF(C135&gt;10,"No",IF(C135&lt;-10,"No","Yes")))</f>
        <v>N/A</v>
      </c>
      <c r="E135" s="62" t="s">
        <v>1745</v>
      </c>
      <c r="F135" s="44" t="str">
        <f t="shared" ref="F135:F141" si="47">IF($B135="N/A","N/A",IF(E135&gt;10,"No",IF(E135&lt;-10,"No","Yes")))</f>
        <v>N/A</v>
      </c>
      <c r="G135" s="62" t="s">
        <v>1745</v>
      </c>
      <c r="H135" s="44" t="str">
        <f t="shared" ref="H135:H141" si="48">IF($B135="N/A","N/A",IF(G135&gt;10,"No",IF(G135&lt;-10,"No","Yes")))</f>
        <v>N/A</v>
      </c>
      <c r="I135" s="12" t="s">
        <v>1745</v>
      </c>
      <c r="J135" s="12" t="s">
        <v>1745</v>
      </c>
      <c r="K135" s="5" t="s">
        <v>736</v>
      </c>
      <c r="L135" s="9" t="str">
        <f t="shared" si="44"/>
        <v>N/A</v>
      </c>
    </row>
    <row r="136" spans="1:12" ht="25.5" x14ac:dyDescent="0.2">
      <c r="A136" s="2" t="s">
        <v>498</v>
      </c>
      <c r="B136" s="35" t="s">
        <v>213</v>
      </c>
      <c r="C136" s="62" t="s">
        <v>1745</v>
      </c>
      <c r="D136" s="44" t="str">
        <f t="shared" si="46"/>
        <v>N/A</v>
      </c>
      <c r="E136" s="62" t="s">
        <v>1745</v>
      </c>
      <c r="F136" s="44" t="str">
        <f t="shared" si="47"/>
        <v>N/A</v>
      </c>
      <c r="G136" s="62" t="s">
        <v>1745</v>
      </c>
      <c r="H136" s="44" t="str">
        <f t="shared" si="48"/>
        <v>N/A</v>
      </c>
      <c r="I136" s="12" t="s">
        <v>1745</v>
      </c>
      <c r="J136" s="12" t="s">
        <v>1745</v>
      </c>
      <c r="K136" s="5" t="s">
        <v>736</v>
      </c>
      <c r="L136" s="9" t="str">
        <f t="shared" si="44"/>
        <v>N/A</v>
      </c>
    </row>
    <row r="137" spans="1:12" ht="25.5" x14ac:dyDescent="0.2">
      <c r="A137" s="2" t="s">
        <v>499</v>
      </c>
      <c r="B137" s="35" t="s">
        <v>213</v>
      </c>
      <c r="C137" s="62" t="s">
        <v>1745</v>
      </c>
      <c r="D137" s="44" t="str">
        <f t="shared" si="46"/>
        <v>N/A</v>
      </c>
      <c r="E137" s="62" t="s">
        <v>1745</v>
      </c>
      <c r="F137" s="44" t="str">
        <f t="shared" si="47"/>
        <v>N/A</v>
      </c>
      <c r="G137" s="62" t="s">
        <v>1745</v>
      </c>
      <c r="H137" s="44" t="str">
        <f t="shared" si="48"/>
        <v>N/A</v>
      </c>
      <c r="I137" s="12" t="s">
        <v>1745</v>
      </c>
      <c r="J137" s="12" t="s">
        <v>1745</v>
      </c>
      <c r="K137" s="5" t="s">
        <v>736</v>
      </c>
      <c r="L137" s="9" t="str">
        <f t="shared" si="44"/>
        <v>N/A</v>
      </c>
    </row>
    <row r="138" spans="1:12" ht="25.5" x14ac:dyDescent="0.2">
      <c r="A138" s="2" t="s">
        <v>500</v>
      </c>
      <c r="B138" s="35" t="s">
        <v>213</v>
      </c>
      <c r="C138" s="62" t="s">
        <v>1745</v>
      </c>
      <c r="D138" s="44" t="str">
        <f t="shared" si="46"/>
        <v>N/A</v>
      </c>
      <c r="E138" s="62" t="s">
        <v>1745</v>
      </c>
      <c r="F138" s="44" t="str">
        <f t="shared" si="47"/>
        <v>N/A</v>
      </c>
      <c r="G138" s="62" t="s">
        <v>1745</v>
      </c>
      <c r="H138" s="44" t="str">
        <f t="shared" si="48"/>
        <v>N/A</v>
      </c>
      <c r="I138" s="12" t="s">
        <v>1745</v>
      </c>
      <c r="J138" s="12" t="s">
        <v>1745</v>
      </c>
      <c r="K138" s="5" t="s">
        <v>736</v>
      </c>
      <c r="L138" s="9" t="str">
        <f t="shared" si="44"/>
        <v>N/A</v>
      </c>
    </row>
    <row r="139" spans="1:12" ht="25.5" x14ac:dyDescent="0.2">
      <c r="A139" s="2" t="s">
        <v>501</v>
      </c>
      <c r="B139" s="35" t="s">
        <v>213</v>
      </c>
      <c r="C139" s="62" t="s">
        <v>1745</v>
      </c>
      <c r="D139" s="44" t="str">
        <f t="shared" si="46"/>
        <v>N/A</v>
      </c>
      <c r="E139" s="62" t="s">
        <v>1745</v>
      </c>
      <c r="F139" s="44" t="str">
        <f t="shared" si="47"/>
        <v>N/A</v>
      </c>
      <c r="G139" s="62" t="s">
        <v>1745</v>
      </c>
      <c r="H139" s="44" t="str">
        <f t="shared" si="48"/>
        <v>N/A</v>
      </c>
      <c r="I139" s="12" t="s">
        <v>1745</v>
      </c>
      <c r="J139" s="12" t="s">
        <v>1745</v>
      </c>
      <c r="K139" s="5" t="s">
        <v>736</v>
      </c>
      <c r="L139" s="9" t="str">
        <f t="shared" si="44"/>
        <v>N/A</v>
      </c>
    </row>
    <row r="140" spans="1:12" ht="25.5" x14ac:dyDescent="0.2">
      <c r="A140" s="2" t="s">
        <v>502</v>
      </c>
      <c r="B140" s="35" t="s">
        <v>213</v>
      </c>
      <c r="C140" s="62" t="s">
        <v>1745</v>
      </c>
      <c r="D140" s="44" t="str">
        <f t="shared" si="46"/>
        <v>N/A</v>
      </c>
      <c r="E140" s="62" t="s">
        <v>1745</v>
      </c>
      <c r="F140" s="44" t="str">
        <f t="shared" si="47"/>
        <v>N/A</v>
      </c>
      <c r="G140" s="62" t="s">
        <v>1745</v>
      </c>
      <c r="H140" s="44" t="str">
        <f t="shared" si="48"/>
        <v>N/A</v>
      </c>
      <c r="I140" s="12" t="s">
        <v>1745</v>
      </c>
      <c r="J140" s="12" t="s">
        <v>1745</v>
      </c>
      <c r="K140" s="5" t="s">
        <v>736</v>
      </c>
      <c r="L140" s="9" t="str">
        <f t="shared" si="44"/>
        <v>N/A</v>
      </c>
    </row>
    <row r="141" spans="1:12" ht="25.5" x14ac:dyDescent="0.2">
      <c r="A141" s="2" t="s">
        <v>503</v>
      </c>
      <c r="B141" s="35" t="s">
        <v>213</v>
      </c>
      <c r="C141" s="62" t="s">
        <v>1745</v>
      </c>
      <c r="D141" s="44" t="str">
        <f t="shared" si="46"/>
        <v>N/A</v>
      </c>
      <c r="E141" s="62" t="s">
        <v>1745</v>
      </c>
      <c r="F141" s="44" t="str">
        <f t="shared" si="47"/>
        <v>N/A</v>
      </c>
      <c r="G141" s="62" t="s">
        <v>1745</v>
      </c>
      <c r="H141" s="44" t="str">
        <f t="shared" si="48"/>
        <v>N/A</v>
      </c>
      <c r="I141" s="12" t="s">
        <v>1745</v>
      </c>
      <c r="J141" s="12" t="s">
        <v>1745</v>
      </c>
      <c r="K141" s="5" t="s">
        <v>736</v>
      </c>
      <c r="L141" s="9" t="str">
        <f t="shared" si="44"/>
        <v>N/A</v>
      </c>
    </row>
    <row r="142" spans="1:12" ht="25.5" x14ac:dyDescent="0.2">
      <c r="A142" s="2" t="s">
        <v>504</v>
      </c>
      <c r="B142" s="35" t="s">
        <v>213</v>
      </c>
      <c r="C142" s="62" t="s">
        <v>1745</v>
      </c>
      <c r="D142" s="9" t="str">
        <f t="shared" ref="D142" si="49">IF($B142="N/A","N/A",IF(C142&lt;0,"No","Yes"))</f>
        <v>N/A</v>
      </c>
      <c r="E142" s="62" t="s">
        <v>1745</v>
      </c>
      <c r="F142" s="9" t="str">
        <f t="shared" ref="F142" si="50">IF($B142="N/A","N/A",IF(E142&lt;0,"No","Yes"))</f>
        <v>N/A</v>
      </c>
      <c r="G142" s="62" t="s">
        <v>1745</v>
      </c>
      <c r="H142" s="9" t="str">
        <f t="shared" ref="H142" si="51">IF($B142="N/A","N/A",IF(G142&lt;0,"No","Yes"))</f>
        <v>N/A</v>
      </c>
      <c r="I142" s="12" t="s">
        <v>1745</v>
      </c>
      <c r="J142" s="12" t="s">
        <v>1745</v>
      </c>
      <c r="K142" s="5" t="s">
        <v>736</v>
      </c>
      <c r="L142" s="9" t="str">
        <f t="shared" si="44"/>
        <v>N/A</v>
      </c>
    </row>
    <row r="143" spans="1:12" x14ac:dyDescent="0.2">
      <c r="A143" s="3" t="s">
        <v>733</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1745</v>
      </c>
      <c r="J143" s="12" t="s">
        <v>1745</v>
      </c>
      <c r="K143" s="45" t="s">
        <v>736</v>
      </c>
      <c r="L143" s="9" t="str">
        <f>IF(J143="Div by 0", "N/A", IF(K143="N/A","N/A", IF(J143&gt;VALUE(MID(K143,1,2)), "No", IF(J143&lt;-1*VALUE(MID(K143,1,2)), "No", "Yes"))))</f>
        <v>N/A</v>
      </c>
    </row>
    <row r="144" spans="1:12" x14ac:dyDescent="0.2">
      <c r="A144" s="3" t="s">
        <v>734</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1745</v>
      </c>
      <c r="J144" s="12" t="s">
        <v>1745</v>
      </c>
      <c r="K144" s="45" t="s">
        <v>736</v>
      </c>
      <c r="L144" s="9" t="str">
        <f>IF(J144="Div by 0", "N/A", IF(K144="N/A","N/A", IF(J144&gt;VALUE(MID(K144,1,2)), "No", IF(J144&lt;-1*VALUE(MID(K144,1,2)), "No", "Yes"))))</f>
        <v>N/A</v>
      </c>
    </row>
    <row r="145" spans="1:12" x14ac:dyDescent="0.2">
      <c r="A145" s="2" t="s">
        <v>505</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1745</v>
      </c>
      <c r="J145" s="12" t="s">
        <v>1745</v>
      </c>
      <c r="K145" s="48" t="s">
        <v>736</v>
      </c>
      <c r="L145" s="9" t="str">
        <f>IF(J145="Div by 0", "N/A", IF(OR(J145="N/A",K145="N/A"),"N/A", IF(J145&gt;VALUE(MID(K145,1,2)), "No", IF(J145&lt;-1*VALUE(MID(K145,1,2)), "No", "Yes"))))</f>
        <v>N/A</v>
      </c>
    </row>
    <row r="146" spans="1:12" x14ac:dyDescent="0.2">
      <c r="A146" s="2" t="s">
        <v>506</v>
      </c>
      <c r="B146" s="5" t="s">
        <v>213</v>
      </c>
      <c r="C146" s="62">
        <v>0</v>
      </c>
      <c r="D146" s="9" t="str">
        <f t="shared" si="52"/>
        <v>N/A</v>
      </c>
      <c r="E146" s="62">
        <v>0</v>
      </c>
      <c r="F146" s="9" t="str">
        <f t="shared" si="53"/>
        <v>N/A</v>
      </c>
      <c r="G146" s="62">
        <v>0</v>
      </c>
      <c r="H146" s="9" t="str">
        <f t="shared" si="54"/>
        <v>N/A</v>
      </c>
      <c r="I146" s="12" t="s">
        <v>1745</v>
      </c>
      <c r="J146" s="12" t="s">
        <v>1745</v>
      </c>
      <c r="K146" s="5" t="s">
        <v>736</v>
      </c>
      <c r="L146" s="9" t="str">
        <f t="shared" ref="L146:L149" si="55">IF(J146="Div by 0", "N/A", IF(OR(J146="N/A",K146="N/A"),"N/A", IF(J146&gt;VALUE(MID(K146,1,2)), "No", IF(J146&lt;-1*VALUE(MID(K146,1,2)), "No", "Yes"))))</f>
        <v>N/A</v>
      </c>
    </row>
    <row r="147" spans="1:12" x14ac:dyDescent="0.2">
      <c r="A147" s="2" t="s">
        <v>507</v>
      </c>
      <c r="B147" s="5" t="s">
        <v>213</v>
      </c>
      <c r="C147" s="62">
        <v>0</v>
      </c>
      <c r="D147" s="9" t="str">
        <f t="shared" si="52"/>
        <v>N/A</v>
      </c>
      <c r="E147" s="62">
        <v>0</v>
      </c>
      <c r="F147" s="9" t="str">
        <f t="shared" si="53"/>
        <v>N/A</v>
      </c>
      <c r="G147" s="62">
        <v>0</v>
      </c>
      <c r="H147" s="9" t="str">
        <f t="shared" si="54"/>
        <v>N/A</v>
      </c>
      <c r="I147" s="12" t="s">
        <v>1745</v>
      </c>
      <c r="J147" s="12" t="s">
        <v>1745</v>
      </c>
      <c r="K147" s="5" t="s">
        <v>736</v>
      </c>
      <c r="L147" s="9" t="str">
        <f t="shared" si="55"/>
        <v>N/A</v>
      </c>
    </row>
    <row r="148" spans="1:12" x14ac:dyDescent="0.2">
      <c r="A148" s="2" t="s">
        <v>508</v>
      </c>
      <c r="B148" s="5" t="s">
        <v>213</v>
      </c>
      <c r="C148" s="62">
        <v>0</v>
      </c>
      <c r="D148" s="9" t="str">
        <f t="shared" si="52"/>
        <v>N/A</v>
      </c>
      <c r="E148" s="62">
        <v>0</v>
      </c>
      <c r="F148" s="9" t="str">
        <f t="shared" si="53"/>
        <v>N/A</v>
      </c>
      <c r="G148" s="62">
        <v>0</v>
      </c>
      <c r="H148" s="9" t="str">
        <f t="shared" si="54"/>
        <v>N/A</v>
      </c>
      <c r="I148" s="12" t="s">
        <v>1745</v>
      </c>
      <c r="J148" s="12" t="s">
        <v>1745</v>
      </c>
      <c r="K148" s="5" t="s">
        <v>736</v>
      </c>
      <c r="L148" s="9" t="str">
        <f t="shared" si="55"/>
        <v>N/A</v>
      </c>
    </row>
    <row r="149" spans="1:12" x14ac:dyDescent="0.2">
      <c r="A149" s="2" t="s">
        <v>509</v>
      </c>
      <c r="B149" s="5" t="s">
        <v>213</v>
      </c>
      <c r="C149" s="62">
        <v>0</v>
      </c>
      <c r="D149" s="9" t="str">
        <f t="shared" si="52"/>
        <v>N/A</v>
      </c>
      <c r="E149" s="62">
        <v>0</v>
      </c>
      <c r="F149" s="9" t="str">
        <f t="shared" si="53"/>
        <v>N/A</v>
      </c>
      <c r="G149" s="62">
        <v>0</v>
      </c>
      <c r="H149" s="9" t="str">
        <f t="shared" si="54"/>
        <v>N/A</v>
      </c>
      <c r="I149" s="12" t="s">
        <v>1745</v>
      </c>
      <c r="J149" s="12" t="s">
        <v>1745</v>
      </c>
      <c r="K149" s="5" t="s">
        <v>736</v>
      </c>
      <c r="L149" s="9" t="str">
        <f t="shared" si="55"/>
        <v>N/A</v>
      </c>
    </row>
    <row r="150" spans="1:12" x14ac:dyDescent="0.2">
      <c r="A150" s="4" t="s">
        <v>735</v>
      </c>
      <c r="B150" s="48" t="s">
        <v>213</v>
      </c>
      <c r="C150" s="1">
        <v>554394</v>
      </c>
      <c r="D150" s="11" t="str">
        <f t="shared" ref="D150:D172" si="56">IF($B150="N/A","N/A",IF(C150&gt;10,"No",IF(C150&lt;-10,"No","Yes")))</f>
        <v>N/A</v>
      </c>
      <c r="E150" s="1">
        <v>547807</v>
      </c>
      <c r="F150" s="11" t="str">
        <f t="shared" ref="F150:F172" si="57">IF($B150="N/A","N/A",IF(E150&gt;10,"No",IF(E150&lt;-10,"No","Yes")))</f>
        <v>N/A</v>
      </c>
      <c r="G150" s="1">
        <v>537859</v>
      </c>
      <c r="H150" s="11" t="str">
        <f t="shared" ref="H150:H172" si="58">IF($B150="N/A","N/A",IF(G150&gt;10,"No",IF(G150&lt;-10,"No","Yes")))</f>
        <v>N/A</v>
      </c>
      <c r="I150" s="12">
        <v>-1.19</v>
      </c>
      <c r="J150" s="12">
        <v>-1.82</v>
      </c>
      <c r="K150" s="48" t="s">
        <v>736</v>
      </c>
      <c r="L150" s="9" t="str">
        <f t="shared" ref="L150:L172" si="59">IF(J150="Div by 0", "N/A", IF(K150="N/A","N/A", IF(J150&gt;VALUE(MID(K150,1,2)), "No", IF(J150&lt;-1*VALUE(MID(K150,1,2)), "No", "Yes"))))</f>
        <v>Yes</v>
      </c>
    </row>
    <row r="151" spans="1:12" x14ac:dyDescent="0.2">
      <c r="A151" s="4" t="s">
        <v>532</v>
      </c>
      <c r="B151" s="48" t="s">
        <v>213</v>
      </c>
      <c r="C151" s="1">
        <v>188</v>
      </c>
      <c r="D151" s="11" t="str">
        <f t="shared" si="56"/>
        <v>N/A</v>
      </c>
      <c r="E151" s="1">
        <v>193</v>
      </c>
      <c r="F151" s="11" t="str">
        <f t="shared" si="57"/>
        <v>N/A</v>
      </c>
      <c r="G151" s="1">
        <v>180</v>
      </c>
      <c r="H151" s="11" t="str">
        <f t="shared" si="58"/>
        <v>N/A</v>
      </c>
      <c r="I151" s="12">
        <v>2.66</v>
      </c>
      <c r="J151" s="12">
        <v>-6.74</v>
      </c>
      <c r="K151" s="48" t="s">
        <v>736</v>
      </c>
      <c r="L151" s="9" t="str">
        <f t="shared" si="59"/>
        <v>Yes</v>
      </c>
    </row>
    <row r="152" spans="1:12" x14ac:dyDescent="0.2">
      <c r="A152" s="4" t="s">
        <v>533</v>
      </c>
      <c r="B152" s="48" t="s">
        <v>213</v>
      </c>
      <c r="C152" s="1">
        <v>4585</v>
      </c>
      <c r="D152" s="11" t="str">
        <f t="shared" si="56"/>
        <v>N/A</v>
      </c>
      <c r="E152" s="1">
        <v>4328</v>
      </c>
      <c r="F152" s="11" t="str">
        <f t="shared" si="57"/>
        <v>N/A</v>
      </c>
      <c r="G152" s="1">
        <v>4299</v>
      </c>
      <c r="H152" s="11" t="str">
        <f t="shared" si="58"/>
        <v>N/A</v>
      </c>
      <c r="I152" s="12">
        <v>-5.61</v>
      </c>
      <c r="J152" s="12">
        <v>-0.67</v>
      </c>
      <c r="K152" s="48" t="s">
        <v>736</v>
      </c>
      <c r="L152" s="9" t="str">
        <f t="shared" si="59"/>
        <v>Yes</v>
      </c>
    </row>
    <row r="153" spans="1:12" x14ac:dyDescent="0.2">
      <c r="A153" s="4" t="s">
        <v>534</v>
      </c>
      <c r="B153" s="48" t="s">
        <v>213</v>
      </c>
      <c r="C153" s="1">
        <v>432788</v>
      </c>
      <c r="D153" s="11" t="str">
        <f t="shared" si="56"/>
        <v>N/A</v>
      </c>
      <c r="E153" s="1">
        <v>430317</v>
      </c>
      <c r="F153" s="11" t="str">
        <f t="shared" si="57"/>
        <v>N/A</v>
      </c>
      <c r="G153" s="1">
        <v>424804</v>
      </c>
      <c r="H153" s="11" t="str">
        <f t="shared" si="58"/>
        <v>N/A</v>
      </c>
      <c r="I153" s="12">
        <v>-0.57099999999999995</v>
      </c>
      <c r="J153" s="12">
        <v>-1.28</v>
      </c>
      <c r="K153" s="48" t="s">
        <v>736</v>
      </c>
      <c r="L153" s="9" t="str">
        <f t="shared" si="59"/>
        <v>Yes</v>
      </c>
    </row>
    <row r="154" spans="1:12" x14ac:dyDescent="0.2">
      <c r="A154" s="4" t="s">
        <v>535</v>
      </c>
      <c r="B154" s="48" t="s">
        <v>213</v>
      </c>
      <c r="C154" s="1">
        <v>116833</v>
      </c>
      <c r="D154" s="11" t="str">
        <f t="shared" si="56"/>
        <v>N/A</v>
      </c>
      <c r="E154" s="1">
        <v>112969</v>
      </c>
      <c r="F154" s="11" t="str">
        <f t="shared" si="57"/>
        <v>N/A</v>
      </c>
      <c r="G154" s="1">
        <v>108576</v>
      </c>
      <c r="H154" s="11" t="str">
        <f t="shared" si="58"/>
        <v>N/A</v>
      </c>
      <c r="I154" s="12">
        <v>-3.31</v>
      </c>
      <c r="J154" s="12">
        <v>-3.89</v>
      </c>
      <c r="K154" s="48" t="s">
        <v>736</v>
      </c>
      <c r="L154" s="9" t="str">
        <f t="shared" si="59"/>
        <v>Yes</v>
      </c>
    </row>
    <row r="155" spans="1:12" x14ac:dyDescent="0.2">
      <c r="A155" s="2" t="s">
        <v>536</v>
      </c>
      <c r="B155" s="5" t="s">
        <v>213</v>
      </c>
      <c r="C155" s="62">
        <v>49.241824028000003</v>
      </c>
      <c r="D155" s="9" t="str">
        <f t="shared" ref="D155:D159" si="60">IF($B155="N/A","N/A",IF(C155&lt;0,"No","Yes"))</f>
        <v>N/A</v>
      </c>
      <c r="E155" s="62">
        <v>49.243513161999999</v>
      </c>
      <c r="F155" s="9" t="str">
        <f t="shared" ref="F155:F159" si="61">IF($B155="N/A","N/A",IF(E155&lt;0,"No","Yes"))</f>
        <v>N/A</v>
      </c>
      <c r="G155" s="62">
        <v>49.375529571999998</v>
      </c>
      <c r="H155" s="9" t="str">
        <f t="shared" ref="H155:H159" si="62">IF($B155="N/A","N/A",IF(G155&lt;0,"No","Yes"))</f>
        <v>N/A</v>
      </c>
      <c r="I155" s="12">
        <v>3.3999999999999998E-3</v>
      </c>
      <c r="J155" s="12">
        <v>0.2681</v>
      </c>
      <c r="K155" s="48" t="s">
        <v>736</v>
      </c>
      <c r="L155" s="9" t="str">
        <f>IF(J155="Div by 0", "N/A", IF(OR(J155="N/A",K155="N/A"),"N/A", IF(J155&gt;VALUE(MID(K155,1,2)), "No", IF(J155&lt;-1*VALUE(MID(K155,1,2)), "No", "Yes"))))</f>
        <v>Yes</v>
      </c>
    </row>
    <row r="156" spans="1:12" ht="25.5" x14ac:dyDescent="0.2">
      <c r="A156" s="2" t="s">
        <v>537</v>
      </c>
      <c r="B156" s="5" t="s">
        <v>213</v>
      </c>
      <c r="C156" s="62">
        <v>0.21807467899999999</v>
      </c>
      <c r="D156" s="9" t="str">
        <f t="shared" si="60"/>
        <v>N/A</v>
      </c>
      <c r="E156" s="62">
        <v>0.2292052634</v>
      </c>
      <c r="F156" s="9" t="str">
        <f t="shared" si="61"/>
        <v>N/A</v>
      </c>
      <c r="G156" s="62">
        <v>0.21917808220000001</v>
      </c>
      <c r="H156" s="9" t="str">
        <f t="shared" si="62"/>
        <v>N/A</v>
      </c>
      <c r="I156" s="12">
        <v>5.1040000000000001</v>
      </c>
      <c r="J156" s="12">
        <v>-4.37</v>
      </c>
      <c r="K156" s="5" t="s">
        <v>736</v>
      </c>
      <c r="L156" s="9" t="str">
        <f t="shared" ref="L156:L159" si="63">IF(J156="Div by 0", "N/A", IF(OR(J156="N/A",K156="N/A"),"N/A", IF(J156&gt;VALUE(MID(K156,1,2)), "No", IF(J156&lt;-1*VALUE(MID(K156,1,2)), "No", "Yes"))))</f>
        <v>Yes</v>
      </c>
    </row>
    <row r="157" spans="1:12" ht="25.5" x14ac:dyDescent="0.2">
      <c r="A157" s="2" t="s">
        <v>538</v>
      </c>
      <c r="B157" s="5" t="s">
        <v>213</v>
      </c>
      <c r="C157" s="62">
        <v>2.1110353972999998</v>
      </c>
      <c r="D157" s="9" t="str">
        <f t="shared" si="60"/>
        <v>N/A</v>
      </c>
      <c r="E157" s="62">
        <v>2.0159017760000002</v>
      </c>
      <c r="F157" s="9" t="str">
        <f t="shared" si="61"/>
        <v>N/A</v>
      </c>
      <c r="G157" s="62">
        <v>2.0566622653</v>
      </c>
      <c r="H157" s="9" t="str">
        <f t="shared" si="62"/>
        <v>N/A</v>
      </c>
      <c r="I157" s="12">
        <v>-4.51</v>
      </c>
      <c r="J157" s="12">
        <v>2.0219999999999998</v>
      </c>
      <c r="K157" s="5" t="s">
        <v>736</v>
      </c>
      <c r="L157" s="9" t="str">
        <f t="shared" si="63"/>
        <v>Yes</v>
      </c>
    </row>
    <row r="158" spans="1:12" ht="25.5" x14ac:dyDescent="0.2">
      <c r="A158" s="2" t="s">
        <v>539</v>
      </c>
      <c r="B158" s="5" t="s">
        <v>213</v>
      </c>
      <c r="C158" s="62">
        <v>67.537963848999993</v>
      </c>
      <c r="D158" s="9" t="str">
        <f t="shared" si="60"/>
        <v>N/A</v>
      </c>
      <c r="E158" s="62">
        <v>67.581591771999996</v>
      </c>
      <c r="F158" s="9" t="str">
        <f t="shared" si="61"/>
        <v>N/A</v>
      </c>
      <c r="G158" s="62">
        <v>67.630595232999994</v>
      </c>
      <c r="H158" s="9" t="str">
        <f t="shared" si="62"/>
        <v>N/A</v>
      </c>
      <c r="I158" s="12">
        <v>6.4600000000000005E-2</v>
      </c>
      <c r="J158" s="12">
        <v>7.2499999999999995E-2</v>
      </c>
      <c r="K158" s="5" t="s">
        <v>736</v>
      </c>
      <c r="L158" s="9" t="str">
        <f t="shared" si="63"/>
        <v>Yes</v>
      </c>
    </row>
    <row r="159" spans="1:12" ht="25.5" x14ac:dyDescent="0.2">
      <c r="A159" s="2" t="s">
        <v>540</v>
      </c>
      <c r="B159" s="5" t="s">
        <v>213</v>
      </c>
      <c r="C159" s="62">
        <v>64.316935678999997</v>
      </c>
      <c r="D159" s="9" t="str">
        <f t="shared" si="60"/>
        <v>N/A</v>
      </c>
      <c r="E159" s="62">
        <v>63.892517998999999</v>
      </c>
      <c r="F159" s="9" t="str">
        <f t="shared" si="61"/>
        <v>N/A</v>
      </c>
      <c r="G159" s="62">
        <v>63.850957975999997</v>
      </c>
      <c r="H159" s="9" t="str">
        <f t="shared" si="62"/>
        <v>N/A</v>
      </c>
      <c r="I159" s="12">
        <v>-0.66</v>
      </c>
      <c r="J159" s="12">
        <v>-6.5000000000000002E-2</v>
      </c>
      <c r="K159" s="5" t="s">
        <v>736</v>
      </c>
      <c r="L159" s="9" t="str">
        <f t="shared" si="63"/>
        <v>Yes</v>
      </c>
    </row>
    <row r="160" spans="1:12" ht="25.5" x14ac:dyDescent="0.2">
      <c r="A160" s="4" t="s">
        <v>541</v>
      </c>
      <c r="B160" s="48" t="s">
        <v>213</v>
      </c>
      <c r="C160" s="1">
        <v>433263.71</v>
      </c>
      <c r="D160" s="11" t="str">
        <f t="shared" si="56"/>
        <v>N/A</v>
      </c>
      <c r="E160" s="1">
        <v>428416.2</v>
      </c>
      <c r="F160" s="11" t="str">
        <f t="shared" si="57"/>
        <v>N/A</v>
      </c>
      <c r="G160" s="1">
        <v>420214.89</v>
      </c>
      <c r="H160" s="11" t="str">
        <f t="shared" si="58"/>
        <v>N/A</v>
      </c>
      <c r="I160" s="12">
        <v>-1.1200000000000001</v>
      </c>
      <c r="J160" s="12">
        <v>-1.91</v>
      </c>
      <c r="K160" s="48" t="s">
        <v>736</v>
      </c>
      <c r="L160" s="9" t="str">
        <f t="shared" si="59"/>
        <v>Yes</v>
      </c>
    </row>
    <row r="161" spans="1:12" x14ac:dyDescent="0.2">
      <c r="A161" s="4" t="s">
        <v>542</v>
      </c>
      <c r="B161" s="48" t="s">
        <v>213</v>
      </c>
      <c r="C161" s="14">
        <v>990581730</v>
      </c>
      <c r="D161" s="11" t="str">
        <f t="shared" si="56"/>
        <v>N/A</v>
      </c>
      <c r="E161" s="14">
        <v>1008336484</v>
      </c>
      <c r="F161" s="11" t="str">
        <f t="shared" si="57"/>
        <v>N/A</v>
      </c>
      <c r="G161" s="14">
        <v>1414364016</v>
      </c>
      <c r="H161" s="11" t="str">
        <f t="shared" si="58"/>
        <v>N/A</v>
      </c>
      <c r="I161" s="12">
        <v>1.792</v>
      </c>
      <c r="J161" s="12">
        <v>40.270000000000003</v>
      </c>
      <c r="K161" s="48" t="s">
        <v>736</v>
      </c>
      <c r="L161" s="9" t="str">
        <f t="shared" si="59"/>
        <v>No</v>
      </c>
    </row>
    <row r="162" spans="1:12" x14ac:dyDescent="0.2">
      <c r="A162" s="4" t="s">
        <v>1276</v>
      </c>
      <c r="B162" s="48" t="s">
        <v>213</v>
      </c>
      <c r="C162" s="14">
        <v>1786.7829197000001</v>
      </c>
      <c r="D162" s="11" t="str">
        <f t="shared" si="56"/>
        <v>N/A</v>
      </c>
      <c r="E162" s="14">
        <v>1840.6783484</v>
      </c>
      <c r="F162" s="11" t="str">
        <f t="shared" si="57"/>
        <v>N/A</v>
      </c>
      <c r="G162" s="14">
        <v>2629.6185728999999</v>
      </c>
      <c r="H162" s="11" t="str">
        <f t="shared" si="58"/>
        <v>N/A</v>
      </c>
      <c r="I162" s="12">
        <v>3.016</v>
      </c>
      <c r="J162" s="12">
        <v>42.86</v>
      </c>
      <c r="K162" s="48" t="s">
        <v>736</v>
      </c>
      <c r="L162" s="9" t="str">
        <f t="shared" si="59"/>
        <v>No</v>
      </c>
    </row>
    <row r="163" spans="1:12" ht="25.5" x14ac:dyDescent="0.2">
      <c r="A163" s="4" t="s">
        <v>1277</v>
      </c>
      <c r="B163" s="48" t="s">
        <v>213</v>
      </c>
      <c r="C163" s="14">
        <v>20871.154255000001</v>
      </c>
      <c r="D163" s="11" t="str">
        <f t="shared" si="56"/>
        <v>N/A</v>
      </c>
      <c r="E163" s="14">
        <v>33110.678756000001</v>
      </c>
      <c r="F163" s="11" t="str">
        <f t="shared" si="57"/>
        <v>N/A</v>
      </c>
      <c r="G163" s="14">
        <v>25988.905556000002</v>
      </c>
      <c r="H163" s="11" t="str">
        <f t="shared" si="58"/>
        <v>N/A</v>
      </c>
      <c r="I163" s="12">
        <v>58.64</v>
      </c>
      <c r="J163" s="12">
        <v>-21.5</v>
      </c>
      <c r="K163" s="48" t="s">
        <v>736</v>
      </c>
      <c r="L163" s="9" t="str">
        <f t="shared" si="59"/>
        <v>Yes</v>
      </c>
    </row>
    <row r="164" spans="1:12" ht="25.5" x14ac:dyDescent="0.2">
      <c r="A164" s="4" t="s">
        <v>1278</v>
      </c>
      <c r="B164" s="48" t="s">
        <v>213</v>
      </c>
      <c r="C164" s="14">
        <v>1222.6052345000001</v>
      </c>
      <c r="D164" s="11" t="str">
        <f t="shared" si="56"/>
        <v>N/A</v>
      </c>
      <c r="E164" s="14">
        <v>1322.1032809999999</v>
      </c>
      <c r="F164" s="11" t="str">
        <f t="shared" si="57"/>
        <v>N/A</v>
      </c>
      <c r="G164" s="14">
        <v>1643.4777855</v>
      </c>
      <c r="H164" s="11" t="str">
        <f t="shared" si="58"/>
        <v>N/A</v>
      </c>
      <c r="I164" s="12">
        <v>8.1379999999999999</v>
      </c>
      <c r="J164" s="12">
        <v>24.31</v>
      </c>
      <c r="K164" s="48" t="s">
        <v>736</v>
      </c>
      <c r="L164" s="9" t="str">
        <f t="shared" si="59"/>
        <v>Yes</v>
      </c>
    </row>
    <row r="165" spans="1:12" ht="25.5" x14ac:dyDescent="0.2">
      <c r="A165" s="4" t="s">
        <v>1279</v>
      </c>
      <c r="B165" s="48" t="s">
        <v>213</v>
      </c>
      <c r="C165" s="14">
        <v>1673.0398278</v>
      </c>
      <c r="D165" s="11" t="str">
        <f t="shared" si="56"/>
        <v>N/A</v>
      </c>
      <c r="E165" s="14">
        <v>1717.6076776</v>
      </c>
      <c r="F165" s="11" t="str">
        <f t="shared" si="57"/>
        <v>N/A</v>
      </c>
      <c r="G165" s="14">
        <v>2498.6745086999999</v>
      </c>
      <c r="H165" s="11" t="str">
        <f t="shared" si="58"/>
        <v>N/A</v>
      </c>
      <c r="I165" s="12">
        <v>2.6640000000000001</v>
      </c>
      <c r="J165" s="12">
        <v>45.47</v>
      </c>
      <c r="K165" s="48" t="s">
        <v>736</v>
      </c>
      <c r="L165" s="9" t="str">
        <f t="shared" si="59"/>
        <v>No</v>
      </c>
    </row>
    <row r="166" spans="1:12" ht="25.5" x14ac:dyDescent="0.2">
      <c r="A166" s="4" t="s">
        <v>1280</v>
      </c>
      <c r="B166" s="48" t="s">
        <v>213</v>
      </c>
      <c r="C166" s="14">
        <v>2199.5561785</v>
      </c>
      <c r="D166" s="11" t="str">
        <f t="shared" si="56"/>
        <v>N/A</v>
      </c>
      <c r="E166" s="14">
        <v>2275.9188537999999</v>
      </c>
      <c r="F166" s="11" t="str">
        <f t="shared" si="57"/>
        <v>N/A</v>
      </c>
      <c r="G166" s="14">
        <v>3142.2577365000002</v>
      </c>
      <c r="H166" s="11" t="str">
        <f t="shared" si="58"/>
        <v>N/A</v>
      </c>
      <c r="I166" s="12">
        <v>3.472</v>
      </c>
      <c r="J166" s="12">
        <v>38.07</v>
      </c>
      <c r="K166" s="48" t="s">
        <v>736</v>
      </c>
      <c r="L166" s="9" t="str">
        <f t="shared" si="59"/>
        <v>No</v>
      </c>
    </row>
    <row r="167" spans="1:12" x14ac:dyDescent="0.2">
      <c r="A167" s="46" t="s">
        <v>543</v>
      </c>
      <c r="B167" s="35" t="s">
        <v>213</v>
      </c>
      <c r="C167" s="47">
        <v>600383532</v>
      </c>
      <c r="D167" s="44" t="str">
        <f t="shared" si="56"/>
        <v>N/A</v>
      </c>
      <c r="E167" s="47">
        <v>652959752</v>
      </c>
      <c r="F167" s="44" t="str">
        <f t="shared" si="57"/>
        <v>N/A</v>
      </c>
      <c r="G167" s="47">
        <v>669155818</v>
      </c>
      <c r="H167" s="44" t="str">
        <f t="shared" si="58"/>
        <v>N/A</v>
      </c>
      <c r="I167" s="12">
        <v>8.7569999999999997</v>
      </c>
      <c r="J167" s="12">
        <v>2.48</v>
      </c>
      <c r="K167" s="45" t="s">
        <v>736</v>
      </c>
      <c r="L167" s="9" t="str">
        <f t="shared" si="59"/>
        <v>Yes</v>
      </c>
    </row>
    <row r="168" spans="1:12" x14ac:dyDescent="0.2">
      <c r="A168" s="46" t="s">
        <v>1281</v>
      </c>
      <c r="B168" s="35" t="s">
        <v>213</v>
      </c>
      <c r="C168" s="47">
        <v>1082.9545991</v>
      </c>
      <c r="D168" s="44" t="str">
        <f t="shared" si="56"/>
        <v>N/A</v>
      </c>
      <c r="E168" s="47">
        <v>1191.9521875</v>
      </c>
      <c r="F168" s="44" t="str">
        <f t="shared" si="57"/>
        <v>N/A</v>
      </c>
      <c r="G168" s="47">
        <v>1244.1101068999999</v>
      </c>
      <c r="H168" s="44" t="str">
        <f t="shared" si="58"/>
        <v>N/A</v>
      </c>
      <c r="I168" s="12">
        <v>10.06</v>
      </c>
      <c r="J168" s="12">
        <v>4.3760000000000003</v>
      </c>
      <c r="K168" s="45" t="s">
        <v>736</v>
      </c>
      <c r="L168" s="9" t="str">
        <f t="shared" si="59"/>
        <v>Yes</v>
      </c>
    </row>
    <row r="169" spans="1:12" ht="25.5" x14ac:dyDescent="0.2">
      <c r="A169" s="46" t="s">
        <v>1282</v>
      </c>
      <c r="B169" s="48" t="s">
        <v>213</v>
      </c>
      <c r="C169" s="14">
        <v>1683.5904255</v>
      </c>
      <c r="D169" s="11" t="str">
        <f t="shared" si="56"/>
        <v>N/A</v>
      </c>
      <c r="E169" s="14">
        <v>1093.0051813</v>
      </c>
      <c r="F169" s="11" t="str">
        <f t="shared" si="57"/>
        <v>N/A</v>
      </c>
      <c r="G169" s="14">
        <v>1133.5999999999999</v>
      </c>
      <c r="H169" s="11" t="str">
        <f t="shared" si="58"/>
        <v>N/A</v>
      </c>
      <c r="I169" s="12">
        <v>-35.1</v>
      </c>
      <c r="J169" s="12">
        <v>3.714</v>
      </c>
      <c r="K169" s="48" t="s">
        <v>736</v>
      </c>
      <c r="L169" s="9" t="str">
        <f t="shared" si="59"/>
        <v>Yes</v>
      </c>
    </row>
    <row r="170" spans="1:12" ht="25.5" x14ac:dyDescent="0.2">
      <c r="A170" s="46" t="s">
        <v>1283</v>
      </c>
      <c r="B170" s="48" t="s">
        <v>213</v>
      </c>
      <c r="C170" s="14">
        <v>12146.999346000001</v>
      </c>
      <c r="D170" s="11" t="str">
        <f t="shared" si="56"/>
        <v>N/A</v>
      </c>
      <c r="E170" s="14">
        <v>13585.72366</v>
      </c>
      <c r="F170" s="11" t="str">
        <f t="shared" si="57"/>
        <v>N/A</v>
      </c>
      <c r="G170" s="14">
        <v>13985.426611000001</v>
      </c>
      <c r="H170" s="11" t="str">
        <f t="shared" si="58"/>
        <v>N/A</v>
      </c>
      <c r="I170" s="12">
        <v>11.84</v>
      </c>
      <c r="J170" s="12">
        <v>2.9420000000000002</v>
      </c>
      <c r="K170" s="48" t="s">
        <v>736</v>
      </c>
      <c r="L170" s="9" t="str">
        <f t="shared" si="59"/>
        <v>Yes</v>
      </c>
    </row>
    <row r="171" spans="1:12" ht="25.5" x14ac:dyDescent="0.2">
      <c r="A171" s="46" t="s">
        <v>1284</v>
      </c>
      <c r="B171" s="48" t="s">
        <v>213</v>
      </c>
      <c r="C171" s="14">
        <v>997.38504764000004</v>
      </c>
      <c r="D171" s="11" t="str">
        <f t="shared" si="56"/>
        <v>N/A</v>
      </c>
      <c r="E171" s="14">
        <v>1104.2868885</v>
      </c>
      <c r="F171" s="11" t="str">
        <f t="shared" si="57"/>
        <v>N/A</v>
      </c>
      <c r="G171" s="14">
        <v>1145.4137083999999</v>
      </c>
      <c r="H171" s="11" t="str">
        <f t="shared" si="58"/>
        <v>N/A</v>
      </c>
      <c r="I171" s="12">
        <v>10.72</v>
      </c>
      <c r="J171" s="12">
        <v>3.7240000000000002</v>
      </c>
      <c r="K171" s="48" t="s">
        <v>736</v>
      </c>
      <c r="L171" s="9" t="str">
        <f t="shared" si="59"/>
        <v>Yes</v>
      </c>
    </row>
    <row r="172" spans="1:12" ht="25.5" x14ac:dyDescent="0.2">
      <c r="A172" s="46" t="s">
        <v>1285</v>
      </c>
      <c r="B172" s="48" t="s">
        <v>213</v>
      </c>
      <c r="C172" s="14">
        <v>964.76804499000002</v>
      </c>
      <c r="D172" s="11" t="str">
        <f t="shared" si="56"/>
        <v>N/A</v>
      </c>
      <c r="E172" s="14">
        <v>1051.229709</v>
      </c>
      <c r="F172" s="11" t="str">
        <f t="shared" si="57"/>
        <v>N/A</v>
      </c>
      <c r="G172" s="14">
        <v>1125.9587386000001</v>
      </c>
      <c r="H172" s="11" t="str">
        <f t="shared" si="58"/>
        <v>N/A</v>
      </c>
      <c r="I172" s="12">
        <v>8.9619999999999997</v>
      </c>
      <c r="J172" s="12">
        <v>7.109</v>
      </c>
      <c r="K172" s="48" t="s">
        <v>736</v>
      </c>
      <c r="L172" s="9" t="str">
        <f t="shared" si="59"/>
        <v>Yes</v>
      </c>
    </row>
    <row r="173" spans="1:12" ht="25.5" x14ac:dyDescent="0.2">
      <c r="A173" s="2" t="s">
        <v>544</v>
      </c>
      <c r="B173" s="138" t="s">
        <v>213</v>
      </c>
      <c r="C173" s="139">
        <v>76566438</v>
      </c>
      <c r="D173" s="140" t="str">
        <f>IF($B173="N/A","N/A",IF(C173&gt;10,"No",IF(C173&lt;-10,"No","Yes")))</f>
        <v>N/A</v>
      </c>
      <c r="E173" s="139">
        <v>87028189</v>
      </c>
      <c r="F173" s="140" t="str">
        <f>IF($B173="N/A","N/A",IF(E173&gt;10,"No",IF(E173&lt;-10,"No","Yes")))</f>
        <v>N/A</v>
      </c>
      <c r="G173" s="139">
        <v>80312333</v>
      </c>
      <c r="H173" s="140" t="str">
        <f>IF($B173="N/A","N/A",IF(G173&gt;10,"No",IF(G173&lt;-10,"No","Yes")))</f>
        <v>N/A</v>
      </c>
      <c r="I173" s="135">
        <v>13.66</v>
      </c>
      <c r="J173" s="135">
        <v>-7.72</v>
      </c>
      <c r="K173" s="136" t="s">
        <v>736</v>
      </c>
      <c r="L173" s="137" t="str">
        <f>IF(J173="Div by 0", "N/A", IF(K173="N/A","N/A", IF(J173&gt;VALUE(MID(K173,1,2)), "No", IF(J173&lt;-1*VALUE(MID(K173,1,2)), "No", "Yes"))))</f>
        <v>Yes</v>
      </c>
    </row>
    <row r="174" spans="1:12" ht="25.5" x14ac:dyDescent="0.2">
      <c r="A174" s="2" t="s">
        <v>1286</v>
      </c>
      <c r="B174" s="48" t="s">
        <v>213</v>
      </c>
      <c r="C174" s="14">
        <v>3606464</v>
      </c>
      <c r="D174" s="11" t="str">
        <f t="shared" ref="D174:D181" si="64">IF($B174="N/A","N/A",IF(C174&gt;10,"No",IF(C174&lt;-10,"No","Yes")))</f>
        <v>N/A</v>
      </c>
      <c r="E174" s="14">
        <v>3265847</v>
      </c>
      <c r="F174" s="11" t="str">
        <f t="shared" ref="F174:F181" si="65">IF($B174="N/A","N/A",IF(E174&gt;10,"No",IF(E174&lt;-10,"No","Yes")))</f>
        <v>N/A</v>
      </c>
      <c r="G174" s="14">
        <v>3817689</v>
      </c>
      <c r="H174" s="11" t="str">
        <f t="shared" ref="H174:H181" si="66">IF($B174="N/A","N/A",IF(G174&gt;10,"No",IF(G174&lt;-10,"No","Yes")))</f>
        <v>N/A</v>
      </c>
      <c r="I174" s="12">
        <v>-9.44</v>
      </c>
      <c r="J174" s="12">
        <v>16.899999999999999</v>
      </c>
      <c r="K174" s="48" t="s">
        <v>736</v>
      </c>
      <c r="L174" s="9" t="str">
        <f t="shared" ref="L174:L181" si="67">IF(J174="Div by 0", "N/A", IF(K174="N/A","N/A", IF(J174&gt;VALUE(MID(K174,1,2)), "No", IF(J174&lt;-1*VALUE(MID(K174,1,2)), "No", "Yes"))))</f>
        <v>Yes</v>
      </c>
    </row>
    <row r="175" spans="1:12" ht="25.5" x14ac:dyDescent="0.2">
      <c r="A175" s="2" t="s">
        <v>545</v>
      </c>
      <c r="B175" s="48" t="s">
        <v>213</v>
      </c>
      <c r="C175" s="14">
        <v>272435418</v>
      </c>
      <c r="D175" s="11" t="str">
        <f t="shared" si="64"/>
        <v>N/A</v>
      </c>
      <c r="E175" s="14">
        <v>292027764</v>
      </c>
      <c r="F175" s="11" t="str">
        <f t="shared" si="65"/>
        <v>N/A</v>
      </c>
      <c r="G175" s="14">
        <v>302711041</v>
      </c>
      <c r="H175" s="11" t="str">
        <f t="shared" si="66"/>
        <v>N/A</v>
      </c>
      <c r="I175" s="12">
        <v>7.1920000000000002</v>
      </c>
      <c r="J175" s="12">
        <v>3.6579999999999999</v>
      </c>
      <c r="K175" s="48" t="s">
        <v>736</v>
      </c>
      <c r="L175" s="9" t="str">
        <f t="shared" si="67"/>
        <v>Yes</v>
      </c>
    </row>
    <row r="176" spans="1:12" ht="25.5" x14ac:dyDescent="0.2">
      <c r="A176" s="2" t="s">
        <v>510</v>
      </c>
      <c r="B176" s="48" t="s">
        <v>213</v>
      </c>
      <c r="C176" s="14">
        <v>247775212</v>
      </c>
      <c r="D176" s="11" t="str">
        <f t="shared" si="64"/>
        <v>N/A</v>
      </c>
      <c r="E176" s="14">
        <v>270637952</v>
      </c>
      <c r="F176" s="11" t="str">
        <f t="shared" si="65"/>
        <v>N/A</v>
      </c>
      <c r="G176" s="14">
        <v>282314755</v>
      </c>
      <c r="H176" s="11" t="str">
        <f t="shared" si="66"/>
        <v>N/A</v>
      </c>
      <c r="I176" s="12">
        <v>9.2270000000000003</v>
      </c>
      <c r="J176" s="12">
        <v>4.3150000000000004</v>
      </c>
      <c r="K176" s="48" t="s">
        <v>736</v>
      </c>
      <c r="L176" s="9" t="str">
        <f t="shared" si="67"/>
        <v>Yes</v>
      </c>
    </row>
    <row r="177" spans="1:12" ht="25.5" x14ac:dyDescent="0.2">
      <c r="A177" s="2" t="s">
        <v>511</v>
      </c>
      <c r="B177" s="48" t="s">
        <v>213</v>
      </c>
      <c r="C177" s="14">
        <v>138.10834532999999</v>
      </c>
      <c r="D177" s="11" t="str">
        <f t="shared" si="64"/>
        <v>N/A</v>
      </c>
      <c r="E177" s="14">
        <v>158.86651502999999</v>
      </c>
      <c r="F177" s="11" t="str">
        <f t="shared" si="65"/>
        <v>N/A</v>
      </c>
      <c r="G177" s="14">
        <v>149.31856303999999</v>
      </c>
      <c r="H177" s="11" t="str">
        <f t="shared" si="66"/>
        <v>N/A</v>
      </c>
      <c r="I177" s="12">
        <v>15.03</v>
      </c>
      <c r="J177" s="12">
        <v>-6.01</v>
      </c>
      <c r="K177" s="48" t="s">
        <v>736</v>
      </c>
      <c r="L177" s="9" t="str">
        <f t="shared" si="67"/>
        <v>Yes</v>
      </c>
    </row>
    <row r="178" spans="1:12" ht="25.5" x14ac:dyDescent="0.2">
      <c r="A178" s="2" t="s">
        <v>1287</v>
      </c>
      <c r="B178" s="35" t="s">
        <v>213</v>
      </c>
      <c r="C178" s="47">
        <v>6.5052363482000004</v>
      </c>
      <c r="D178" s="44" t="str">
        <f t="shared" si="64"/>
        <v>N/A</v>
      </c>
      <c r="E178" s="47">
        <v>5.9616744583000001</v>
      </c>
      <c r="F178" s="44" t="str">
        <f t="shared" si="65"/>
        <v>N/A</v>
      </c>
      <c r="G178" s="47">
        <v>7.0979364479999996</v>
      </c>
      <c r="H178" s="44" t="str">
        <f t="shared" si="66"/>
        <v>N/A</v>
      </c>
      <c r="I178" s="12">
        <v>-8.36</v>
      </c>
      <c r="J178" s="12">
        <v>19.059999999999999</v>
      </c>
      <c r="K178" s="45" t="s">
        <v>736</v>
      </c>
      <c r="L178" s="9" t="str">
        <f t="shared" si="67"/>
        <v>Yes</v>
      </c>
    </row>
    <row r="179" spans="1:12" ht="25.5" x14ac:dyDescent="0.2">
      <c r="A179" s="2" t="s">
        <v>512</v>
      </c>
      <c r="B179" s="35" t="s">
        <v>213</v>
      </c>
      <c r="C179" s="47">
        <v>491.41119493000002</v>
      </c>
      <c r="D179" s="44" t="str">
        <f t="shared" si="64"/>
        <v>N/A</v>
      </c>
      <c r="E179" s="47">
        <v>533.08512670000005</v>
      </c>
      <c r="F179" s="44" t="str">
        <f t="shared" si="65"/>
        <v>N/A</v>
      </c>
      <c r="G179" s="47">
        <v>562.80742908000002</v>
      </c>
      <c r="H179" s="44" t="str">
        <f t="shared" si="66"/>
        <v>N/A</v>
      </c>
      <c r="I179" s="12">
        <v>8.48</v>
      </c>
      <c r="J179" s="12">
        <v>5.5759999999999996</v>
      </c>
      <c r="K179" s="45" t="s">
        <v>736</v>
      </c>
      <c r="L179" s="9" t="str">
        <f t="shared" si="67"/>
        <v>Yes</v>
      </c>
    </row>
    <row r="180" spans="1:12" ht="25.5" x14ac:dyDescent="0.2">
      <c r="A180" s="2" t="s">
        <v>513</v>
      </c>
      <c r="B180" s="35" t="s">
        <v>213</v>
      </c>
      <c r="C180" s="47">
        <v>446.92982246999998</v>
      </c>
      <c r="D180" s="44" t="str">
        <f t="shared" si="64"/>
        <v>N/A</v>
      </c>
      <c r="E180" s="47">
        <v>494.03887135000002</v>
      </c>
      <c r="F180" s="44" t="str">
        <f t="shared" si="65"/>
        <v>N/A</v>
      </c>
      <c r="G180" s="47">
        <v>524.88617835000002</v>
      </c>
      <c r="H180" s="44" t="str">
        <f t="shared" si="66"/>
        <v>N/A</v>
      </c>
      <c r="I180" s="12">
        <v>10.54</v>
      </c>
      <c r="J180" s="12">
        <v>6.2439999999999998</v>
      </c>
      <c r="K180" s="45" t="s">
        <v>736</v>
      </c>
      <c r="L180" s="9" t="str">
        <f t="shared" si="67"/>
        <v>Yes</v>
      </c>
    </row>
    <row r="181" spans="1:12" ht="25.5" x14ac:dyDescent="0.2">
      <c r="A181" s="2" t="s">
        <v>1639</v>
      </c>
      <c r="B181" s="48" t="s">
        <v>213</v>
      </c>
      <c r="C181" s="13">
        <v>81.672420697000007</v>
      </c>
      <c r="D181" s="11" t="str">
        <f t="shared" si="64"/>
        <v>N/A</v>
      </c>
      <c r="E181" s="13">
        <v>81.820422156000006</v>
      </c>
      <c r="F181" s="11" t="str">
        <f t="shared" si="65"/>
        <v>N/A</v>
      </c>
      <c r="G181" s="13">
        <v>81.060277880000001</v>
      </c>
      <c r="H181" s="11" t="str">
        <f t="shared" si="66"/>
        <v>N/A</v>
      </c>
      <c r="I181" s="57">
        <v>0.1812</v>
      </c>
      <c r="J181" s="57">
        <v>-0.92900000000000005</v>
      </c>
      <c r="K181" s="48" t="s">
        <v>736</v>
      </c>
      <c r="L181" s="9" t="str">
        <f t="shared" si="67"/>
        <v>Yes</v>
      </c>
    </row>
    <row r="182" spans="1:12" ht="25.5" x14ac:dyDescent="0.2">
      <c r="A182" s="2" t="s">
        <v>1640</v>
      </c>
      <c r="B182" s="141" t="s">
        <v>213</v>
      </c>
      <c r="C182" s="142">
        <v>1.0638297872</v>
      </c>
      <c r="D182" s="137" t="str">
        <f t="shared" ref="D182" si="68">IF($B182="N/A","N/A",IF(C182&lt;0,"No","Yes"))</f>
        <v>N/A</v>
      </c>
      <c r="E182" s="142">
        <v>0.51813471499999997</v>
      </c>
      <c r="F182" s="137" t="str">
        <f t="shared" ref="F182" si="69">IF($B182="N/A","N/A",IF(E182&lt;0,"No","Yes"))</f>
        <v>N/A</v>
      </c>
      <c r="G182" s="142">
        <v>1.1111111111</v>
      </c>
      <c r="H182" s="137" t="str">
        <f t="shared" ref="H182" si="70">IF($B182="N/A","N/A",IF(G182&lt;0,"No","Yes"))</f>
        <v>N/A</v>
      </c>
      <c r="I182" s="143">
        <v>-51.3</v>
      </c>
      <c r="J182" s="143">
        <v>114.4</v>
      </c>
      <c r="K182" s="141" t="s">
        <v>736</v>
      </c>
      <c r="L182" s="137" t="str">
        <f t="shared" ref="L182" si="71">IF(J182="Div by 0", "N/A", IF(OR(J182="N/A",K182="N/A"),"N/A", IF(J182&gt;VALUE(MID(K182,1,2)), "No", IF(J182&lt;-1*VALUE(MID(K182,1,2)), "No", "Yes"))))</f>
        <v>No</v>
      </c>
    </row>
    <row r="183" spans="1:12" ht="25.5" x14ac:dyDescent="0.2">
      <c r="A183" s="2" t="s">
        <v>1641</v>
      </c>
      <c r="B183" s="5" t="s">
        <v>213</v>
      </c>
      <c r="C183" s="13">
        <v>62.311886586999996</v>
      </c>
      <c r="D183" s="9" t="str">
        <f t="shared" ref="D183:D185" si="72">IF($B183="N/A","N/A",IF(C183&lt;0,"No","Yes"))</f>
        <v>N/A</v>
      </c>
      <c r="E183" s="13">
        <v>53.465804067000001</v>
      </c>
      <c r="F183" s="9" t="str">
        <f t="shared" ref="F183:F185" si="73">IF($B183="N/A","N/A",IF(E183&lt;0,"No","Yes"))</f>
        <v>N/A</v>
      </c>
      <c r="G183" s="13">
        <v>46.755059316000001</v>
      </c>
      <c r="H183" s="9" t="str">
        <f t="shared" ref="H183:H185" si="74">IF($B183="N/A","N/A",IF(G183&lt;0,"No","Yes"))</f>
        <v>N/A</v>
      </c>
      <c r="I183" s="57">
        <v>-14.2</v>
      </c>
      <c r="J183" s="57">
        <v>-12.6</v>
      </c>
      <c r="K183" s="5" t="s">
        <v>736</v>
      </c>
      <c r="L183" s="9" t="str">
        <f t="shared" ref="L183:L213" si="75">IF(J183="Div by 0", "N/A", IF(OR(J183="N/A",K183="N/A"),"N/A", IF(J183&gt;VALUE(MID(K183,1,2)), "No", IF(J183&lt;-1*VALUE(MID(K183,1,2)), "No", "Yes"))))</f>
        <v>Yes</v>
      </c>
    </row>
    <row r="184" spans="1:12" ht="25.5" x14ac:dyDescent="0.2">
      <c r="A184" s="2" t="s">
        <v>1642</v>
      </c>
      <c r="B184" s="5" t="s">
        <v>213</v>
      </c>
      <c r="C184" s="13">
        <v>82.945691655000005</v>
      </c>
      <c r="D184" s="9" t="str">
        <f t="shared" si="72"/>
        <v>N/A</v>
      </c>
      <c r="E184" s="13">
        <v>83.273726113999999</v>
      </c>
      <c r="F184" s="9" t="str">
        <f t="shared" si="73"/>
        <v>N/A</v>
      </c>
      <c r="G184" s="13">
        <v>82.412359581999993</v>
      </c>
      <c r="H184" s="9" t="str">
        <f t="shared" si="74"/>
        <v>N/A</v>
      </c>
      <c r="I184" s="57">
        <v>0.39550000000000002</v>
      </c>
      <c r="J184" s="57">
        <v>-1.03</v>
      </c>
      <c r="K184" s="5" t="s">
        <v>736</v>
      </c>
      <c r="L184" s="9" t="str">
        <f t="shared" si="75"/>
        <v>Yes</v>
      </c>
    </row>
    <row r="185" spans="1:12" ht="25.5" x14ac:dyDescent="0.2">
      <c r="A185" s="2" t="s">
        <v>1643</v>
      </c>
      <c r="B185" s="5" t="s">
        <v>213</v>
      </c>
      <c r="C185" s="13">
        <v>77.845300557000002</v>
      </c>
      <c r="D185" s="9" t="str">
        <f t="shared" si="72"/>
        <v>N/A</v>
      </c>
      <c r="E185" s="13">
        <v>77.509759314999997</v>
      </c>
      <c r="F185" s="9" t="str">
        <f t="shared" si="73"/>
        <v>N/A</v>
      </c>
      <c r="G185" s="13">
        <v>77.261089006999995</v>
      </c>
      <c r="H185" s="9" t="str">
        <f t="shared" si="74"/>
        <v>N/A</v>
      </c>
      <c r="I185" s="57">
        <v>-0.43099999999999999</v>
      </c>
      <c r="J185" s="57">
        <v>-0.32100000000000001</v>
      </c>
      <c r="K185" s="5" t="s">
        <v>736</v>
      </c>
      <c r="L185" s="9" t="str">
        <f t="shared" si="75"/>
        <v>Yes</v>
      </c>
    </row>
    <row r="186" spans="1:12" ht="25.5" x14ac:dyDescent="0.2">
      <c r="A186" s="2" t="s">
        <v>1645</v>
      </c>
      <c r="B186" s="144" t="s">
        <v>213</v>
      </c>
      <c r="C186" s="142">
        <v>9.2169107168999993</v>
      </c>
      <c r="D186" s="134" t="str">
        <f>IF($B186="N/A","N/A",IF(C186&gt;10,"No",IF(C186&lt;-10,"No","Yes")))</f>
        <v>N/A</v>
      </c>
      <c r="E186" s="142">
        <v>9.1001027733999997</v>
      </c>
      <c r="F186" s="134" t="str">
        <f>IF($B186="N/A","N/A",IF(E186&gt;10,"No",IF(E186&lt;-10,"No","Yes")))</f>
        <v>N/A</v>
      </c>
      <c r="G186" s="142">
        <v>9.0332224615999994</v>
      </c>
      <c r="H186" s="134" t="str">
        <f>IF($B186="N/A","N/A",IF(G186&gt;10,"No",IF(G186&lt;-10,"No","Yes")))</f>
        <v>N/A</v>
      </c>
      <c r="I186" s="143">
        <v>-1.27</v>
      </c>
      <c r="J186" s="143">
        <v>-0.73499999999999999</v>
      </c>
      <c r="K186" s="144" t="s">
        <v>736</v>
      </c>
      <c r="L186" s="9" t="str">
        <f t="shared" si="75"/>
        <v>Yes</v>
      </c>
    </row>
    <row r="187" spans="1:12" ht="25.5" x14ac:dyDescent="0.2">
      <c r="A187" s="2" t="s">
        <v>1646</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1745</v>
      </c>
      <c r="J187" s="57" t="s">
        <v>1745</v>
      </c>
      <c r="K187" s="45" t="s">
        <v>736</v>
      </c>
      <c r="L187" s="9" t="str">
        <f t="shared" si="75"/>
        <v>N/A</v>
      </c>
    </row>
    <row r="188" spans="1:12" ht="25.5" x14ac:dyDescent="0.2">
      <c r="A188" s="2" t="s">
        <v>1647</v>
      </c>
      <c r="B188" s="35" t="s">
        <v>213</v>
      </c>
      <c r="C188" s="13">
        <v>0</v>
      </c>
      <c r="D188" s="44" t="str">
        <f t="shared" si="76"/>
        <v>N/A</v>
      </c>
      <c r="E188" s="13">
        <v>0</v>
      </c>
      <c r="F188" s="44" t="str">
        <f t="shared" si="77"/>
        <v>N/A</v>
      </c>
      <c r="G188" s="13">
        <v>0</v>
      </c>
      <c r="H188" s="44" t="str">
        <f t="shared" si="78"/>
        <v>N/A</v>
      </c>
      <c r="I188" s="57" t="s">
        <v>1745</v>
      </c>
      <c r="J188" s="57" t="s">
        <v>1745</v>
      </c>
      <c r="K188" s="45" t="s">
        <v>736</v>
      </c>
      <c r="L188" s="9" t="str">
        <f t="shared" si="75"/>
        <v>N/A</v>
      </c>
    </row>
    <row r="189" spans="1:12" ht="25.5" x14ac:dyDescent="0.2">
      <c r="A189" s="2" t="s">
        <v>1648</v>
      </c>
      <c r="B189" s="35" t="s">
        <v>213</v>
      </c>
      <c r="C189" s="13">
        <v>0</v>
      </c>
      <c r="D189" s="44" t="str">
        <f t="shared" si="76"/>
        <v>N/A</v>
      </c>
      <c r="E189" s="13">
        <v>0</v>
      </c>
      <c r="F189" s="44" t="str">
        <f t="shared" si="77"/>
        <v>N/A</v>
      </c>
      <c r="G189" s="13">
        <v>0</v>
      </c>
      <c r="H189" s="44" t="str">
        <f t="shared" si="78"/>
        <v>N/A</v>
      </c>
      <c r="I189" s="57" t="s">
        <v>1745</v>
      </c>
      <c r="J189" s="57" t="s">
        <v>1745</v>
      </c>
      <c r="K189" s="45" t="s">
        <v>736</v>
      </c>
      <c r="L189" s="9" t="str">
        <f t="shared" si="75"/>
        <v>N/A</v>
      </c>
    </row>
    <row r="190" spans="1:12" ht="25.5" x14ac:dyDescent="0.2">
      <c r="A190" s="2" t="s">
        <v>1649</v>
      </c>
      <c r="B190" s="35" t="s">
        <v>213</v>
      </c>
      <c r="C190" s="13">
        <v>0</v>
      </c>
      <c r="D190" s="44" t="str">
        <f t="shared" si="76"/>
        <v>N/A</v>
      </c>
      <c r="E190" s="13">
        <v>0</v>
      </c>
      <c r="F190" s="44" t="str">
        <f t="shared" si="77"/>
        <v>N/A</v>
      </c>
      <c r="G190" s="13">
        <v>0</v>
      </c>
      <c r="H190" s="44" t="str">
        <f t="shared" si="78"/>
        <v>N/A</v>
      </c>
      <c r="I190" s="57" t="s">
        <v>1745</v>
      </c>
      <c r="J190" s="57" t="s">
        <v>1745</v>
      </c>
      <c r="K190" s="45" t="s">
        <v>736</v>
      </c>
      <c r="L190" s="9" t="str">
        <f t="shared" si="75"/>
        <v>N/A</v>
      </c>
    </row>
    <row r="191" spans="1:12" ht="25.5" x14ac:dyDescent="0.2">
      <c r="A191" s="2" t="s">
        <v>1650</v>
      </c>
      <c r="B191" s="35" t="s">
        <v>213</v>
      </c>
      <c r="C191" s="13">
        <v>74.636630267000001</v>
      </c>
      <c r="D191" s="44" t="str">
        <f t="shared" si="76"/>
        <v>N/A</v>
      </c>
      <c r="E191" s="13">
        <v>74.531906309999997</v>
      </c>
      <c r="F191" s="44" t="str">
        <f t="shared" si="77"/>
        <v>N/A</v>
      </c>
      <c r="G191" s="13">
        <v>73.62914816</v>
      </c>
      <c r="H191" s="44" t="str">
        <f t="shared" si="78"/>
        <v>N/A</v>
      </c>
      <c r="I191" s="57">
        <v>-0.14000000000000001</v>
      </c>
      <c r="J191" s="57">
        <v>-1.21</v>
      </c>
      <c r="K191" s="45" t="s">
        <v>736</v>
      </c>
      <c r="L191" s="9" t="str">
        <f t="shared" si="75"/>
        <v>Yes</v>
      </c>
    </row>
    <row r="192" spans="1:12" ht="25.5" x14ac:dyDescent="0.2">
      <c r="A192" s="2" t="s">
        <v>1651</v>
      </c>
      <c r="B192" s="35" t="s">
        <v>213</v>
      </c>
      <c r="C192" s="13">
        <v>24.655389488000001</v>
      </c>
      <c r="D192" s="44" t="str">
        <f t="shared" si="76"/>
        <v>N/A</v>
      </c>
      <c r="E192" s="13">
        <v>26.303059289</v>
      </c>
      <c r="F192" s="44" t="str">
        <f t="shared" si="77"/>
        <v>N/A</v>
      </c>
      <c r="G192" s="13">
        <v>26.028011059000001</v>
      </c>
      <c r="H192" s="44" t="str">
        <f t="shared" si="78"/>
        <v>N/A</v>
      </c>
      <c r="I192" s="57">
        <v>6.6829999999999998</v>
      </c>
      <c r="J192" s="57">
        <v>-1.05</v>
      </c>
      <c r="K192" s="45" t="s">
        <v>736</v>
      </c>
      <c r="L192" s="9" t="str">
        <f t="shared" si="75"/>
        <v>Yes</v>
      </c>
    </row>
    <row r="193" spans="1:12" ht="25.5" x14ac:dyDescent="0.2">
      <c r="A193" s="2" t="s">
        <v>1652</v>
      </c>
      <c r="B193" s="35" t="s">
        <v>213</v>
      </c>
      <c r="C193" s="13">
        <v>1.6233942000000001E-3</v>
      </c>
      <c r="D193" s="44" t="str">
        <f t="shared" si="76"/>
        <v>N/A</v>
      </c>
      <c r="E193" s="13">
        <v>0</v>
      </c>
      <c r="F193" s="44" t="str">
        <f t="shared" si="77"/>
        <v>N/A</v>
      </c>
      <c r="G193" s="13">
        <v>4.2762136999999999E-3</v>
      </c>
      <c r="H193" s="44" t="str">
        <f t="shared" si="78"/>
        <v>N/A</v>
      </c>
      <c r="I193" s="57">
        <v>-100</v>
      </c>
      <c r="J193" s="57" t="s">
        <v>1745</v>
      </c>
      <c r="K193" s="45" t="s">
        <v>736</v>
      </c>
      <c r="L193" s="9" t="str">
        <f t="shared" si="75"/>
        <v>N/A</v>
      </c>
    </row>
    <row r="194" spans="1:12" ht="25.5" x14ac:dyDescent="0.2">
      <c r="A194" s="2" t="s">
        <v>1653</v>
      </c>
      <c r="B194" s="35" t="s">
        <v>213</v>
      </c>
      <c r="C194" s="13">
        <v>44.480459744999997</v>
      </c>
      <c r="D194" s="44" t="str">
        <f t="shared" si="76"/>
        <v>N/A</v>
      </c>
      <c r="E194" s="13">
        <v>45.470393770000001</v>
      </c>
      <c r="F194" s="44" t="str">
        <f t="shared" si="77"/>
        <v>N/A</v>
      </c>
      <c r="G194" s="13">
        <v>43.314139951000001</v>
      </c>
      <c r="H194" s="44" t="str">
        <f t="shared" si="78"/>
        <v>N/A</v>
      </c>
      <c r="I194" s="57">
        <v>2.226</v>
      </c>
      <c r="J194" s="57">
        <v>-4.74</v>
      </c>
      <c r="K194" s="45" t="s">
        <v>736</v>
      </c>
      <c r="L194" s="9" t="str">
        <f t="shared" si="75"/>
        <v>Yes</v>
      </c>
    </row>
    <row r="195" spans="1:12" ht="25.5" x14ac:dyDescent="0.2">
      <c r="A195" s="2" t="s">
        <v>1654</v>
      </c>
      <c r="B195" s="35" t="s">
        <v>213</v>
      </c>
      <c r="C195" s="13">
        <v>0</v>
      </c>
      <c r="D195" s="44" t="str">
        <f t="shared" si="76"/>
        <v>N/A</v>
      </c>
      <c r="E195" s="13">
        <v>0</v>
      </c>
      <c r="F195" s="44" t="str">
        <f t="shared" si="77"/>
        <v>N/A</v>
      </c>
      <c r="G195" s="13">
        <v>0</v>
      </c>
      <c r="H195" s="44" t="str">
        <f t="shared" si="78"/>
        <v>N/A</v>
      </c>
      <c r="I195" s="57" t="s">
        <v>1745</v>
      </c>
      <c r="J195" s="57" t="s">
        <v>1745</v>
      </c>
      <c r="K195" s="45" t="s">
        <v>736</v>
      </c>
      <c r="L195" s="9" t="str">
        <f t="shared" si="75"/>
        <v>N/A</v>
      </c>
    </row>
    <row r="196" spans="1:12" ht="25.5" x14ac:dyDescent="0.2">
      <c r="A196" s="2" t="s">
        <v>1655</v>
      </c>
      <c r="B196" s="35" t="s">
        <v>213</v>
      </c>
      <c r="C196" s="13">
        <v>0</v>
      </c>
      <c r="D196" s="44" t="str">
        <f t="shared" si="76"/>
        <v>N/A</v>
      </c>
      <c r="E196" s="13">
        <v>0</v>
      </c>
      <c r="F196" s="44" t="str">
        <f t="shared" si="77"/>
        <v>N/A</v>
      </c>
      <c r="G196" s="13">
        <v>0</v>
      </c>
      <c r="H196" s="44" t="str">
        <f t="shared" si="78"/>
        <v>N/A</v>
      </c>
      <c r="I196" s="57" t="s">
        <v>1745</v>
      </c>
      <c r="J196" s="57" t="s">
        <v>1745</v>
      </c>
      <c r="K196" s="45" t="s">
        <v>736</v>
      </c>
      <c r="L196" s="9" t="str">
        <f t="shared" si="75"/>
        <v>N/A</v>
      </c>
    </row>
    <row r="197" spans="1:12" ht="25.5" x14ac:dyDescent="0.2">
      <c r="A197" s="2" t="s">
        <v>1656</v>
      </c>
      <c r="B197" s="35" t="s">
        <v>213</v>
      </c>
      <c r="C197" s="13">
        <v>53.201333347999999</v>
      </c>
      <c r="D197" s="44" t="str">
        <f t="shared" si="76"/>
        <v>N/A</v>
      </c>
      <c r="E197" s="13">
        <v>53.485990504</v>
      </c>
      <c r="F197" s="44" t="str">
        <f t="shared" si="77"/>
        <v>N/A</v>
      </c>
      <c r="G197" s="13">
        <v>51.776023084000002</v>
      </c>
      <c r="H197" s="44" t="str">
        <f t="shared" si="78"/>
        <v>N/A</v>
      </c>
      <c r="I197" s="57">
        <v>0.53510000000000002</v>
      </c>
      <c r="J197" s="57">
        <v>-3.2</v>
      </c>
      <c r="K197" s="45" t="s">
        <v>736</v>
      </c>
      <c r="L197" s="9" t="str">
        <f t="shared" si="75"/>
        <v>Yes</v>
      </c>
    </row>
    <row r="198" spans="1:12" ht="25.5" x14ac:dyDescent="0.2">
      <c r="A198" s="2" t="s">
        <v>1657</v>
      </c>
      <c r="B198" s="35" t="s">
        <v>213</v>
      </c>
      <c r="C198" s="13">
        <v>0</v>
      </c>
      <c r="D198" s="44" t="str">
        <f t="shared" si="76"/>
        <v>N/A</v>
      </c>
      <c r="E198" s="13">
        <v>0</v>
      </c>
      <c r="F198" s="44" t="str">
        <f t="shared" si="77"/>
        <v>N/A</v>
      </c>
      <c r="G198" s="13">
        <v>0</v>
      </c>
      <c r="H198" s="44" t="str">
        <f t="shared" si="78"/>
        <v>N/A</v>
      </c>
      <c r="I198" s="57" t="s">
        <v>1745</v>
      </c>
      <c r="J198" s="57" t="s">
        <v>1745</v>
      </c>
      <c r="K198" s="45" t="s">
        <v>736</v>
      </c>
      <c r="L198" s="9" t="str">
        <f t="shared" si="75"/>
        <v>N/A</v>
      </c>
    </row>
    <row r="199" spans="1:12" ht="25.5" x14ac:dyDescent="0.2">
      <c r="A199" s="2" t="s">
        <v>1658</v>
      </c>
      <c r="B199" s="35" t="s">
        <v>213</v>
      </c>
      <c r="C199" s="13">
        <v>32.860925623</v>
      </c>
      <c r="D199" s="44" t="str">
        <f t="shared" si="76"/>
        <v>N/A</v>
      </c>
      <c r="E199" s="13">
        <v>32.289656759000003</v>
      </c>
      <c r="F199" s="44" t="str">
        <f t="shared" si="77"/>
        <v>N/A</v>
      </c>
      <c r="G199" s="13">
        <v>32.590511640000003</v>
      </c>
      <c r="H199" s="44" t="str">
        <f t="shared" si="78"/>
        <v>N/A</v>
      </c>
      <c r="I199" s="57">
        <v>-1.74</v>
      </c>
      <c r="J199" s="57">
        <v>0.93169999999999997</v>
      </c>
      <c r="K199" s="45" t="s">
        <v>736</v>
      </c>
      <c r="L199" s="9" t="str">
        <f t="shared" si="75"/>
        <v>Yes</v>
      </c>
    </row>
    <row r="200" spans="1:12" ht="25.5" x14ac:dyDescent="0.2">
      <c r="A200" s="2" t="s">
        <v>1659</v>
      </c>
      <c r="B200" s="35" t="s">
        <v>213</v>
      </c>
      <c r="C200" s="13">
        <v>4.3243613747999996</v>
      </c>
      <c r="D200" s="44" t="str">
        <f t="shared" si="76"/>
        <v>N/A</v>
      </c>
      <c r="E200" s="13">
        <v>4.2883716344999998</v>
      </c>
      <c r="F200" s="44" t="str">
        <f t="shared" si="77"/>
        <v>N/A</v>
      </c>
      <c r="G200" s="13">
        <v>7.0654204912000003</v>
      </c>
      <c r="H200" s="44" t="str">
        <f t="shared" si="78"/>
        <v>N/A</v>
      </c>
      <c r="I200" s="57">
        <v>-0.83199999999999996</v>
      </c>
      <c r="J200" s="57">
        <v>64.760000000000005</v>
      </c>
      <c r="K200" s="45" t="s">
        <v>736</v>
      </c>
      <c r="L200" s="9" t="str">
        <f t="shared" si="75"/>
        <v>No</v>
      </c>
    </row>
    <row r="201" spans="1:12" ht="25.5" x14ac:dyDescent="0.2">
      <c r="A201" s="2" t="s">
        <v>1660</v>
      </c>
      <c r="B201" s="35" t="s">
        <v>213</v>
      </c>
      <c r="C201" s="13">
        <v>0</v>
      </c>
      <c r="D201" s="44" t="str">
        <f t="shared" si="76"/>
        <v>N/A</v>
      </c>
      <c r="E201" s="13">
        <v>0</v>
      </c>
      <c r="F201" s="44" t="str">
        <f t="shared" si="77"/>
        <v>N/A</v>
      </c>
      <c r="G201" s="13">
        <v>0</v>
      </c>
      <c r="H201" s="44" t="str">
        <f t="shared" si="78"/>
        <v>N/A</v>
      </c>
      <c r="I201" s="57" t="s">
        <v>1745</v>
      </c>
      <c r="J201" s="57" t="s">
        <v>1745</v>
      </c>
      <c r="K201" s="45" t="s">
        <v>736</v>
      </c>
      <c r="L201" s="9" t="str">
        <f t="shared" si="75"/>
        <v>N/A</v>
      </c>
    </row>
    <row r="202" spans="1:12" ht="25.5" x14ac:dyDescent="0.2">
      <c r="A202" s="2" t="s">
        <v>1661</v>
      </c>
      <c r="B202" s="35" t="s">
        <v>213</v>
      </c>
      <c r="C202" s="13">
        <v>0</v>
      </c>
      <c r="D202" s="44" t="str">
        <f t="shared" si="76"/>
        <v>N/A</v>
      </c>
      <c r="E202" s="13">
        <v>0</v>
      </c>
      <c r="F202" s="44" t="str">
        <f t="shared" si="77"/>
        <v>N/A</v>
      </c>
      <c r="G202" s="13">
        <v>0</v>
      </c>
      <c r="H202" s="44" t="str">
        <f t="shared" si="78"/>
        <v>N/A</v>
      </c>
      <c r="I202" s="57" t="s">
        <v>1745</v>
      </c>
      <c r="J202" s="57" t="s">
        <v>1745</v>
      </c>
      <c r="K202" s="45" t="s">
        <v>736</v>
      </c>
      <c r="L202" s="9" t="str">
        <f t="shared" si="75"/>
        <v>N/A</v>
      </c>
    </row>
    <row r="203" spans="1:12" ht="25.5" x14ac:dyDescent="0.2">
      <c r="A203" s="2" t="s">
        <v>1662</v>
      </c>
      <c r="B203" s="35" t="s">
        <v>213</v>
      </c>
      <c r="C203" s="13">
        <v>0</v>
      </c>
      <c r="D203" s="44" t="str">
        <f t="shared" si="76"/>
        <v>N/A</v>
      </c>
      <c r="E203" s="13">
        <v>0</v>
      </c>
      <c r="F203" s="44" t="str">
        <f t="shared" si="77"/>
        <v>N/A</v>
      </c>
      <c r="G203" s="13">
        <v>0</v>
      </c>
      <c r="H203" s="44" t="str">
        <f t="shared" si="78"/>
        <v>N/A</v>
      </c>
      <c r="I203" s="57" t="s">
        <v>1745</v>
      </c>
      <c r="J203" s="57" t="s">
        <v>1745</v>
      </c>
      <c r="K203" s="45" t="s">
        <v>736</v>
      </c>
      <c r="L203" s="9" t="str">
        <f t="shared" si="75"/>
        <v>N/A</v>
      </c>
    </row>
    <row r="204" spans="1:12" ht="25.5" x14ac:dyDescent="0.2">
      <c r="A204" s="2" t="s">
        <v>1663</v>
      </c>
      <c r="B204" s="35" t="s">
        <v>213</v>
      </c>
      <c r="C204" s="13">
        <v>6.1328225000000002E-3</v>
      </c>
      <c r="D204" s="44" t="str">
        <f t="shared" si="76"/>
        <v>N/A</v>
      </c>
      <c r="E204" s="13">
        <v>5.6589272999999999E-3</v>
      </c>
      <c r="F204" s="44" t="str">
        <f t="shared" si="77"/>
        <v>N/A</v>
      </c>
      <c r="G204" s="13">
        <v>6.1354369999999997E-3</v>
      </c>
      <c r="H204" s="44" t="str">
        <f t="shared" si="78"/>
        <v>N/A</v>
      </c>
      <c r="I204" s="57">
        <v>-7.73</v>
      </c>
      <c r="J204" s="57">
        <v>8.42</v>
      </c>
      <c r="K204" s="45" t="s">
        <v>736</v>
      </c>
      <c r="L204" s="9" t="str">
        <f t="shared" si="75"/>
        <v>Yes</v>
      </c>
    </row>
    <row r="205" spans="1:12" ht="25.5" x14ac:dyDescent="0.2">
      <c r="A205" s="2" t="s">
        <v>1664</v>
      </c>
      <c r="B205" s="35" t="s">
        <v>213</v>
      </c>
      <c r="C205" s="13">
        <v>0</v>
      </c>
      <c r="D205" s="44" t="str">
        <f t="shared" si="76"/>
        <v>N/A</v>
      </c>
      <c r="E205" s="13">
        <v>0</v>
      </c>
      <c r="F205" s="44" t="str">
        <f t="shared" si="77"/>
        <v>N/A</v>
      </c>
      <c r="G205" s="13">
        <v>0</v>
      </c>
      <c r="H205" s="44" t="str">
        <f t="shared" si="78"/>
        <v>N/A</v>
      </c>
      <c r="I205" s="57" t="s">
        <v>1745</v>
      </c>
      <c r="J205" s="57" t="s">
        <v>1745</v>
      </c>
      <c r="K205" s="45" t="s">
        <v>736</v>
      </c>
      <c r="L205" s="9" t="str">
        <f t="shared" si="75"/>
        <v>N/A</v>
      </c>
    </row>
    <row r="206" spans="1:12" ht="25.5" x14ac:dyDescent="0.2">
      <c r="A206" s="2" t="s">
        <v>1665</v>
      </c>
      <c r="B206" s="35" t="s">
        <v>213</v>
      </c>
      <c r="C206" s="13">
        <v>0</v>
      </c>
      <c r="D206" s="44" t="str">
        <f t="shared" si="76"/>
        <v>N/A</v>
      </c>
      <c r="E206" s="13">
        <v>0</v>
      </c>
      <c r="F206" s="44" t="str">
        <f t="shared" si="77"/>
        <v>N/A</v>
      </c>
      <c r="G206" s="13">
        <v>0</v>
      </c>
      <c r="H206" s="44" t="str">
        <f t="shared" si="78"/>
        <v>N/A</v>
      </c>
      <c r="I206" s="57" t="s">
        <v>1745</v>
      </c>
      <c r="J206" s="57" t="s">
        <v>1745</v>
      </c>
      <c r="K206" s="45" t="s">
        <v>736</v>
      </c>
      <c r="L206" s="9" t="str">
        <f t="shared" si="75"/>
        <v>N/A</v>
      </c>
    </row>
    <row r="207" spans="1:12" ht="25.5" x14ac:dyDescent="0.2">
      <c r="A207" s="2" t="s">
        <v>1666</v>
      </c>
      <c r="B207" s="35" t="s">
        <v>213</v>
      </c>
      <c r="C207" s="13">
        <v>0</v>
      </c>
      <c r="D207" s="44" t="str">
        <f t="shared" si="76"/>
        <v>N/A</v>
      </c>
      <c r="E207" s="13">
        <v>0</v>
      </c>
      <c r="F207" s="44" t="str">
        <f t="shared" si="77"/>
        <v>N/A</v>
      </c>
      <c r="G207" s="13">
        <v>0</v>
      </c>
      <c r="H207" s="44" t="str">
        <f t="shared" si="78"/>
        <v>N/A</v>
      </c>
      <c r="I207" s="57" t="s">
        <v>1745</v>
      </c>
      <c r="J207" s="57" t="s">
        <v>1745</v>
      </c>
      <c r="K207" s="45" t="s">
        <v>736</v>
      </c>
      <c r="L207" s="9" t="str">
        <f t="shared" si="75"/>
        <v>N/A</v>
      </c>
    </row>
    <row r="208" spans="1:12" ht="25.5" x14ac:dyDescent="0.2">
      <c r="A208" s="2" t="s">
        <v>1667</v>
      </c>
      <c r="B208" s="35" t="s">
        <v>213</v>
      </c>
      <c r="C208" s="13">
        <v>16.861654347000002</v>
      </c>
      <c r="D208" s="44" t="str">
        <f t="shared" si="76"/>
        <v>N/A</v>
      </c>
      <c r="E208" s="13">
        <v>16.568791563000001</v>
      </c>
      <c r="F208" s="44" t="str">
        <f t="shared" si="77"/>
        <v>N/A</v>
      </c>
      <c r="G208" s="13">
        <v>17.919008513000001</v>
      </c>
      <c r="H208" s="44" t="str">
        <f t="shared" si="78"/>
        <v>N/A</v>
      </c>
      <c r="I208" s="57">
        <v>-1.74</v>
      </c>
      <c r="J208" s="57">
        <v>8.1489999999999991</v>
      </c>
      <c r="K208" s="45" t="s">
        <v>736</v>
      </c>
      <c r="L208" s="9" t="str">
        <f t="shared" si="75"/>
        <v>Yes</v>
      </c>
    </row>
    <row r="209" spans="1:12" ht="25.5" x14ac:dyDescent="0.2">
      <c r="A209" s="2" t="s">
        <v>1668</v>
      </c>
      <c r="B209" s="35" t="s">
        <v>213</v>
      </c>
      <c r="C209" s="13">
        <v>0</v>
      </c>
      <c r="D209" s="44" t="str">
        <f t="shared" si="76"/>
        <v>N/A</v>
      </c>
      <c r="E209" s="13">
        <v>0</v>
      </c>
      <c r="F209" s="44" t="str">
        <f t="shared" si="77"/>
        <v>N/A</v>
      </c>
      <c r="G209" s="13">
        <v>0</v>
      </c>
      <c r="H209" s="44" t="str">
        <f t="shared" si="78"/>
        <v>N/A</v>
      </c>
      <c r="I209" s="57" t="s">
        <v>1745</v>
      </c>
      <c r="J209" s="57" t="s">
        <v>1745</v>
      </c>
      <c r="K209" s="45" t="s">
        <v>736</v>
      </c>
      <c r="L209" s="9" t="str">
        <f t="shared" si="75"/>
        <v>N/A</v>
      </c>
    </row>
    <row r="210" spans="1:12" ht="25.5" x14ac:dyDescent="0.2">
      <c r="A210" s="2" t="s">
        <v>1669</v>
      </c>
      <c r="B210" s="35" t="s">
        <v>213</v>
      </c>
      <c r="C210" s="13">
        <v>6.1492368244</v>
      </c>
      <c r="D210" s="44" t="str">
        <f t="shared" si="76"/>
        <v>N/A</v>
      </c>
      <c r="E210" s="13">
        <v>5.7447239630000002</v>
      </c>
      <c r="F210" s="44" t="str">
        <f t="shared" si="77"/>
        <v>N/A</v>
      </c>
      <c r="G210" s="13">
        <v>3.8616068524</v>
      </c>
      <c r="H210" s="44" t="str">
        <f t="shared" si="78"/>
        <v>N/A</v>
      </c>
      <c r="I210" s="57">
        <v>-6.58</v>
      </c>
      <c r="J210" s="57">
        <v>-32.799999999999997</v>
      </c>
      <c r="K210" s="45" t="s">
        <v>736</v>
      </c>
      <c r="L210" s="9" t="str">
        <f t="shared" si="75"/>
        <v>No</v>
      </c>
    </row>
    <row r="211" spans="1:12" ht="25.5" x14ac:dyDescent="0.2">
      <c r="A211" s="2" t="s">
        <v>1670</v>
      </c>
      <c r="B211" s="35" t="s">
        <v>213</v>
      </c>
      <c r="C211" s="13">
        <v>0</v>
      </c>
      <c r="D211" s="44" t="str">
        <f t="shared" si="76"/>
        <v>N/A</v>
      </c>
      <c r="E211" s="13">
        <v>0</v>
      </c>
      <c r="F211" s="44" t="str">
        <f t="shared" si="77"/>
        <v>N/A</v>
      </c>
      <c r="G211" s="13">
        <v>0</v>
      </c>
      <c r="H211" s="44" t="str">
        <f t="shared" si="78"/>
        <v>N/A</v>
      </c>
      <c r="I211" s="57" t="s">
        <v>1745</v>
      </c>
      <c r="J211" s="57" t="s">
        <v>1745</v>
      </c>
      <c r="K211" s="45" t="s">
        <v>736</v>
      </c>
      <c r="L211" s="9" t="str">
        <f t="shared" si="75"/>
        <v>N/A</v>
      </c>
    </row>
    <row r="212" spans="1:12" ht="25.5" x14ac:dyDescent="0.2">
      <c r="A212" s="2" t="s">
        <v>1671</v>
      </c>
      <c r="B212" s="35" t="s">
        <v>213</v>
      </c>
      <c r="C212" s="13">
        <v>4.1486740500000001E-2</v>
      </c>
      <c r="D212" s="44" t="str">
        <f t="shared" si="76"/>
        <v>N/A</v>
      </c>
      <c r="E212" s="13">
        <v>4.4906326500000003E-2</v>
      </c>
      <c r="F212" s="44" t="str">
        <f t="shared" si="77"/>
        <v>N/A</v>
      </c>
      <c r="G212" s="13">
        <v>3.7556311199999998E-2</v>
      </c>
      <c r="H212" s="44" t="str">
        <f t="shared" si="78"/>
        <v>N/A</v>
      </c>
      <c r="I212" s="57">
        <v>8.2430000000000003</v>
      </c>
      <c r="J212" s="57">
        <v>-16.399999999999999</v>
      </c>
      <c r="K212" s="45" t="s">
        <v>736</v>
      </c>
      <c r="L212" s="9" t="str">
        <f t="shared" si="75"/>
        <v>Yes</v>
      </c>
    </row>
    <row r="213" spans="1:12" ht="38.25" x14ac:dyDescent="0.2">
      <c r="A213" s="2" t="s">
        <v>1644</v>
      </c>
      <c r="B213" s="35" t="s">
        <v>213</v>
      </c>
      <c r="C213" s="13">
        <v>0.15746923669999999</v>
      </c>
      <c r="D213" s="44" t="str">
        <f t="shared" si="76"/>
        <v>N/A</v>
      </c>
      <c r="E213" s="13">
        <v>0.1268694997</v>
      </c>
      <c r="F213" s="44" t="str">
        <f t="shared" si="77"/>
        <v>N/A</v>
      </c>
      <c r="G213" s="13">
        <v>0.10746310839999999</v>
      </c>
      <c r="H213" s="44" t="str">
        <f t="shared" si="78"/>
        <v>N/A</v>
      </c>
      <c r="I213" s="57">
        <v>-19.399999999999999</v>
      </c>
      <c r="J213" s="57">
        <v>-15.3</v>
      </c>
      <c r="K213" s="45" t="s">
        <v>736</v>
      </c>
      <c r="L213" s="9" t="str">
        <f t="shared" si="75"/>
        <v>Yes</v>
      </c>
    </row>
    <row r="214" spans="1:12" x14ac:dyDescent="0.2">
      <c r="A214" s="164" t="s">
        <v>1633</v>
      </c>
      <c r="B214" s="165"/>
      <c r="C214" s="165"/>
      <c r="D214" s="165"/>
      <c r="E214" s="165"/>
      <c r="F214" s="165"/>
      <c r="G214" s="165"/>
      <c r="H214" s="165"/>
      <c r="I214" s="165"/>
      <c r="J214" s="165"/>
      <c r="K214" s="165"/>
      <c r="L214" s="166"/>
    </row>
    <row r="215" spans="1:12" x14ac:dyDescent="0.2">
      <c r="A215" s="156" t="s">
        <v>1631</v>
      </c>
      <c r="B215" s="157"/>
      <c r="C215" s="157"/>
      <c r="D215" s="157"/>
      <c r="E215" s="157"/>
      <c r="F215" s="157"/>
      <c r="G215" s="157"/>
      <c r="H215" s="157"/>
      <c r="I215" s="157"/>
      <c r="J215" s="157"/>
      <c r="K215" s="157"/>
      <c r="L215" s="158"/>
    </row>
    <row r="216" spans="1:12" s="21" customFormat="1" x14ac:dyDescent="0.2">
      <c r="A216" s="159" t="s">
        <v>1732</v>
      </c>
      <c r="B216" s="159"/>
      <c r="C216" s="159"/>
      <c r="D216" s="159"/>
      <c r="E216" s="159"/>
      <c r="F216" s="159"/>
      <c r="G216" s="159"/>
      <c r="H216" s="159"/>
      <c r="I216" s="159"/>
      <c r="J216" s="159"/>
      <c r="K216" s="159"/>
      <c r="L216" s="160"/>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54" customHeight="1" x14ac:dyDescent="0.2">
      <c r="A2" s="172" t="s">
        <v>1594</v>
      </c>
      <c r="B2" s="173"/>
      <c r="C2" s="173"/>
      <c r="D2" s="173"/>
      <c r="E2" s="173"/>
      <c r="F2" s="173"/>
      <c r="G2" s="173"/>
      <c r="H2" s="173"/>
      <c r="I2" s="173"/>
      <c r="J2" s="173"/>
      <c r="K2" s="173"/>
      <c r="L2" s="174"/>
    </row>
    <row r="3" spans="1:12" s="21" customFormat="1" x14ac:dyDescent="0.2">
      <c r="A3" s="153" t="s">
        <v>1744</v>
      </c>
      <c r="B3" s="170"/>
      <c r="C3" s="170"/>
      <c r="D3" s="170"/>
      <c r="E3" s="170"/>
      <c r="F3" s="170"/>
      <c r="G3" s="170"/>
      <c r="H3" s="170"/>
      <c r="I3" s="170"/>
      <c r="J3" s="170"/>
      <c r="K3" s="170"/>
      <c r="L3" s="171"/>
    </row>
    <row r="4" spans="1:12" s="21" customFormat="1" x14ac:dyDescent="0.2">
      <c r="A4" s="167" t="s">
        <v>648</v>
      </c>
      <c r="B4" s="168"/>
      <c r="C4" s="168"/>
      <c r="D4" s="168"/>
      <c r="E4" s="168"/>
      <c r="F4" s="168"/>
      <c r="G4" s="168"/>
      <c r="H4" s="168"/>
      <c r="I4" s="168"/>
      <c r="J4" s="168"/>
      <c r="K4" s="168"/>
      <c r="L4" s="16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3</v>
      </c>
      <c r="B6" s="48" t="s">
        <v>213</v>
      </c>
      <c r="C6" s="1">
        <v>398278</v>
      </c>
      <c r="D6" s="11" t="str">
        <f t="shared" ref="D6:D39" si="0">IF($B6="N/A","N/A",IF(C6&gt;10,"No",IF(C6&lt;-10,"No","Yes")))</f>
        <v>N/A</v>
      </c>
      <c r="E6" s="1">
        <v>394069</v>
      </c>
      <c r="F6" s="11" t="str">
        <f t="shared" ref="F6:F39" si="1">IF($B6="N/A","N/A",IF(E6&gt;10,"No",IF(E6&lt;-10,"No","Yes")))</f>
        <v>N/A</v>
      </c>
      <c r="G6" s="1">
        <v>384802</v>
      </c>
      <c r="H6" s="11" t="str">
        <f t="shared" ref="H6:H39" si="2">IF($B6="N/A","N/A",IF(G6&gt;10,"No",IF(G6&lt;-10,"No","Yes")))</f>
        <v>N/A</v>
      </c>
      <c r="I6" s="57">
        <v>-1.06</v>
      </c>
      <c r="J6" s="57">
        <v>-2.35</v>
      </c>
      <c r="K6" s="48" t="s">
        <v>736</v>
      </c>
      <c r="L6" s="9" t="str">
        <f t="shared" ref="L6:L39" si="3">IF(J6="Div by 0", "N/A", IF(K6="N/A","N/A", IF(J6&gt;VALUE(MID(K6,1,2)), "No", IF(J6&lt;-1*VALUE(MID(K6,1,2)), "No", "Yes"))))</f>
        <v>Yes</v>
      </c>
    </row>
    <row r="7" spans="1:12" x14ac:dyDescent="0.2">
      <c r="A7" s="18" t="s">
        <v>4</v>
      </c>
      <c r="B7" s="35" t="s">
        <v>213</v>
      </c>
      <c r="C7" s="36">
        <v>345724</v>
      </c>
      <c r="D7" s="44" t="str">
        <f t="shared" si="0"/>
        <v>N/A</v>
      </c>
      <c r="E7" s="36">
        <v>343759</v>
      </c>
      <c r="F7" s="44" t="str">
        <f t="shared" si="1"/>
        <v>N/A</v>
      </c>
      <c r="G7" s="36">
        <v>334381</v>
      </c>
      <c r="H7" s="44" t="str">
        <f t="shared" si="2"/>
        <v>N/A</v>
      </c>
      <c r="I7" s="12">
        <v>-0.56799999999999995</v>
      </c>
      <c r="J7" s="12">
        <v>-2.73</v>
      </c>
      <c r="K7" s="45" t="s">
        <v>736</v>
      </c>
      <c r="L7" s="9" t="str">
        <f t="shared" si="3"/>
        <v>Yes</v>
      </c>
    </row>
    <row r="8" spans="1:12" x14ac:dyDescent="0.2">
      <c r="A8" s="18" t="s">
        <v>359</v>
      </c>
      <c r="B8" s="35" t="s">
        <v>213</v>
      </c>
      <c r="C8" s="8">
        <v>86.804694209000004</v>
      </c>
      <c r="D8" s="44" t="str">
        <f>IF($B8="N/A","N/A",IF(C8&gt;10,"No",IF(C8&lt;-10,"No","Yes")))</f>
        <v>N/A</v>
      </c>
      <c r="E8" s="8">
        <v>87.233200276999995</v>
      </c>
      <c r="F8" s="44" t="str">
        <f t="shared" si="1"/>
        <v>N/A</v>
      </c>
      <c r="G8" s="8">
        <v>86.896897624999994</v>
      </c>
      <c r="H8" s="44" t="str">
        <f t="shared" si="2"/>
        <v>N/A</v>
      </c>
      <c r="I8" s="12">
        <v>0.49359999999999998</v>
      </c>
      <c r="J8" s="12">
        <v>-0.38600000000000001</v>
      </c>
      <c r="K8" s="45" t="s">
        <v>736</v>
      </c>
      <c r="L8" s="9" t="str">
        <f t="shared" si="3"/>
        <v>Yes</v>
      </c>
    </row>
    <row r="9" spans="1:12" x14ac:dyDescent="0.2">
      <c r="A9" s="18" t="s">
        <v>83</v>
      </c>
      <c r="B9" s="35" t="s">
        <v>213</v>
      </c>
      <c r="C9" s="36">
        <v>313140.94</v>
      </c>
      <c r="D9" s="44" t="str">
        <f t="shared" si="0"/>
        <v>N/A</v>
      </c>
      <c r="E9" s="36">
        <v>311482.33</v>
      </c>
      <c r="F9" s="44" t="str">
        <f t="shared" si="1"/>
        <v>N/A</v>
      </c>
      <c r="G9" s="36">
        <v>305284.49</v>
      </c>
      <c r="H9" s="44" t="str">
        <f t="shared" si="2"/>
        <v>N/A</v>
      </c>
      <c r="I9" s="12">
        <v>-0.53</v>
      </c>
      <c r="J9" s="12">
        <v>-1.99</v>
      </c>
      <c r="K9" s="45" t="s">
        <v>736</v>
      </c>
      <c r="L9" s="9" t="str">
        <f t="shared" si="3"/>
        <v>Yes</v>
      </c>
    </row>
    <row r="10" spans="1:12" x14ac:dyDescent="0.2">
      <c r="A10" s="18" t="s">
        <v>100</v>
      </c>
      <c r="B10" s="35" t="s">
        <v>213</v>
      </c>
      <c r="C10" s="36">
        <v>5170</v>
      </c>
      <c r="D10" s="44" t="str">
        <f t="shared" si="0"/>
        <v>N/A</v>
      </c>
      <c r="E10" s="36">
        <v>5262</v>
      </c>
      <c r="F10" s="44" t="str">
        <f t="shared" si="1"/>
        <v>N/A</v>
      </c>
      <c r="G10" s="36">
        <v>5405</v>
      </c>
      <c r="H10" s="44" t="str">
        <f t="shared" si="2"/>
        <v>N/A</v>
      </c>
      <c r="I10" s="12">
        <v>1.7789999999999999</v>
      </c>
      <c r="J10" s="12">
        <v>2.718</v>
      </c>
      <c r="K10" s="45" t="s">
        <v>736</v>
      </c>
      <c r="L10" s="9" t="str">
        <f t="shared" si="3"/>
        <v>Yes</v>
      </c>
    </row>
    <row r="11" spans="1:12" x14ac:dyDescent="0.2">
      <c r="A11" s="18" t="s">
        <v>977</v>
      </c>
      <c r="B11" s="35" t="s">
        <v>213</v>
      </c>
      <c r="C11" s="36">
        <v>3033</v>
      </c>
      <c r="D11" s="44" t="str">
        <f t="shared" si="0"/>
        <v>N/A</v>
      </c>
      <c r="E11" s="36">
        <v>3170</v>
      </c>
      <c r="F11" s="44" t="str">
        <f t="shared" si="1"/>
        <v>N/A</v>
      </c>
      <c r="G11" s="36">
        <v>3294</v>
      </c>
      <c r="H11" s="44" t="str">
        <f t="shared" si="2"/>
        <v>N/A</v>
      </c>
      <c r="I11" s="12">
        <v>4.5170000000000003</v>
      </c>
      <c r="J11" s="12">
        <v>3.9119999999999999</v>
      </c>
      <c r="K11" s="45" t="s">
        <v>736</v>
      </c>
      <c r="L11" s="9" t="str">
        <f t="shared" si="3"/>
        <v>Yes</v>
      </c>
    </row>
    <row r="12" spans="1:12" x14ac:dyDescent="0.2">
      <c r="A12" s="18" t="s">
        <v>978</v>
      </c>
      <c r="B12" s="35" t="s">
        <v>213</v>
      </c>
      <c r="C12" s="36">
        <v>0</v>
      </c>
      <c r="D12" s="44" t="str">
        <f t="shared" si="0"/>
        <v>N/A</v>
      </c>
      <c r="E12" s="36">
        <v>0</v>
      </c>
      <c r="F12" s="44" t="str">
        <f t="shared" si="1"/>
        <v>N/A</v>
      </c>
      <c r="G12" s="36">
        <v>0</v>
      </c>
      <c r="H12" s="44" t="str">
        <f t="shared" si="2"/>
        <v>N/A</v>
      </c>
      <c r="I12" s="12" t="s">
        <v>1745</v>
      </c>
      <c r="J12" s="12" t="s">
        <v>1745</v>
      </c>
      <c r="K12" s="45" t="s">
        <v>736</v>
      </c>
      <c r="L12" s="9" t="str">
        <f t="shared" si="3"/>
        <v>N/A</v>
      </c>
    </row>
    <row r="13" spans="1:12" x14ac:dyDescent="0.2">
      <c r="A13" s="18" t="s">
        <v>979</v>
      </c>
      <c r="B13" s="35" t="s">
        <v>213</v>
      </c>
      <c r="C13" s="36">
        <v>89</v>
      </c>
      <c r="D13" s="44" t="str">
        <f t="shared" si="0"/>
        <v>N/A</v>
      </c>
      <c r="E13" s="36">
        <v>103</v>
      </c>
      <c r="F13" s="44" t="str">
        <f t="shared" si="1"/>
        <v>N/A</v>
      </c>
      <c r="G13" s="36">
        <v>104</v>
      </c>
      <c r="H13" s="44" t="str">
        <f t="shared" si="2"/>
        <v>N/A</v>
      </c>
      <c r="I13" s="12">
        <v>15.73</v>
      </c>
      <c r="J13" s="12">
        <v>0.97089999999999999</v>
      </c>
      <c r="K13" s="45" t="s">
        <v>736</v>
      </c>
      <c r="L13" s="9" t="str">
        <f t="shared" si="3"/>
        <v>Yes</v>
      </c>
    </row>
    <row r="14" spans="1:12" x14ac:dyDescent="0.2">
      <c r="A14" s="18" t="s">
        <v>980</v>
      </c>
      <c r="B14" s="35" t="s">
        <v>213</v>
      </c>
      <c r="C14" s="36">
        <v>2048</v>
      </c>
      <c r="D14" s="44" t="str">
        <f t="shared" si="0"/>
        <v>N/A</v>
      </c>
      <c r="E14" s="36">
        <v>1989</v>
      </c>
      <c r="F14" s="44" t="str">
        <f t="shared" si="1"/>
        <v>N/A</v>
      </c>
      <c r="G14" s="36">
        <v>2007</v>
      </c>
      <c r="H14" s="44" t="str">
        <f t="shared" si="2"/>
        <v>N/A</v>
      </c>
      <c r="I14" s="12">
        <v>-2.88</v>
      </c>
      <c r="J14" s="12">
        <v>0.90500000000000003</v>
      </c>
      <c r="K14" s="45" t="s">
        <v>736</v>
      </c>
      <c r="L14" s="9" t="str">
        <f t="shared" si="3"/>
        <v>Yes</v>
      </c>
    </row>
    <row r="15" spans="1:12" x14ac:dyDescent="0.2">
      <c r="A15" s="4" t="s">
        <v>981</v>
      </c>
      <c r="B15" s="35" t="s">
        <v>213</v>
      </c>
      <c r="C15" s="36">
        <v>0</v>
      </c>
      <c r="D15" s="44" t="str">
        <f t="shared" si="0"/>
        <v>N/A</v>
      </c>
      <c r="E15" s="36">
        <v>0</v>
      </c>
      <c r="F15" s="44" t="str">
        <f t="shared" si="1"/>
        <v>N/A</v>
      </c>
      <c r="G15" s="36">
        <v>0</v>
      </c>
      <c r="H15" s="44" t="str">
        <f t="shared" si="2"/>
        <v>N/A</v>
      </c>
      <c r="I15" s="12" t="s">
        <v>1745</v>
      </c>
      <c r="J15" s="12" t="s">
        <v>1745</v>
      </c>
      <c r="K15" s="45" t="s">
        <v>736</v>
      </c>
      <c r="L15" s="9" t="str">
        <f t="shared" si="3"/>
        <v>N/A</v>
      </c>
    </row>
    <row r="16" spans="1:12" x14ac:dyDescent="0.2">
      <c r="A16" s="4" t="s">
        <v>102</v>
      </c>
      <c r="B16" s="35" t="s">
        <v>213</v>
      </c>
      <c r="C16" s="36">
        <v>120712</v>
      </c>
      <c r="D16" s="44" t="str">
        <f t="shared" si="0"/>
        <v>N/A</v>
      </c>
      <c r="E16" s="36">
        <v>118939</v>
      </c>
      <c r="F16" s="44" t="str">
        <f t="shared" si="1"/>
        <v>N/A</v>
      </c>
      <c r="G16" s="36">
        <v>115052</v>
      </c>
      <c r="H16" s="44" t="str">
        <f t="shared" si="2"/>
        <v>N/A</v>
      </c>
      <c r="I16" s="12">
        <v>-1.47</v>
      </c>
      <c r="J16" s="12">
        <v>-3.27</v>
      </c>
      <c r="K16" s="45" t="s">
        <v>736</v>
      </c>
      <c r="L16" s="9" t="str">
        <f t="shared" si="3"/>
        <v>Yes</v>
      </c>
    </row>
    <row r="17" spans="1:12" x14ac:dyDescent="0.2">
      <c r="A17" s="4" t="s">
        <v>982</v>
      </c>
      <c r="B17" s="35" t="s">
        <v>213</v>
      </c>
      <c r="C17" s="36">
        <v>61231</v>
      </c>
      <c r="D17" s="44" t="str">
        <f t="shared" si="0"/>
        <v>N/A</v>
      </c>
      <c r="E17" s="36">
        <v>61695</v>
      </c>
      <c r="F17" s="44" t="str">
        <f t="shared" si="1"/>
        <v>N/A</v>
      </c>
      <c r="G17" s="36">
        <v>60701</v>
      </c>
      <c r="H17" s="44" t="str">
        <f t="shared" si="2"/>
        <v>N/A</v>
      </c>
      <c r="I17" s="12">
        <v>0.75780000000000003</v>
      </c>
      <c r="J17" s="12">
        <v>-1.61</v>
      </c>
      <c r="K17" s="45" t="s">
        <v>736</v>
      </c>
      <c r="L17" s="9" t="str">
        <f t="shared" si="3"/>
        <v>Yes</v>
      </c>
    </row>
    <row r="18" spans="1:12" x14ac:dyDescent="0.2">
      <c r="A18" s="4" t="s">
        <v>983</v>
      </c>
      <c r="B18" s="35" t="s">
        <v>213</v>
      </c>
      <c r="C18" s="36">
        <v>0</v>
      </c>
      <c r="D18" s="44" t="str">
        <f t="shared" si="0"/>
        <v>N/A</v>
      </c>
      <c r="E18" s="36">
        <v>0</v>
      </c>
      <c r="F18" s="44" t="str">
        <f t="shared" si="1"/>
        <v>N/A</v>
      </c>
      <c r="G18" s="36">
        <v>0</v>
      </c>
      <c r="H18" s="44" t="str">
        <f t="shared" si="2"/>
        <v>N/A</v>
      </c>
      <c r="I18" s="12" t="s">
        <v>1745</v>
      </c>
      <c r="J18" s="12" t="s">
        <v>1745</v>
      </c>
      <c r="K18" s="45" t="s">
        <v>736</v>
      </c>
      <c r="L18" s="9" t="str">
        <f t="shared" si="3"/>
        <v>N/A</v>
      </c>
    </row>
    <row r="19" spans="1:12" x14ac:dyDescent="0.2">
      <c r="A19" s="4" t="s">
        <v>984</v>
      </c>
      <c r="B19" s="35" t="s">
        <v>213</v>
      </c>
      <c r="C19" s="36">
        <v>1529</v>
      </c>
      <c r="D19" s="44" t="str">
        <f t="shared" si="0"/>
        <v>N/A</v>
      </c>
      <c r="E19" s="36">
        <v>1656</v>
      </c>
      <c r="F19" s="44" t="str">
        <f t="shared" si="1"/>
        <v>N/A</v>
      </c>
      <c r="G19" s="36">
        <v>1752</v>
      </c>
      <c r="H19" s="44" t="str">
        <f t="shared" si="2"/>
        <v>N/A</v>
      </c>
      <c r="I19" s="12">
        <v>8.3059999999999992</v>
      </c>
      <c r="J19" s="12">
        <v>5.7969999999999997</v>
      </c>
      <c r="K19" s="45" t="s">
        <v>736</v>
      </c>
      <c r="L19" s="9" t="str">
        <f t="shared" si="3"/>
        <v>Yes</v>
      </c>
    </row>
    <row r="20" spans="1:12" x14ac:dyDescent="0.2">
      <c r="A20" s="4" t="s">
        <v>985</v>
      </c>
      <c r="B20" s="35" t="s">
        <v>213</v>
      </c>
      <c r="C20" s="36">
        <v>57952</v>
      </c>
      <c r="D20" s="44" t="str">
        <f t="shared" si="0"/>
        <v>N/A</v>
      </c>
      <c r="E20" s="36">
        <v>55588</v>
      </c>
      <c r="F20" s="44" t="str">
        <f t="shared" si="1"/>
        <v>N/A</v>
      </c>
      <c r="G20" s="36">
        <v>52599</v>
      </c>
      <c r="H20" s="44" t="str">
        <f t="shared" si="2"/>
        <v>N/A</v>
      </c>
      <c r="I20" s="12">
        <v>-4.08</v>
      </c>
      <c r="J20" s="12">
        <v>-5.38</v>
      </c>
      <c r="K20" s="45" t="s">
        <v>736</v>
      </c>
      <c r="L20" s="9" t="str">
        <f t="shared" si="3"/>
        <v>Yes</v>
      </c>
    </row>
    <row r="21" spans="1:12" x14ac:dyDescent="0.2">
      <c r="A21" s="2" t="s">
        <v>986</v>
      </c>
      <c r="B21" s="35" t="s">
        <v>213</v>
      </c>
      <c r="C21" s="36">
        <v>0</v>
      </c>
      <c r="D21" s="44" t="str">
        <f t="shared" si="0"/>
        <v>N/A</v>
      </c>
      <c r="E21" s="36">
        <v>0</v>
      </c>
      <c r="F21" s="44" t="str">
        <f t="shared" si="1"/>
        <v>N/A</v>
      </c>
      <c r="G21" s="36">
        <v>0</v>
      </c>
      <c r="H21" s="44" t="str">
        <f t="shared" si="2"/>
        <v>N/A</v>
      </c>
      <c r="I21" s="12" t="s">
        <v>1745</v>
      </c>
      <c r="J21" s="12" t="s">
        <v>1745</v>
      </c>
      <c r="K21" s="45" t="s">
        <v>736</v>
      </c>
      <c r="L21" s="9" t="str">
        <f t="shared" si="3"/>
        <v>N/A</v>
      </c>
    </row>
    <row r="22" spans="1:12" x14ac:dyDescent="0.2">
      <c r="A22" s="4" t="s">
        <v>1704</v>
      </c>
      <c r="B22" s="35" t="s">
        <v>213</v>
      </c>
      <c r="C22" s="36">
        <v>207989</v>
      </c>
      <c r="D22" s="44" t="str">
        <f t="shared" si="0"/>
        <v>N/A</v>
      </c>
      <c r="E22" s="36">
        <v>206393</v>
      </c>
      <c r="F22" s="44" t="str">
        <f t="shared" si="1"/>
        <v>N/A</v>
      </c>
      <c r="G22" s="36">
        <v>203247</v>
      </c>
      <c r="H22" s="44" t="str">
        <f t="shared" si="2"/>
        <v>N/A</v>
      </c>
      <c r="I22" s="12">
        <v>-0.76700000000000002</v>
      </c>
      <c r="J22" s="12">
        <v>-1.52</v>
      </c>
      <c r="K22" s="45" t="s">
        <v>736</v>
      </c>
      <c r="L22" s="9" t="str">
        <f t="shared" si="3"/>
        <v>Yes</v>
      </c>
    </row>
    <row r="23" spans="1:12" x14ac:dyDescent="0.2">
      <c r="A23" s="4" t="s">
        <v>987</v>
      </c>
      <c r="B23" s="35" t="s">
        <v>213</v>
      </c>
      <c r="C23" s="36">
        <v>75783</v>
      </c>
      <c r="D23" s="44" t="str">
        <f t="shared" si="0"/>
        <v>N/A</v>
      </c>
      <c r="E23" s="36">
        <v>75962</v>
      </c>
      <c r="F23" s="44" t="str">
        <f t="shared" si="1"/>
        <v>N/A</v>
      </c>
      <c r="G23" s="36">
        <v>74349</v>
      </c>
      <c r="H23" s="44" t="str">
        <f t="shared" si="2"/>
        <v>N/A</v>
      </c>
      <c r="I23" s="12">
        <v>0.23619999999999999</v>
      </c>
      <c r="J23" s="12">
        <v>-2.12</v>
      </c>
      <c r="K23" s="45" t="s">
        <v>736</v>
      </c>
      <c r="L23" s="9" t="str">
        <f t="shared" si="3"/>
        <v>Yes</v>
      </c>
    </row>
    <row r="24" spans="1:12" x14ac:dyDescent="0.2">
      <c r="A24" s="4" t="s">
        <v>988</v>
      </c>
      <c r="B24" s="35" t="s">
        <v>213</v>
      </c>
      <c r="C24" s="36">
        <v>0</v>
      </c>
      <c r="D24" s="44" t="str">
        <f t="shared" si="0"/>
        <v>N/A</v>
      </c>
      <c r="E24" s="36">
        <v>0</v>
      </c>
      <c r="F24" s="44" t="str">
        <f t="shared" si="1"/>
        <v>N/A</v>
      </c>
      <c r="G24" s="36">
        <v>0</v>
      </c>
      <c r="H24" s="44" t="str">
        <f t="shared" si="2"/>
        <v>N/A</v>
      </c>
      <c r="I24" s="12" t="s">
        <v>1745</v>
      </c>
      <c r="J24" s="12" t="s">
        <v>1745</v>
      </c>
      <c r="K24" s="45" t="s">
        <v>736</v>
      </c>
      <c r="L24" s="9" t="str">
        <f t="shared" si="3"/>
        <v>N/A</v>
      </c>
    </row>
    <row r="25" spans="1:12" x14ac:dyDescent="0.2">
      <c r="A25" s="4" t="s">
        <v>989</v>
      </c>
      <c r="B25" s="35" t="s">
        <v>213</v>
      </c>
      <c r="C25" s="36">
        <v>0</v>
      </c>
      <c r="D25" s="44" t="str">
        <f t="shared" si="0"/>
        <v>N/A</v>
      </c>
      <c r="E25" s="36">
        <v>0</v>
      </c>
      <c r="F25" s="44" t="str">
        <f t="shared" si="1"/>
        <v>N/A</v>
      </c>
      <c r="G25" s="36">
        <v>0</v>
      </c>
      <c r="H25" s="44" t="str">
        <f t="shared" si="2"/>
        <v>N/A</v>
      </c>
      <c r="I25" s="12" t="s">
        <v>1745</v>
      </c>
      <c r="J25" s="12" t="s">
        <v>1745</v>
      </c>
      <c r="K25" s="45" t="s">
        <v>736</v>
      </c>
      <c r="L25" s="9" t="str">
        <f t="shared" si="3"/>
        <v>N/A</v>
      </c>
    </row>
    <row r="26" spans="1:12" x14ac:dyDescent="0.2">
      <c r="A26" s="4" t="s">
        <v>990</v>
      </c>
      <c r="B26" s="35" t="s">
        <v>213</v>
      </c>
      <c r="C26" s="36">
        <v>111868</v>
      </c>
      <c r="D26" s="44" t="str">
        <f t="shared" si="0"/>
        <v>N/A</v>
      </c>
      <c r="E26" s="36">
        <v>110301</v>
      </c>
      <c r="F26" s="44" t="str">
        <f t="shared" si="1"/>
        <v>N/A</v>
      </c>
      <c r="G26" s="36">
        <v>107180</v>
      </c>
      <c r="H26" s="44" t="str">
        <f t="shared" si="2"/>
        <v>N/A</v>
      </c>
      <c r="I26" s="12">
        <v>-1.4</v>
      </c>
      <c r="J26" s="12">
        <v>-2.83</v>
      </c>
      <c r="K26" s="45" t="s">
        <v>736</v>
      </c>
      <c r="L26" s="9" t="str">
        <f t="shared" si="3"/>
        <v>Yes</v>
      </c>
    </row>
    <row r="27" spans="1:12" x14ac:dyDescent="0.2">
      <c r="A27" s="4" t="s">
        <v>991</v>
      </c>
      <c r="B27" s="35" t="s">
        <v>213</v>
      </c>
      <c r="C27" s="36">
        <v>8937</v>
      </c>
      <c r="D27" s="44" t="str">
        <f t="shared" si="0"/>
        <v>N/A</v>
      </c>
      <c r="E27" s="36">
        <v>9088</v>
      </c>
      <c r="F27" s="44" t="str">
        <f t="shared" si="1"/>
        <v>N/A</v>
      </c>
      <c r="G27" s="36">
        <v>9262</v>
      </c>
      <c r="H27" s="44" t="str">
        <f t="shared" si="2"/>
        <v>N/A</v>
      </c>
      <c r="I27" s="12">
        <v>1.69</v>
      </c>
      <c r="J27" s="12">
        <v>1.915</v>
      </c>
      <c r="K27" s="45" t="s">
        <v>736</v>
      </c>
      <c r="L27" s="9" t="str">
        <f t="shared" si="3"/>
        <v>Yes</v>
      </c>
    </row>
    <row r="28" spans="1:12" x14ac:dyDescent="0.2">
      <c r="A28" s="58" t="s">
        <v>992</v>
      </c>
      <c r="B28" s="35" t="s">
        <v>213</v>
      </c>
      <c r="C28" s="36">
        <v>11401</v>
      </c>
      <c r="D28" s="44" t="str">
        <f t="shared" si="0"/>
        <v>N/A</v>
      </c>
      <c r="E28" s="36">
        <v>11042</v>
      </c>
      <c r="F28" s="44" t="str">
        <f t="shared" si="1"/>
        <v>N/A</v>
      </c>
      <c r="G28" s="36">
        <v>12456</v>
      </c>
      <c r="H28" s="44" t="str">
        <f t="shared" si="2"/>
        <v>N/A</v>
      </c>
      <c r="I28" s="12">
        <v>-3.15</v>
      </c>
      <c r="J28" s="12">
        <v>12.81</v>
      </c>
      <c r="K28" s="45" t="s">
        <v>736</v>
      </c>
      <c r="L28" s="9" t="str">
        <f t="shared" si="3"/>
        <v>Yes</v>
      </c>
    </row>
    <row r="29" spans="1:12" x14ac:dyDescent="0.2">
      <c r="A29" s="58" t="s">
        <v>993</v>
      </c>
      <c r="B29" s="35" t="s">
        <v>213</v>
      </c>
      <c r="C29" s="36">
        <v>0</v>
      </c>
      <c r="D29" s="44" t="str">
        <f t="shared" si="0"/>
        <v>N/A</v>
      </c>
      <c r="E29" s="36">
        <v>0</v>
      </c>
      <c r="F29" s="44" t="str">
        <f t="shared" si="1"/>
        <v>N/A</v>
      </c>
      <c r="G29" s="36">
        <v>0</v>
      </c>
      <c r="H29" s="44" t="str">
        <f t="shared" si="2"/>
        <v>N/A</v>
      </c>
      <c r="I29" s="12" t="s">
        <v>1745</v>
      </c>
      <c r="J29" s="12" t="s">
        <v>1745</v>
      </c>
      <c r="K29" s="45" t="s">
        <v>736</v>
      </c>
      <c r="L29" s="9" t="str">
        <f t="shared" si="3"/>
        <v>N/A</v>
      </c>
    </row>
    <row r="30" spans="1:12" x14ac:dyDescent="0.2">
      <c r="A30" s="58" t="s">
        <v>106</v>
      </c>
      <c r="B30" s="35" t="s">
        <v>213</v>
      </c>
      <c r="C30" s="36">
        <v>64407</v>
      </c>
      <c r="D30" s="44" t="str">
        <f t="shared" si="0"/>
        <v>N/A</v>
      </c>
      <c r="E30" s="36">
        <v>63475</v>
      </c>
      <c r="F30" s="44" t="str">
        <f t="shared" si="1"/>
        <v>N/A</v>
      </c>
      <c r="G30" s="36">
        <v>61098</v>
      </c>
      <c r="H30" s="44" t="str">
        <f t="shared" si="2"/>
        <v>N/A</v>
      </c>
      <c r="I30" s="12">
        <v>-1.45</v>
      </c>
      <c r="J30" s="12">
        <v>-3.74</v>
      </c>
      <c r="K30" s="45" t="s">
        <v>736</v>
      </c>
      <c r="L30" s="9" t="str">
        <f t="shared" si="3"/>
        <v>Yes</v>
      </c>
    </row>
    <row r="31" spans="1:12" x14ac:dyDescent="0.2">
      <c r="A31" s="46" t="s">
        <v>994</v>
      </c>
      <c r="B31" s="35" t="s">
        <v>213</v>
      </c>
      <c r="C31" s="36">
        <v>36712</v>
      </c>
      <c r="D31" s="44" t="str">
        <f t="shared" si="0"/>
        <v>N/A</v>
      </c>
      <c r="E31" s="36">
        <v>36206</v>
      </c>
      <c r="F31" s="44" t="str">
        <f t="shared" si="1"/>
        <v>N/A</v>
      </c>
      <c r="G31" s="36">
        <v>35007</v>
      </c>
      <c r="H31" s="44" t="str">
        <f t="shared" si="2"/>
        <v>N/A</v>
      </c>
      <c r="I31" s="12">
        <v>-1.38</v>
      </c>
      <c r="J31" s="12">
        <v>-3.31</v>
      </c>
      <c r="K31" s="45" t="s">
        <v>736</v>
      </c>
      <c r="L31" s="9" t="str">
        <f t="shared" si="3"/>
        <v>Yes</v>
      </c>
    </row>
    <row r="32" spans="1:12" x14ac:dyDescent="0.2">
      <c r="A32" s="46" t="s">
        <v>995</v>
      </c>
      <c r="B32" s="35" t="s">
        <v>213</v>
      </c>
      <c r="C32" s="36">
        <v>0</v>
      </c>
      <c r="D32" s="44" t="str">
        <f t="shared" si="0"/>
        <v>N/A</v>
      </c>
      <c r="E32" s="36">
        <v>0</v>
      </c>
      <c r="F32" s="44" t="str">
        <f t="shared" si="1"/>
        <v>N/A</v>
      </c>
      <c r="G32" s="36">
        <v>0</v>
      </c>
      <c r="H32" s="44" t="str">
        <f t="shared" si="2"/>
        <v>N/A</v>
      </c>
      <c r="I32" s="12" t="s">
        <v>1745</v>
      </c>
      <c r="J32" s="12" t="s">
        <v>1745</v>
      </c>
      <c r="K32" s="45" t="s">
        <v>736</v>
      </c>
      <c r="L32" s="9" t="str">
        <f t="shared" si="3"/>
        <v>N/A</v>
      </c>
    </row>
    <row r="33" spans="1:12" x14ac:dyDescent="0.2">
      <c r="A33" s="46" t="s">
        <v>996</v>
      </c>
      <c r="B33" s="35" t="s">
        <v>213</v>
      </c>
      <c r="C33" s="36">
        <v>0</v>
      </c>
      <c r="D33" s="44" t="str">
        <f t="shared" si="0"/>
        <v>N/A</v>
      </c>
      <c r="E33" s="36">
        <v>0</v>
      </c>
      <c r="F33" s="44" t="str">
        <f t="shared" si="1"/>
        <v>N/A</v>
      </c>
      <c r="G33" s="36">
        <v>0</v>
      </c>
      <c r="H33" s="44" t="str">
        <f t="shared" si="2"/>
        <v>N/A</v>
      </c>
      <c r="I33" s="12" t="s">
        <v>1745</v>
      </c>
      <c r="J33" s="12" t="s">
        <v>1745</v>
      </c>
      <c r="K33" s="45" t="s">
        <v>736</v>
      </c>
      <c r="L33" s="9" t="str">
        <f t="shared" si="3"/>
        <v>N/A</v>
      </c>
    </row>
    <row r="34" spans="1:12" x14ac:dyDescent="0.2">
      <c r="A34" s="46" t="s">
        <v>997</v>
      </c>
      <c r="B34" s="35" t="s">
        <v>213</v>
      </c>
      <c r="C34" s="36">
        <v>16483</v>
      </c>
      <c r="D34" s="44" t="str">
        <f t="shared" si="0"/>
        <v>N/A</v>
      </c>
      <c r="E34" s="36">
        <v>16502</v>
      </c>
      <c r="F34" s="44" t="str">
        <f t="shared" si="1"/>
        <v>N/A</v>
      </c>
      <c r="G34" s="36">
        <v>15194</v>
      </c>
      <c r="H34" s="44" t="str">
        <f t="shared" si="2"/>
        <v>N/A</v>
      </c>
      <c r="I34" s="12">
        <v>0.1153</v>
      </c>
      <c r="J34" s="12">
        <v>-7.93</v>
      </c>
      <c r="K34" s="45" t="s">
        <v>736</v>
      </c>
      <c r="L34" s="9" t="str">
        <f t="shared" si="3"/>
        <v>Yes</v>
      </c>
    </row>
    <row r="35" spans="1:12" x14ac:dyDescent="0.2">
      <c r="A35" s="46" t="s">
        <v>998</v>
      </c>
      <c r="B35" s="35" t="s">
        <v>213</v>
      </c>
      <c r="C35" s="36">
        <v>1164</v>
      </c>
      <c r="D35" s="44" t="str">
        <f t="shared" si="0"/>
        <v>N/A</v>
      </c>
      <c r="E35" s="36">
        <v>1171</v>
      </c>
      <c r="F35" s="44" t="str">
        <f t="shared" si="1"/>
        <v>N/A</v>
      </c>
      <c r="G35" s="36">
        <v>1206</v>
      </c>
      <c r="H35" s="44" t="str">
        <f t="shared" si="2"/>
        <v>N/A</v>
      </c>
      <c r="I35" s="12">
        <v>0.60140000000000005</v>
      </c>
      <c r="J35" s="12">
        <v>2.9889999999999999</v>
      </c>
      <c r="K35" s="45" t="s">
        <v>736</v>
      </c>
      <c r="L35" s="9" t="str">
        <f t="shared" si="3"/>
        <v>Yes</v>
      </c>
    </row>
    <row r="36" spans="1:12" x14ac:dyDescent="0.2">
      <c r="A36" s="46" t="s">
        <v>999</v>
      </c>
      <c r="B36" s="35" t="s">
        <v>213</v>
      </c>
      <c r="C36" s="36">
        <v>10048</v>
      </c>
      <c r="D36" s="44" t="str">
        <f t="shared" si="0"/>
        <v>N/A</v>
      </c>
      <c r="E36" s="36">
        <v>9596</v>
      </c>
      <c r="F36" s="44" t="str">
        <f t="shared" si="1"/>
        <v>N/A</v>
      </c>
      <c r="G36" s="36">
        <v>9691</v>
      </c>
      <c r="H36" s="44" t="str">
        <f t="shared" si="2"/>
        <v>N/A</v>
      </c>
      <c r="I36" s="12">
        <v>-4.5</v>
      </c>
      <c r="J36" s="12">
        <v>0.99</v>
      </c>
      <c r="K36" s="45" t="s">
        <v>736</v>
      </c>
      <c r="L36" s="9" t="str">
        <f t="shared" si="3"/>
        <v>Yes</v>
      </c>
    </row>
    <row r="37" spans="1:12" x14ac:dyDescent="0.2">
      <c r="A37" s="46" t="s">
        <v>122</v>
      </c>
      <c r="B37" s="35" t="s">
        <v>213</v>
      </c>
      <c r="C37" s="36">
        <v>755</v>
      </c>
      <c r="D37" s="44" t="str">
        <f t="shared" si="0"/>
        <v>N/A</v>
      </c>
      <c r="E37" s="36">
        <v>673</v>
      </c>
      <c r="F37" s="44" t="str">
        <f t="shared" si="1"/>
        <v>N/A</v>
      </c>
      <c r="G37" s="36">
        <v>610</v>
      </c>
      <c r="H37" s="44" t="str">
        <f t="shared" si="2"/>
        <v>N/A</v>
      </c>
      <c r="I37" s="12">
        <v>-10.9</v>
      </c>
      <c r="J37" s="12">
        <v>-9.36</v>
      </c>
      <c r="K37" s="45" t="s">
        <v>736</v>
      </c>
      <c r="L37" s="9" t="str">
        <f t="shared" si="3"/>
        <v>Yes</v>
      </c>
    </row>
    <row r="38" spans="1:12" x14ac:dyDescent="0.2">
      <c r="A38" s="46" t="s">
        <v>84</v>
      </c>
      <c r="B38" s="35" t="s">
        <v>213</v>
      </c>
      <c r="C38" s="47">
        <v>2632079134</v>
      </c>
      <c r="D38" s="44" t="str">
        <f t="shared" si="0"/>
        <v>N/A</v>
      </c>
      <c r="E38" s="47">
        <v>2719106318</v>
      </c>
      <c r="F38" s="44" t="str">
        <f t="shared" si="1"/>
        <v>N/A</v>
      </c>
      <c r="G38" s="47">
        <v>2765001065</v>
      </c>
      <c r="H38" s="44" t="str">
        <f t="shared" si="2"/>
        <v>N/A</v>
      </c>
      <c r="I38" s="12">
        <v>3.306</v>
      </c>
      <c r="J38" s="12">
        <v>1.6879999999999999</v>
      </c>
      <c r="K38" s="45" t="s">
        <v>736</v>
      </c>
      <c r="L38" s="9" t="str">
        <f t="shared" si="3"/>
        <v>Yes</v>
      </c>
    </row>
    <row r="39" spans="1:12" x14ac:dyDescent="0.2">
      <c r="A39" s="46" t="s">
        <v>1288</v>
      </c>
      <c r="B39" s="35" t="s">
        <v>213</v>
      </c>
      <c r="C39" s="47">
        <v>6608.6480648999996</v>
      </c>
      <c r="D39" s="44" t="str">
        <f t="shared" si="0"/>
        <v>N/A</v>
      </c>
      <c r="E39" s="47">
        <v>6900.0766819999999</v>
      </c>
      <c r="F39" s="44" t="str">
        <f t="shared" si="1"/>
        <v>N/A</v>
      </c>
      <c r="G39" s="47">
        <v>7185.5163565000003</v>
      </c>
      <c r="H39" s="44" t="str">
        <f t="shared" si="2"/>
        <v>N/A</v>
      </c>
      <c r="I39" s="12">
        <v>4.41</v>
      </c>
      <c r="J39" s="12">
        <v>4.1369999999999996</v>
      </c>
      <c r="K39" s="45" t="s">
        <v>736</v>
      </c>
      <c r="L39" s="9" t="str">
        <f t="shared" si="3"/>
        <v>Yes</v>
      </c>
    </row>
    <row r="40" spans="1:12" x14ac:dyDescent="0.2">
      <c r="A40" s="46" t="s">
        <v>1289</v>
      </c>
      <c r="B40" s="35" t="s">
        <v>213</v>
      </c>
      <c r="C40" s="47">
        <v>7613.2381148000004</v>
      </c>
      <c r="D40" s="44" t="str">
        <f>IF($B40="N/A","N/A",IF(C40&gt;10,"No",IF(C40&lt;-10,"No","Yes")))</f>
        <v>N/A</v>
      </c>
      <c r="E40" s="47">
        <v>7909.9203743999997</v>
      </c>
      <c r="F40" s="44" t="str">
        <f>IF($B40="N/A","N/A",IF(E40&gt;10,"No",IF(E40&lt;-10,"No","Yes")))</f>
        <v>N/A</v>
      </c>
      <c r="G40" s="47">
        <v>8269.0136849999999</v>
      </c>
      <c r="H40" s="44" t="str">
        <f>IF($B40="N/A","N/A",IF(G40&gt;10,"No",IF(G40&lt;-10,"No","Yes")))</f>
        <v>N/A</v>
      </c>
      <c r="I40" s="12">
        <v>3.8969999999999998</v>
      </c>
      <c r="J40" s="12">
        <v>4.54</v>
      </c>
      <c r="K40" s="45" t="s">
        <v>736</v>
      </c>
      <c r="L40" s="9" t="str">
        <f>IF(J40="Div by 0", "N/A", IF(K40="N/A","N/A", IF(J40&gt;VALUE(MID(K40,1,2)), "No", IF(J40&lt;-1*VALUE(MID(K40,1,2)), "No", "Yes"))))</f>
        <v>Yes</v>
      </c>
    </row>
    <row r="41" spans="1:12" x14ac:dyDescent="0.2">
      <c r="A41" s="46" t="s">
        <v>107</v>
      </c>
      <c r="B41" s="35" t="s">
        <v>213</v>
      </c>
      <c r="C41" s="47">
        <v>10563762</v>
      </c>
      <c r="D41" s="44" t="str">
        <f t="shared" ref="D41:D44" si="4">IF($B41="N/A","N/A",IF(C41&gt;10,"No",IF(C41&lt;-10,"No","Yes")))</f>
        <v>N/A</v>
      </c>
      <c r="E41" s="47">
        <v>11340047</v>
      </c>
      <c r="F41" s="44" t="str">
        <f t="shared" ref="F41:F44" si="5">IF($B41="N/A","N/A",IF(E41&gt;10,"No",IF(E41&lt;-10,"No","Yes")))</f>
        <v>N/A</v>
      </c>
      <c r="G41" s="47">
        <v>11466058</v>
      </c>
      <c r="H41" s="44" t="str">
        <f t="shared" ref="H41:H44" si="6">IF($B41="N/A","N/A",IF(G41&gt;10,"No",IF(G41&lt;-10,"No","Yes")))</f>
        <v>N/A</v>
      </c>
      <c r="I41" s="12">
        <v>7.3490000000000002</v>
      </c>
      <c r="J41" s="12">
        <v>1.111</v>
      </c>
      <c r="K41" s="45" t="s">
        <v>736</v>
      </c>
      <c r="L41" s="9" t="str">
        <f t="shared" ref="L41:L43" si="7">IF(J41="Div by 0", "N/A", IF(K41="N/A","N/A", IF(J41&gt;VALUE(MID(K41,1,2)), "No", IF(J41&lt;-1*VALUE(MID(K41,1,2)), "No", "Yes"))))</f>
        <v>Yes</v>
      </c>
    </row>
    <row r="42" spans="1:12" x14ac:dyDescent="0.2">
      <c r="A42" s="46" t="s">
        <v>158</v>
      </c>
      <c r="B42" s="48" t="s">
        <v>217</v>
      </c>
      <c r="C42" s="1">
        <v>906</v>
      </c>
      <c r="D42" s="44" t="str">
        <f>IF($B42="N/A","N/A",IF(C42&gt;0,"No",IF(C42&lt;0,"No","Yes")))</f>
        <v>No</v>
      </c>
      <c r="E42" s="1">
        <v>1007</v>
      </c>
      <c r="F42" s="44" t="str">
        <f>IF($B42="N/A","N/A",IF(E42&gt;0,"No",IF(E42&lt;0,"No","Yes")))</f>
        <v>No</v>
      </c>
      <c r="G42" s="1">
        <v>919</v>
      </c>
      <c r="H42" s="44" t="str">
        <f>IF($B42="N/A","N/A",IF(G42&gt;0,"No",IF(G42&lt;0,"No","Yes")))</f>
        <v>No</v>
      </c>
      <c r="I42" s="12">
        <v>11.15</v>
      </c>
      <c r="J42" s="12">
        <v>-8.74</v>
      </c>
      <c r="K42" s="45" t="s">
        <v>736</v>
      </c>
      <c r="L42" s="9" t="str">
        <f t="shared" si="7"/>
        <v>Yes</v>
      </c>
    </row>
    <row r="43" spans="1:12" x14ac:dyDescent="0.2">
      <c r="A43" s="46" t="s">
        <v>156</v>
      </c>
      <c r="B43" s="35" t="s">
        <v>213</v>
      </c>
      <c r="C43" s="47">
        <v>528834</v>
      </c>
      <c r="D43" s="44" t="str">
        <f t="shared" si="4"/>
        <v>N/A</v>
      </c>
      <c r="E43" s="47">
        <v>651671</v>
      </c>
      <c r="F43" s="44" t="str">
        <f t="shared" si="5"/>
        <v>N/A</v>
      </c>
      <c r="G43" s="47">
        <v>674405</v>
      </c>
      <c r="H43" s="44" t="str">
        <f t="shared" si="6"/>
        <v>N/A</v>
      </c>
      <c r="I43" s="12">
        <v>23.23</v>
      </c>
      <c r="J43" s="12">
        <v>3.4889999999999999</v>
      </c>
      <c r="K43" s="45" t="s">
        <v>736</v>
      </c>
      <c r="L43" s="9" t="str">
        <f t="shared" si="7"/>
        <v>Yes</v>
      </c>
    </row>
    <row r="44" spans="1:12" x14ac:dyDescent="0.2">
      <c r="A44" s="46" t="s">
        <v>1290</v>
      </c>
      <c r="B44" s="35" t="s">
        <v>213</v>
      </c>
      <c r="C44" s="47">
        <v>583.70198674999995</v>
      </c>
      <c r="D44" s="44" t="str">
        <f t="shared" si="4"/>
        <v>N/A</v>
      </c>
      <c r="E44" s="47">
        <v>647.14101290999997</v>
      </c>
      <c r="F44" s="44" t="str">
        <f t="shared" si="5"/>
        <v>N/A</v>
      </c>
      <c r="G44" s="47">
        <v>733.84657235999998</v>
      </c>
      <c r="H44" s="44" t="str">
        <f t="shared" si="6"/>
        <v>N/A</v>
      </c>
      <c r="I44" s="12">
        <v>10.87</v>
      </c>
      <c r="J44" s="12">
        <v>13.4</v>
      </c>
      <c r="K44" s="45" t="s">
        <v>736</v>
      </c>
      <c r="L44" s="9" t="str">
        <f>IF(J44="Div by 0", "N/A", IF(OR(J44="N/A",K44="N/A"),"N/A", IF(J44&gt;VALUE(MID(K44,1,2)), "No", IF(J44&lt;-1*VALUE(MID(K44,1,2)), "No", "Yes"))))</f>
        <v>Yes</v>
      </c>
    </row>
    <row r="45" spans="1:12" x14ac:dyDescent="0.2">
      <c r="A45" s="46" t="s">
        <v>1291</v>
      </c>
      <c r="B45" s="35" t="s">
        <v>213</v>
      </c>
      <c r="C45" s="47">
        <v>18118.457640000001</v>
      </c>
      <c r="D45" s="44" t="str">
        <f t="shared" ref="D45:D71" si="8">IF($B45="N/A","N/A",IF(C45&gt;10,"No",IF(C45&lt;-10,"No","Yes")))</f>
        <v>N/A</v>
      </c>
      <c r="E45" s="47">
        <v>19613.295515000002</v>
      </c>
      <c r="F45" s="44" t="str">
        <f t="shared" ref="F45:F71" si="9">IF($B45="N/A","N/A",IF(E45&gt;10,"No",IF(E45&lt;-10,"No","Yes")))</f>
        <v>N/A</v>
      </c>
      <c r="G45" s="47">
        <v>20173.121923999999</v>
      </c>
      <c r="H45" s="44" t="str">
        <f t="shared" ref="H45:H71" si="10">IF($B45="N/A","N/A",IF(G45&gt;10,"No",IF(G45&lt;-10,"No","Yes")))</f>
        <v>N/A</v>
      </c>
      <c r="I45" s="12">
        <v>8.25</v>
      </c>
      <c r="J45" s="12">
        <v>2.8540000000000001</v>
      </c>
      <c r="K45" s="45" t="s">
        <v>736</v>
      </c>
      <c r="L45" s="9" t="str">
        <f t="shared" ref="L45:L71" si="11">IF(J45="Div by 0", "N/A", IF(K45="N/A","N/A", IF(J45&gt;VALUE(MID(K45,1,2)), "No", IF(J45&lt;-1*VALUE(MID(K45,1,2)), "No", "Yes"))))</f>
        <v>Yes</v>
      </c>
    </row>
    <row r="46" spans="1:12" x14ac:dyDescent="0.2">
      <c r="A46" s="46" t="s">
        <v>1292</v>
      </c>
      <c r="B46" s="35" t="s">
        <v>213</v>
      </c>
      <c r="C46" s="47">
        <v>21318.628090999999</v>
      </c>
      <c r="D46" s="44" t="str">
        <f t="shared" si="8"/>
        <v>N/A</v>
      </c>
      <c r="E46" s="47">
        <v>22069.163407</v>
      </c>
      <c r="F46" s="44" t="str">
        <f t="shared" si="9"/>
        <v>N/A</v>
      </c>
      <c r="G46" s="47">
        <v>23165.891014000001</v>
      </c>
      <c r="H46" s="44" t="str">
        <f t="shared" si="10"/>
        <v>N/A</v>
      </c>
      <c r="I46" s="12">
        <v>3.5209999999999999</v>
      </c>
      <c r="J46" s="12">
        <v>4.97</v>
      </c>
      <c r="K46" s="45" t="s">
        <v>736</v>
      </c>
      <c r="L46" s="9" t="str">
        <f t="shared" si="11"/>
        <v>Yes</v>
      </c>
    </row>
    <row r="47" spans="1:12" x14ac:dyDescent="0.2">
      <c r="A47" s="46" t="s">
        <v>1293</v>
      </c>
      <c r="B47" s="35" t="s">
        <v>213</v>
      </c>
      <c r="C47" s="47" t="s">
        <v>1745</v>
      </c>
      <c r="D47" s="44" t="str">
        <f t="shared" si="8"/>
        <v>N/A</v>
      </c>
      <c r="E47" s="47" t="s">
        <v>1745</v>
      </c>
      <c r="F47" s="44" t="str">
        <f t="shared" si="9"/>
        <v>N/A</v>
      </c>
      <c r="G47" s="47" t="s">
        <v>1745</v>
      </c>
      <c r="H47" s="44" t="str">
        <f t="shared" si="10"/>
        <v>N/A</v>
      </c>
      <c r="I47" s="12" t="s">
        <v>1745</v>
      </c>
      <c r="J47" s="12" t="s">
        <v>1745</v>
      </c>
      <c r="K47" s="45" t="s">
        <v>736</v>
      </c>
      <c r="L47" s="9" t="str">
        <f t="shared" si="11"/>
        <v>N/A</v>
      </c>
    </row>
    <row r="48" spans="1:12" x14ac:dyDescent="0.2">
      <c r="A48" s="46" t="s">
        <v>1294</v>
      </c>
      <c r="B48" s="35" t="s">
        <v>213</v>
      </c>
      <c r="C48" s="47">
        <v>1118.5730337</v>
      </c>
      <c r="D48" s="44" t="str">
        <f t="shared" si="8"/>
        <v>N/A</v>
      </c>
      <c r="E48" s="47">
        <v>1282.7281553</v>
      </c>
      <c r="F48" s="44" t="str">
        <f t="shared" si="9"/>
        <v>N/A</v>
      </c>
      <c r="G48" s="47">
        <v>238.14423077000001</v>
      </c>
      <c r="H48" s="44" t="str">
        <f t="shared" si="10"/>
        <v>N/A</v>
      </c>
      <c r="I48" s="12">
        <v>14.68</v>
      </c>
      <c r="J48" s="12">
        <v>-81.400000000000006</v>
      </c>
      <c r="K48" s="45" t="s">
        <v>736</v>
      </c>
      <c r="L48" s="9" t="str">
        <f t="shared" si="11"/>
        <v>No</v>
      </c>
    </row>
    <row r="49" spans="1:12" x14ac:dyDescent="0.2">
      <c r="A49" s="46" t="s">
        <v>1295</v>
      </c>
      <c r="B49" s="35" t="s">
        <v>213</v>
      </c>
      <c r="C49" s="47">
        <v>14117.907227</v>
      </c>
      <c r="D49" s="44" t="str">
        <f t="shared" si="8"/>
        <v>N/A</v>
      </c>
      <c r="E49" s="47">
        <v>16648.462544000002</v>
      </c>
      <c r="F49" s="44" t="str">
        <f t="shared" si="9"/>
        <v>N/A</v>
      </c>
      <c r="G49" s="47">
        <v>16294.226208</v>
      </c>
      <c r="H49" s="44" t="str">
        <f t="shared" si="10"/>
        <v>N/A</v>
      </c>
      <c r="I49" s="12">
        <v>17.920000000000002</v>
      </c>
      <c r="J49" s="12">
        <v>-2.13</v>
      </c>
      <c r="K49" s="45" t="s">
        <v>736</v>
      </c>
      <c r="L49" s="9" t="str">
        <f t="shared" si="11"/>
        <v>Yes</v>
      </c>
    </row>
    <row r="50" spans="1:12" x14ac:dyDescent="0.2">
      <c r="A50" s="46" t="s">
        <v>1296</v>
      </c>
      <c r="B50" s="35" t="s">
        <v>213</v>
      </c>
      <c r="C50" s="47" t="s">
        <v>1745</v>
      </c>
      <c r="D50" s="44" t="str">
        <f t="shared" si="8"/>
        <v>N/A</v>
      </c>
      <c r="E50" s="47" t="s">
        <v>1745</v>
      </c>
      <c r="F50" s="44" t="str">
        <f t="shared" si="9"/>
        <v>N/A</v>
      </c>
      <c r="G50" s="47" t="s">
        <v>1745</v>
      </c>
      <c r="H50" s="44" t="str">
        <f t="shared" si="10"/>
        <v>N/A</v>
      </c>
      <c r="I50" s="12" t="s">
        <v>1745</v>
      </c>
      <c r="J50" s="12" t="s">
        <v>1745</v>
      </c>
      <c r="K50" s="45" t="s">
        <v>736</v>
      </c>
      <c r="L50" s="9" t="str">
        <f t="shared" si="11"/>
        <v>N/A</v>
      </c>
    </row>
    <row r="51" spans="1:12" x14ac:dyDescent="0.2">
      <c r="A51" s="46" t="s">
        <v>1297</v>
      </c>
      <c r="B51" s="35" t="s">
        <v>213</v>
      </c>
      <c r="C51" s="47">
        <v>15933.053781000001</v>
      </c>
      <c r="D51" s="44" t="str">
        <f t="shared" si="8"/>
        <v>N/A</v>
      </c>
      <c r="E51" s="47">
        <v>16685.165260999998</v>
      </c>
      <c r="F51" s="44" t="str">
        <f t="shared" si="9"/>
        <v>N/A</v>
      </c>
      <c r="G51" s="47">
        <v>17451.668889</v>
      </c>
      <c r="H51" s="44" t="str">
        <f t="shared" si="10"/>
        <v>N/A</v>
      </c>
      <c r="I51" s="12">
        <v>4.72</v>
      </c>
      <c r="J51" s="12">
        <v>4.5940000000000003</v>
      </c>
      <c r="K51" s="45" t="s">
        <v>736</v>
      </c>
      <c r="L51" s="9" t="str">
        <f t="shared" si="11"/>
        <v>Yes</v>
      </c>
    </row>
    <row r="52" spans="1:12" x14ac:dyDescent="0.2">
      <c r="A52" s="46" t="s">
        <v>1298</v>
      </c>
      <c r="B52" s="35" t="s">
        <v>213</v>
      </c>
      <c r="C52" s="47">
        <v>18649.876254999999</v>
      </c>
      <c r="D52" s="44" t="str">
        <f t="shared" si="8"/>
        <v>N/A</v>
      </c>
      <c r="E52" s="47">
        <v>19321.843164000002</v>
      </c>
      <c r="F52" s="44" t="str">
        <f t="shared" si="9"/>
        <v>N/A</v>
      </c>
      <c r="G52" s="47">
        <v>20106.339681000001</v>
      </c>
      <c r="H52" s="44" t="str">
        <f t="shared" si="10"/>
        <v>N/A</v>
      </c>
      <c r="I52" s="12">
        <v>3.6030000000000002</v>
      </c>
      <c r="J52" s="12">
        <v>4.0599999999999996</v>
      </c>
      <c r="K52" s="45" t="s">
        <v>736</v>
      </c>
      <c r="L52" s="9" t="str">
        <f t="shared" si="11"/>
        <v>Yes</v>
      </c>
    </row>
    <row r="53" spans="1:12" x14ac:dyDescent="0.2">
      <c r="A53" s="46" t="s">
        <v>1299</v>
      </c>
      <c r="B53" s="35" t="s">
        <v>213</v>
      </c>
      <c r="C53" s="47" t="s">
        <v>1745</v>
      </c>
      <c r="D53" s="44" t="str">
        <f t="shared" si="8"/>
        <v>N/A</v>
      </c>
      <c r="E53" s="47" t="s">
        <v>1745</v>
      </c>
      <c r="F53" s="44" t="str">
        <f t="shared" si="9"/>
        <v>N/A</v>
      </c>
      <c r="G53" s="47" t="s">
        <v>1745</v>
      </c>
      <c r="H53" s="44" t="str">
        <f t="shared" si="10"/>
        <v>N/A</v>
      </c>
      <c r="I53" s="12" t="s">
        <v>1745</v>
      </c>
      <c r="J53" s="12" t="s">
        <v>1745</v>
      </c>
      <c r="K53" s="45" t="s">
        <v>736</v>
      </c>
      <c r="L53" s="9" t="str">
        <f t="shared" si="11"/>
        <v>N/A</v>
      </c>
    </row>
    <row r="54" spans="1:12" x14ac:dyDescent="0.2">
      <c r="A54" s="46" t="s">
        <v>1300</v>
      </c>
      <c r="B54" s="35" t="s">
        <v>213</v>
      </c>
      <c r="C54" s="47">
        <v>12265.448659</v>
      </c>
      <c r="D54" s="44" t="str">
        <f t="shared" si="8"/>
        <v>N/A</v>
      </c>
      <c r="E54" s="47">
        <v>11961.804952</v>
      </c>
      <c r="F54" s="44" t="str">
        <f t="shared" si="9"/>
        <v>N/A</v>
      </c>
      <c r="G54" s="47">
        <v>13508.642694</v>
      </c>
      <c r="H54" s="44" t="str">
        <f t="shared" si="10"/>
        <v>N/A</v>
      </c>
      <c r="I54" s="12">
        <v>-2.48</v>
      </c>
      <c r="J54" s="12">
        <v>12.93</v>
      </c>
      <c r="K54" s="45" t="s">
        <v>736</v>
      </c>
      <c r="L54" s="9" t="str">
        <f t="shared" si="11"/>
        <v>Yes</v>
      </c>
    </row>
    <row r="55" spans="1:12" x14ac:dyDescent="0.2">
      <c r="A55" s="46" t="s">
        <v>1677</v>
      </c>
      <c r="B55" s="35" t="s">
        <v>213</v>
      </c>
      <c r="C55" s="47">
        <v>13159.275675999999</v>
      </c>
      <c r="D55" s="44" t="str">
        <f t="shared" si="8"/>
        <v>N/A</v>
      </c>
      <c r="E55" s="47">
        <v>13899.528818999999</v>
      </c>
      <c r="F55" s="44" t="str">
        <f t="shared" si="9"/>
        <v>N/A</v>
      </c>
      <c r="G55" s="47">
        <v>14519.427023</v>
      </c>
      <c r="H55" s="44" t="str">
        <f t="shared" si="10"/>
        <v>N/A</v>
      </c>
      <c r="I55" s="12">
        <v>5.625</v>
      </c>
      <c r="J55" s="12">
        <v>4.46</v>
      </c>
      <c r="K55" s="45" t="s">
        <v>736</v>
      </c>
      <c r="L55" s="9" t="str">
        <f t="shared" si="11"/>
        <v>Yes</v>
      </c>
    </row>
    <row r="56" spans="1:12" x14ac:dyDescent="0.2">
      <c r="A56" s="46" t="s">
        <v>1301</v>
      </c>
      <c r="B56" s="35" t="s">
        <v>213</v>
      </c>
      <c r="C56" s="47" t="s">
        <v>1745</v>
      </c>
      <c r="D56" s="44" t="str">
        <f t="shared" si="8"/>
        <v>N/A</v>
      </c>
      <c r="E56" s="47" t="s">
        <v>1745</v>
      </c>
      <c r="F56" s="44" t="str">
        <f t="shared" si="9"/>
        <v>N/A</v>
      </c>
      <c r="G56" s="47" t="s">
        <v>1745</v>
      </c>
      <c r="H56" s="44" t="str">
        <f t="shared" si="10"/>
        <v>N/A</v>
      </c>
      <c r="I56" s="12" t="s">
        <v>1745</v>
      </c>
      <c r="J56" s="12" t="s">
        <v>1745</v>
      </c>
      <c r="K56" s="45" t="s">
        <v>736</v>
      </c>
      <c r="L56" s="9" t="str">
        <f t="shared" si="11"/>
        <v>N/A</v>
      </c>
    </row>
    <row r="57" spans="1:12" x14ac:dyDescent="0.2">
      <c r="A57" s="46" t="s">
        <v>1678</v>
      </c>
      <c r="B57" s="35" t="s">
        <v>213</v>
      </c>
      <c r="C57" s="47">
        <v>2081.1250258</v>
      </c>
      <c r="D57" s="44" t="str">
        <f t="shared" si="8"/>
        <v>N/A</v>
      </c>
      <c r="E57" s="47">
        <v>2160.8560901000001</v>
      </c>
      <c r="F57" s="44" t="str">
        <f t="shared" si="9"/>
        <v>N/A</v>
      </c>
      <c r="G57" s="47">
        <v>2270.6942045999999</v>
      </c>
      <c r="H57" s="44" t="str">
        <f t="shared" si="10"/>
        <v>N/A</v>
      </c>
      <c r="I57" s="12">
        <v>3.831</v>
      </c>
      <c r="J57" s="12">
        <v>5.0830000000000002</v>
      </c>
      <c r="K57" s="45" t="s">
        <v>736</v>
      </c>
      <c r="L57" s="9" t="str">
        <f t="shared" si="11"/>
        <v>Yes</v>
      </c>
    </row>
    <row r="58" spans="1:12" x14ac:dyDescent="0.2">
      <c r="A58" s="46" t="s">
        <v>1302</v>
      </c>
      <c r="B58" s="35" t="s">
        <v>213</v>
      </c>
      <c r="C58" s="47">
        <v>1985.9653748000001</v>
      </c>
      <c r="D58" s="44" t="str">
        <f t="shared" si="8"/>
        <v>N/A</v>
      </c>
      <c r="E58" s="47">
        <v>2098.0798688999998</v>
      </c>
      <c r="F58" s="44" t="str">
        <f t="shared" si="9"/>
        <v>N/A</v>
      </c>
      <c r="G58" s="47">
        <v>2207.3853044000002</v>
      </c>
      <c r="H58" s="44" t="str">
        <f t="shared" si="10"/>
        <v>N/A</v>
      </c>
      <c r="I58" s="12">
        <v>5.6449999999999996</v>
      </c>
      <c r="J58" s="12">
        <v>5.21</v>
      </c>
      <c r="K58" s="45" t="s">
        <v>736</v>
      </c>
      <c r="L58" s="9" t="str">
        <f t="shared" si="11"/>
        <v>Yes</v>
      </c>
    </row>
    <row r="59" spans="1:12" ht="12" customHeight="1" x14ac:dyDescent="0.2">
      <c r="A59" s="46" t="s">
        <v>1679</v>
      </c>
      <c r="B59" s="35" t="s">
        <v>213</v>
      </c>
      <c r="C59" s="47" t="s">
        <v>1745</v>
      </c>
      <c r="D59" s="44" t="str">
        <f t="shared" si="8"/>
        <v>N/A</v>
      </c>
      <c r="E59" s="47" t="s">
        <v>1745</v>
      </c>
      <c r="F59" s="44" t="str">
        <f t="shared" si="9"/>
        <v>N/A</v>
      </c>
      <c r="G59" s="47" t="s">
        <v>1745</v>
      </c>
      <c r="H59" s="44" t="str">
        <f t="shared" si="10"/>
        <v>N/A</v>
      </c>
      <c r="I59" s="12" t="s">
        <v>1745</v>
      </c>
      <c r="J59" s="12" t="s">
        <v>1745</v>
      </c>
      <c r="K59" s="45" t="s">
        <v>736</v>
      </c>
      <c r="L59" s="9" t="str">
        <f t="shared" si="11"/>
        <v>N/A</v>
      </c>
    </row>
    <row r="60" spans="1:12" x14ac:dyDescent="0.2">
      <c r="A60" s="46" t="s">
        <v>1680</v>
      </c>
      <c r="B60" s="35" t="s">
        <v>213</v>
      </c>
      <c r="C60" s="47" t="s">
        <v>1745</v>
      </c>
      <c r="D60" s="44" t="str">
        <f t="shared" si="8"/>
        <v>N/A</v>
      </c>
      <c r="E60" s="47" t="s">
        <v>1745</v>
      </c>
      <c r="F60" s="44" t="str">
        <f t="shared" si="9"/>
        <v>N/A</v>
      </c>
      <c r="G60" s="47" t="s">
        <v>1745</v>
      </c>
      <c r="H60" s="44" t="str">
        <f t="shared" si="10"/>
        <v>N/A</v>
      </c>
      <c r="I60" s="12" t="s">
        <v>1745</v>
      </c>
      <c r="J60" s="12" t="s">
        <v>1745</v>
      </c>
      <c r="K60" s="45" t="s">
        <v>736</v>
      </c>
      <c r="L60" s="9" t="str">
        <f t="shared" si="11"/>
        <v>N/A</v>
      </c>
    </row>
    <row r="61" spans="1:12" x14ac:dyDescent="0.2">
      <c r="A61" s="3" t="s">
        <v>1681</v>
      </c>
      <c r="B61" s="35" t="s">
        <v>213</v>
      </c>
      <c r="C61" s="47">
        <v>1654.3329192000001</v>
      </c>
      <c r="D61" s="44" t="str">
        <f t="shared" si="8"/>
        <v>N/A</v>
      </c>
      <c r="E61" s="47">
        <v>1693.8294394</v>
      </c>
      <c r="F61" s="44" t="str">
        <f t="shared" si="9"/>
        <v>N/A</v>
      </c>
      <c r="G61" s="47">
        <v>1771.6515861</v>
      </c>
      <c r="H61" s="44" t="str">
        <f t="shared" si="10"/>
        <v>N/A</v>
      </c>
      <c r="I61" s="12">
        <v>2.387</v>
      </c>
      <c r="J61" s="12">
        <v>4.5940000000000003</v>
      </c>
      <c r="K61" s="45" t="s">
        <v>736</v>
      </c>
      <c r="L61" s="9" t="str">
        <f t="shared" si="11"/>
        <v>Yes</v>
      </c>
    </row>
    <row r="62" spans="1:12" x14ac:dyDescent="0.2">
      <c r="A62" s="3" t="s">
        <v>1682</v>
      </c>
      <c r="B62" s="35" t="s">
        <v>213</v>
      </c>
      <c r="C62" s="47">
        <v>4068.8697550000002</v>
      </c>
      <c r="D62" s="44" t="str">
        <f t="shared" si="8"/>
        <v>N/A</v>
      </c>
      <c r="E62" s="47">
        <v>3928.9093309999998</v>
      </c>
      <c r="F62" s="44" t="str">
        <f t="shared" si="9"/>
        <v>N/A</v>
      </c>
      <c r="G62" s="47">
        <v>4276.0019433999996</v>
      </c>
      <c r="H62" s="44" t="str">
        <f t="shared" si="10"/>
        <v>N/A</v>
      </c>
      <c r="I62" s="12">
        <v>-3.44</v>
      </c>
      <c r="J62" s="12">
        <v>8.8339999999999996</v>
      </c>
      <c r="K62" s="45" t="s">
        <v>736</v>
      </c>
      <c r="L62" s="9" t="str">
        <f t="shared" si="11"/>
        <v>Yes</v>
      </c>
    </row>
    <row r="63" spans="1:12" x14ac:dyDescent="0.2">
      <c r="A63" s="3" t="s">
        <v>1683</v>
      </c>
      <c r="B63" s="35" t="s">
        <v>213</v>
      </c>
      <c r="C63" s="47">
        <v>5343.2413822999997</v>
      </c>
      <c r="D63" s="44" t="str">
        <f t="shared" si="8"/>
        <v>N/A</v>
      </c>
      <c r="E63" s="47">
        <v>5802.7729577999999</v>
      </c>
      <c r="F63" s="44" t="str">
        <f t="shared" si="9"/>
        <v>N/A</v>
      </c>
      <c r="G63" s="47">
        <v>5451.5854207000002</v>
      </c>
      <c r="H63" s="44" t="str">
        <f t="shared" si="10"/>
        <v>N/A</v>
      </c>
      <c r="I63" s="12">
        <v>8.6</v>
      </c>
      <c r="J63" s="12">
        <v>-6.05</v>
      </c>
      <c r="K63" s="45" t="s">
        <v>736</v>
      </c>
      <c r="L63" s="9" t="str">
        <f t="shared" si="11"/>
        <v>Yes</v>
      </c>
    </row>
    <row r="64" spans="1:12" x14ac:dyDescent="0.2">
      <c r="A64" s="3" t="s">
        <v>1684</v>
      </c>
      <c r="B64" s="35" t="s">
        <v>213</v>
      </c>
      <c r="C64" s="47" t="s">
        <v>1745</v>
      </c>
      <c r="D64" s="44" t="str">
        <f t="shared" si="8"/>
        <v>N/A</v>
      </c>
      <c r="E64" s="47" t="s">
        <v>1745</v>
      </c>
      <c r="F64" s="44" t="str">
        <f t="shared" si="9"/>
        <v>N/A</v>
      </c>
      <c r="G64" s="47" t="s">
        <v>1745</v>
      </c>
      <c r="H64" s="44" t="str">
        <f t="shared" si="10"/>
        <v>N/A</v>
      </c>
      <c r="I64" s="12" t="s">
        <v>1745</v>
      </c>
      <c r="J64" s="12" t="s">
        <v>1745</v>
      </c>
      <c r="K64" s="45" t="s">
        <v>736</v>
      </c>
      <c r="L64" s="9" t="str">
        <f t="shared" si="11"/>
        <v>N/A</v>
      </c>
    </row>
    <row r="65" spans="1:12" x14ac:dyDescent="0.2">
      <c r="A65" s="3" t="s">
        <v>1685</v>
      </c>
      <c r="B65" s="35" t="s">
        <v>213</v>
      </c>
      <c r="C65" s="47">
        <v>2829.5807442999999</v>
      </c>
      <c r="D65" s="44" t="str">
        <f t="shared" si="8"/>
        <v>N/A</v>
      </c>
      <c r="E65" s="47">
        <v>2920.8147302000002</v>
      </c>
      <c r="F65" s="44" t="str">
        <f t="shared" si="9"/>
        <v>N/A</v>
      </c>
      <c r="G65" s="47">
        <v>3054.1776654</v>
      </c>
      <c r="H65" s="44" t="str">
        <f t="shared" si="10"/>
        <v>N/A</v>
      </c>
      <c r="I65" s="12">
        <v>3.2240000000000002</v>
      </c>
      <c r="J65" s="12">
        <v>4.5659999999999998</v>
      </c>
      <c r="K65" s="45" t="s">
        <v>736</v>
      </c>
      <c r="L65" s="9" t="str">
        <f t="shared" si="11"/>
        <v>Yes</v>
      </c>
    </row>
    <row r="66" spans="1:12" x14ac:dyDescent="0.2">
      <c r="A66" s="3" t="s">
        <v>1686</v>
      </c>
      <c r="B66" s="35" t="s">
        <v>213</v>
      </c>
      <c r="C66" s="47">
        <v>2820.1108629</v>
      </c>
      <c r="D66" s="44" t="str">
        <f t="shared" si="8"/>
        <v>N/A</v>
      </c>
      <c r="E66" s="47">
        <v>2873.3670385999999</v>
      </c>
      <c r="F66" s="44" t="str">
        <f t="shared" si="9"/>
        <v>N/A</v>
      </c>
      <c r="G66" s="47">
        <v>3000.4663924000001</v>
      </c>
      <c r="H66" s="44" t="str">
        <f t="shared" si="10"/>
        <v>N/A</v>
      </c>
      <c r="I66" s="12">
        <v>1.8879999999999999</v>
      </c>
      <c r="J66" s="12">
        <v>4.423</v>
      </c>
      <c r="K66" s="45" t="s">
        <v>736</v>
      </c>
      <c r="L66" s="9" t="str">
        <f t="shared" si="11"/>
        <v>Yes</v>
      </c>
    </row>
    <row r="67" spans="1:12" x14ac:dyDescent="0.2">
      <c r="A67" s="3" t="s">
        <v>1687</v>
      </c>
      <c r="B67" s="35" t="s">
        <v>213</v>
      </c>
      <c r="C67" s="47" t="s">
        <v>1745</v>
      </c>
      <c r="D67" s="44" t="str">
        <f t="shared" si="8"/>
        <v>N/A</v>
      </c>
      <c r="E67" s="47" t="s">
        <v>1745</v>
      </c>
      <c r="F67" s="44" t="str">
        <f t="shared" si="9"/>
        <v>N/A</v>
      </c>
      <c r="G67" s="47" t="s">
        <v>1745</v>
      </c>
      <c r="H67" s="44" t="str">
        <f t="shared" si="10"/>
        <v>N/A</v>
      </c>
      <c r="I67" s="12" t="s">
        <v>1745</v>
      </c>
      <c r="J67" s="12" t="s">
        <v>1745</v>
      </c>
      <c r="K67" s="45" t="s">
        <v>736</v>
      </c>
      <c r="L67" s="9" t="str">
        <f t="shared" si="11"/>
        <v>N/A</v>
      </c>
    </row>
    <row r="68" spans="1:12" x14ac:dyDescent="0.2">
      <c r="A68" s="2" t="s">
        <v>1688</v>
      </c>
      <c r="B68" s="35" t="s">
        <v>213</v>
      </c>
      <c r="C68" s="47" t="s">
        <v>1745</v>
      </c>
      <c r="D68" s="44" t="str">
        <f t="shared" si="8"/>
        <v>N/A</v>
      </c>
      <c r="E68" s="47" t="s">
        <v>1745</v>
      </c>
      <c r="F68" s="44" t="str">
        <f t="shared" si="9"/>
        <v>N/A</v>
      </c>
      <c r="G68" s="47" t="s">
        <v>1745</v>
      </c>
      <c r="H68" s="44" t="str">
        <f t="shared" si="10"/>
        <v>N/A</v>
      </c>
      <c r="I68" s="12" t="s">
        <v>1745</v>
      </c>
      <c r="J68" s="12" t="s">
        <v>1745</v>
      </c>
      <c r="K68" s="45" t="s">
        <v>736</v>
      </c>
      <c r="L68" s="9" t="str">
        <f t="shared" si="11"/>
        <v>N/A</v>
      </c>
    </row>
    <row r="69" spans="1:12" x14ac:dyDescent="0.2">
      <c r="A69" s="2" t="s">
        <v>1689</v>
      </c>
      <c r="B69" s="35" t="s">
        <v>213</v>
      </c>
      <c r="C69" s="47">
        <v>2332.0862707000001</v>
      </c>
      <c r="D69" s="44" t="str">
        <f t="shared" si="8"/>
        <v>N/A</v>
      </c>
      <c r="E69" s="47">
        <v>2468.6519210000001</v>
      </c>
      <c r="F69" s="44" t="str">
        <f t="shared" si="9"/>
        <v>N/A</v>
      </c>
      <c r="G69" s="47">
        <v>2464.7600369000002</v>
      </c>
      <c r="H69" s="44" t="str">
        <f t="shared" si="10"/>
        <v>N/A</v>
      </c>
      <c r="I69" s="12">
        <v>5.8559999999999999</v>
      </c>
      <c r="J69" s="12">
        <v>-0.158</v>
      </c>
      <c r="K69" s="45" t="s">
        <v>736</v>
      </c>
      <c r="L69" s="9" t="str">
        <f t="shared" si="11"/>
        <v>Yes</v>
      </c>
    </row>
    <row r="70" spans="1:12" x14ac:dyDescent="0.2">
      <c r="A70" s="46" t="s">
        <v>1690</v>
      </c>
      <c r="B70" s="35" t="s">
        <v>213</v>
      </c>
      <c r="C70" s="47">
        <v>5706.2121993000001</v>
      </c>
      <c r="D70" s="44" t="str">
        <f t="shared" si="8"/>
        <v>N/A</v>
      </c>
      <c r="E70" s="47">
        <v>5808.5644748000004</v>
      </c>
      <c r="F70" s="44" t="str">
        <f t="shared" si="9"/>
        <v>N/A</v>
      </c>
      <c r="G70" s="47">
        <v>5605.0538972000004</v>
      </c>
      <c r="H70" s="44" t="str">
        <f t="shared" si="10"/>
        <v>N/A</v>
      </c>
      <c r="I70" s="12">
        <v>1.794</v>
      </c>
      <c r="J70" s="12">
        <v>-3.5</v>
      </c>
      <c r="K70" s="45" t="s">
        <v>736</v>
      </c>
      <c r="L70" s="9" t="str">
        <f t="shared" si="11"/>
        <v>Yes</v>
      </c>
    </row>
    <row r="71" spans="1:12" x14ac:dyDescent="0.2">
      <c r="A71" s="46" t="s">
        <v>1691</v>
      </c>
      <c r="B71" s="35" t="s">
        <v>213</v>
      </c>
      <c r="C71" s="47">
        <v>3347.0429936</v>
      </c>
      <c r="D71" s="44" t="str">
        <f t="shared" si="8"/>
        <v>N/A</v>
      </c>
      <c r="E71" s="47">
        <v>3525.0171946999999</v>
      </c>
      <c r="F71" s="44" t="str">
        <f t="shared" si="9"/>
        <v>N/A</v>
      </c>
      <c r="G71" s="47">
        <v>3854.8716334999999</v>
      </c>
      <c r="H71" s="44" t="str">
        <f t="shared" si="10"/>
        <v>N/A</v>
      </c>
      <c r="I71" s="12">
        <v>5.3170000000000002</v>
      </c>
      <c r="J71" s="12">
        <v>9.3580000000000005</v>
      </c>
      <c r="K71" s="45" t="s">
        <v>736</v>
      </c>
      <c r="L71" s="9" t="str">
        <f t="shared" si="11"/>
        <v>Yes</v>
      </c>
    </row>
    <row r="72" spans="1:12" x14ac:dyDescent="0.2">
      <c r="A72" s="46" t="s">
        <v>1609</v>
      </c>
      <c r="B72" s="35" t="s">
        <v>213</v>
      </c>
      <c r="C72" s="47">
        <v>515880747</v>
      </c>
      <c r="D72" s="44" t="str">
        <f t="shared" ref="D72:D135" si="12">IF($B72="N/A","N/A",IF(C72&gt;10,"No",IF(C72&lt;-10,"No","Yes")))</f>
        <v>N/A</v>
      </c>
      <c r="E72" s="47">
        <v>506974813</v>
      </c>
      <c r="F72" s="44" t="str">
        <f t="shared" ref="F72:F135" si="13">IF($B72="N/A","N/A",IF(E72&gt;10,"No",IF(E72&lt;-10,"No","Yes")))</f>
        <v>N/A</v>
      </c>
      <c r="G72" s="47">
        <v>476906196</v>
      </c>
      <c r="H72" s="44" t="str">
        <f t="shared" ref="H72:H135" si="14">IF($B72="N/A","N/A",IF(G72&gt;10,"No",IF(G72&lt;-10,"No","Yes")))</f>
        <v>N/A</v>
      </c>
      <c r="I72" s="12">
        <v>-1.73</v>
      </c>
      <c r="J72" s="12">
        <v>-5.93</v>
      </c>
      <c r="K72" s="45" t="s">
        <v>736</v>
      </c>
      <c r="L72" s="9" t="str">
        <f t="shared" ref="L72:L132" si="15">IF(J72="Div by 0", "N/A", IF(K72="N/A","N/A", IF(J72&gt;VALUE(MID(K72,1,2)), "No", IF(J72&lt;-1*VALUE(MID(K72,1,2)), "No", "Yes"))))</f>
        <v>Yes</v>
      </c>
    </row>
    <row r="73" spans="1:12" x14ac:dyDescent="0.2">
      <c r="A73" s="46" t="s">
        <v>1610</v>
      </c>
      <c r="B73" s="35" t="s">
        <v>213</v>
      </c>
      <c r="C73" s="36">
        <v>64517</v>
      </c>
      <c r="D73" s="44" t="str">
        <f t="shared" si="12"/>
        <v>N/A</v>
      </c>
      <c r="E73" s="36">
        <v>63102</v>
      </c>
      <c r="F73" s="44" t="str">
        <f t="shared" si="13"/>
        <v>N/A</v>
      </c>
      <c r="G73" s="36">
        <v>57806</v>
      </c>
      <c r="H73" s="44" t="str">
        <f t="shared" si="14"/>
        <v>N/A</v>
      </c>
      <c r="I73" s="12">
        <v>-2.19</v>
      </c>
      <c r="J73" s="12">
        <v>-8.39</v>
      </c>
      <c r="K73" s="45" t="s">
        <v>736</v>
      </c>
      <c r="L73" s="9" t="str">
        <f t="shared" si="15"/>
        <v>Yes</v>
      </c>
    </row>
    <row r="74" spans="1:12" x14ac:dyDescent="0.2">
      <c r="A74" s="46" t="s">
        <v>1303</v>
      </c>
      <c r="B74" s="35" t="s">
        <v>213</v>
      </c>
      <c r="C74" s="47">
        <v>7996.0436319</v>
      </c>
      <c r="D74" s="44" t="str">
        <f t="shared" si="12"/>
        <v>N/A</v>
      </c>
      <c r="E74" s="47">
        <v>8034.211483</v>
      </c>
      <c r="F74" s="44" t="str">
        <f t="shared" si="13"/>
        <v>N/A</v>
      </c>
      <c r="G74" s="47">
        <v>8250.1158357000004</v>
      </c>
      <c r="H74" s="44" t="str">
        <f t="shared" si="14"/>
        <v>N/A</v>
      </c>
      <c r="I74" s="12">
        <v>0.4773</v>
      </c>
      <c r="J74" s="12">
        <v>2.6869999999999998</v>
      </c>
      <c r="K74" s="45" t="s">
        <v>736</v>
      </c>
      <c r="L74" s="9" t="str">
        <f t="shared" si="15"/>
        <v>Yes</v>
      </c>
    </row>
    <row r="75" spans="1:12" ht="25.5" x14ac:dyDescent="0.2">
      <c r="A75" s="46" t="s">
        <v>1304</v>
      </c>
      <c r="B75" s="35" t="s">
        <v>213</v>
      </c>
      <c r="C75" s="36">
        <v>8.2141916084000002</v>
      </c>
      <c r="D75" s="44" t="str">
        <f t="shared" si="12"/>
        <v>N/A</v>
      </c>
      <c r="E75" s="36">
        <v>8.1670628506000007</v>
      </c>
      <c r="F75" s="44" t="str">
        <f t="shared" si="13"/>
        <v>N/A</v>
      </c>
      <c r="G75" s="36">
        <v>8.0707193025000006</v>
      </c>
      <c r="H75" s="44" t="str">
        <f t="shared" si="14"/>
        <v>N/A</v>
      </c>
      <c r="I75" s="12">
        <v>-0.57399999999999995</v>
      </c>
      <c r="J75" s="12">
        <v>-1.18</v>
      </c>
      <c r="K75" s="45" t="s">
        <v>736</v>
      </c>
      <c r="L75" s="9" t="str">
        <f t="shared" si="15"/>
        <v>Yes</v>
      </c>
    </row>
    <row r="76" spans="1:12" ht="25.5" x14ac:dyDescent="0.2">
      <c r="A76" s="46" t="s">
        <v>546</v>
      </c>
      <c r="B76" s="35" t="s">
        <v>213</v>
      </c>
      <c r="C76" s="47">
        <v>540203</v>
      </c>
      <c r="D76" s="44" t="str">
        <f t="shared" si="12"/>
        <v>N/A</v>
      </c>
      <c r="E76" s="47">
        <v>163864</v>
      </c>
      <c r="F76" s="44" t="str">
        <f t="shared" si="13"/>
        <v>N/A</v>
      </c>
      <c r="G76" s="47">
        <v>8018</v>
      </c>
      <c r="H76" s="44" t="str">
        <f t="shared" si="14"/>
        <v>N/A</v>
      </c>
      <c r="I76" s="12">
        <v>-69.7</v>
      </c>
      <c r="J76" s="12">
        <v>-95.1</v>
      </c>
      <c r="K76" s="45" t="s">
        <v>736</v>
      </c>
      <c r="L76" s="9" t="str">
        <f t="shared" si="15"/>
        <v>No</v>
      </c>
    </row>
    <row r="77" spans="1:12" x14ac:dyDescent="0.2">
      <c r="A77" s="46" t="s">
        <v>547</v>
      </c>
      <c r="B77" s="35" t="s">
        <v>213</v>
      </c>
      <c r="C77" s="36">
        <v>11</v>
      </c>
      <c r="D77" s="44" t="str">
        <f t="shared" si="12"/>
        <v>N/A</v>
      </c>
      <c r="E77" s="36">
        <v>11</v>
      </c>
      <c r="F77" s="44" t="str">
        <f t="shared" si="13"/>
        <v>N/A</v>
      </c>
      <c r="G77" s="36">
        <v>11</v>
      </c>
      <c r="H77" s="44" t="str">
        <f t="shared" si="14"/>
        <v>N/A</v>
      </c>
      <c r="I77" s="12">
        <v>-33.299999999999997</v>
      </c>
      <c r="J77" s="12">
        <v>-50</v>
      </c>
      <c r="K77" s="45" t="s">
        <v>736</v>
      </c>
      <c r="L77" s="9" t="str">
        <f t="shared" si="15"/>
        <v>No</v>
      </c>
    </row>
    <row r="78" spans="1:12" x14ac:dyDescent="0.2">
      <c r="A78" s="46" t="s">
        <v>1305</v>
      </c>
      <c r="B78" s="35" t="s">
        <v>213</v>
      </c>
      <c r="C78" s="47">
        <v>180067.66667000001</v>
      </c>
      <c r="D78" s="44" t="str">
        <f t="shared" si="12"/>
        <v>N/A</v>
      </c>
      <c r="E78" s="47">
        <v>81932</v>
      </c>
      <c r="F78" s="44" t="str">
        <f t="shared" si="13"/>
        <v>N/A</v>
      </c>
      <c r="G78" s="47">
        <v>8018</v>
      </c>
      <c r="H78" s="44" t="str">
        <f t="shared" si="14"/>
        <v>N/A</v>
      </c>
      <c r="I78" s="12">
        <v>-54.5</v>
      </c>
      <c r="J78" s="12">
        <v>-90.2</v>
      </c>
      <c r="K78" s="45" t="s">
        <v>736</v>
      </c>
      <c r="L78" s="9" t="str">
        <f t="shared" si="15"/>
        <v>No</v>
      </c>
    </row>
    <row r="79" spans="1:12" ht="25.5" x14ac:dyDescent="0.2">
      <c r="A79" s="46" t="s">
        <v>548</v>
      </c>
      <c r="B79" s="35" t="s">
        <v>213</v>
      </c>
      <c r="C79" s="47">
        <v>1728980</v>
      </c>
      <c r="D79" s="44" t="str">
        <f t="shared" si="12"/>
        <v>N/A</v>
      </c>
      <c r="E79" s="47">
        <v>2114048</v>
      </c>
      <c r="F79" s="44" t="str">
        <f t="shared" si="13"/>
        <v>N/A</v>
      </c>
      <c r="G79" s="47">
        <v>1710726</v>
      </c>
      <c r="H79" s="44" t="str">
        <f t="shared" si="14"/>
        <v>N/A</v>
      </c>
      <c r="I79" s="12">
        <v>22.27</v>
      </c>
      <c r="J79" s="12">
        <v>-19.100000000000001</v>
      </c>
      <c r="K79" s="45" t="s">
        <v>736</v>
      </c>
      <c r="L79" s="9" t="str">
        <f t="shared" si="15"/>
        <v>Yes</v>
      </c>
    </row>
    <row r="80" spans="1:12" x14ac:dyDescent="0.2">
      <c r="A80" s="46" t="s">
        <v>549</v>
      </c>
      <c r="B80" s="35" t="s">
        <v>213</v>
      </c>
      <c r="C80" s="36">
        <v>57</v>
      </c>
      <c r="D80" s="44" t="str">
        <f t="shared" si="12"/>
        <v>N/A</v>
      </c>
      <c r="E80" s="36">
        <v>55</v>
      </c>
      <c r="F80" s="44" t="str">
        <f t="shared" si="13"/>
        <v>N/A</v>
      </c>
      <c r="G80" s="36">
        <v>44</v>
      </c>
      <c r="H80" s="44" t="str">
        <f t="shared" si="14"/>
        <v>N/A</v>
      </c>
      <c r="I80" s="12">
        <v>-3.51</v>
      </c>
      <c r="J80" s="12">
        <v>-20</v>
      </c>
      <c r="K80" s="45" t="s">
        <v>736</v>
      </c>
      <c r="L80" s="9" t="str">
        <f t="shared" si="15"/>
        <v>Yes</v>
      </c>
    </row>
    <row r="81" spans="1:12" ht="25.5" x14ac:dyDescent="0.2">
      <c r="A81" s="46" t="s">
        <v>1306</v>
      </c>
      <c r="B81" s="35" t="s">
        <v>213</v>
      </c>
      <c r="C81" s="47">
        <v>30332.982456000002</v>
      </c>
      <c r="D81" s="44" t="str">
        <f t="shared" si="12"/>
        <v>N/A</v>
      </c>
      <c r="E81" s="47">
        <v>38437.236363999997</v>
      </c>
      <c r="F81" s="44" t="str">
        <f t="shared" si="13"/>
        <v>N/A</v>
      </c>
      <c r="G81" s="47">
        <v>38880.136363999998</v>
      </c>
      <c r="H81" s="44" t="str">
        <f t="shared" si="14"/>
        <v>N/A</v>
      </c>
      <c r="I81" s="12">
        <v>26.72</v>
      </c>
      <c r="J81" s="12">
        <v>1.1519999999999999</v>
      </c>
      <c r="K81" s="45" t="s">
        <v>736</v>
      </c>
      <c r="L81" s="9" t="str">
        <f t="shared" si="15"/>
        <v>Yes</v>
      </c>
    </row>
    <row r="82" spans="1:12" ht="25.5" x14ac:dyDescent="0.2">
      <c r="A82" s="46" t="s">
        <v>550</v>
      </c>
      <c r="B82" s="35" t="s">
        <v>213</v>
      </c>
      <c r="C82" s="47">
        <v>16949253</v>
      </c>
      <c r="D82" s="44" t="str">
        <f t="shared" si="12"/>
        <v>N/A</v>
      </c>
      <c r="E82" s="47">
        <v>14673058</v>
      </c>
      <c r="F82" s="44" t="str">
        <f t="shared" si="13"/>
        <v>N/A</v>
      </c>
      <c r="G82" s="47">
        <v>11435540</v>
      </c>
      <c r="H82" s="44" t="str">
        <f t="shared" si="14"/>
        <v>N/A</v>
      </c>
      <c r="I82" s="12">
        <v>-13.4</v>
      </c>
      <c r="J82" s="12">
        <v>-22.1</v>
      </c>
      <c r="K82" s="45" t="s">
        <v>736</v>
      </c>
      <c r="L82" s="9" t="str">
        <f t="shared" si="15"/>
        <v>Yes</v>
      </c>
    </row>
    <row r="83" spans="1:12" x14ac:dyDescent="0.2">
      <c r="A83" s="46" t="s">
        <v>551</v>
      </c>
      <c r="B83" s="35" t="s">
        <v>213</v>
      </c>
      <c r="C83" s="36">
        <v>108</v>
      </c>
      <c r="D83" s="44" t="str">
        <f t="shared" si="12"/>
        <v>N/A</v>
      </c>
      <c r="E83" s="36">
        <v>89</v>
      </c>
      <c r="F83" s="44" t="str">
        <f t="shared" si="13"/>
        <v>N/A</v>
      </c>
      <c r="G83" s="36">
        <v>72</v>
      </c>
      <c r="H83" s="44" t="str">
        <f t="shared" si="14"/>
        <v>N/A</v>
      </c>
      <c r="I83" s="12">
        <v>-17.600000000000001</v>
      </c>
      <c r="J83" s="12">
        <v>-19.100000000000001</v>
      </c>
      <c r="K83" s="45" t="s">
        <v>736</v>
      </c>
      <c r="L83" s="9" t="str">
        <f t="shared" si="15"/>
        <v>Yes</v>
      </c>
    </row>
    <row r="84" spans="1:12" x14ac:dyDescent="0.2">
      <c r="A84" s="46" t="s">
        <v>1307</v>
      </c>
      <c r="B84" s="35" t="s">
        <v>213</v>
      </c>
      <c r="C84" s="47">
        <v>156937.52778</v>
      </c>
      <c r="D84" s="44" t="str">
        <f t="shared" si="12"/>
        <v>N/A</v>
      </c>
      <c r="E84" s="47">
        <v>164865.82021999999</v>
      </c>
      <c r="F84" s="44" t="str">
        <f t="shared" si="13"/>
        <v>N/A</v>
      </c>
      <c r="G84" s="47">
        <v>158826.94443999999</v>
      </c>
      <c r="H84" s="44" t="str">
        <f t="shared" si="14"/>
        <v>N/A</v>
      </c>
      <c r="I84" s="12">
        <v>5.0519999999999996</v>
      </c>
      <c r="J84" s="12">
        <v>-3.66</v>
      </c>
      <c r="K84" s="45" t="s">
        <v>736</v>
      </c>
      <c r="L84" s="9" t="str">
        <f t="shared" si="15"/>
        <v>Yes</v>
      </c>
    </row>
    <row r="85" spans="1:12" x14ac:dyDescent="0.2">
      <c r="A85" s="46" t="s">
        <v>552</v>
      </c>
      <c r="B85" s="35" t="s">
        <v>213</v>
      </c>
      <c r="C85" s="47">
        <v>124256136</v>
      </c>
      <c r="D85" s="44" t="str">
        <f t="shared" si="12"/>
        <v>N/A</v>
      </c>
      <c r="E85" s="47">
        <v>137495274</v>
      </c>
      <c r="F85" s="44" t="str">
        <f t="shared" si="13"/>
        <v>N/A</v>
      </c>
      <c r="G85" s="47">
        <v>141687562</v>
      </c>
      <c r="H85" s="44" t="str">
        <f t="shared" si="14"/>
        <v>N/A</v>
      </c>
      <c r="I85" s="12">
        <v>10.65</v>
      </c>
      <c r="J85" s="12">
        <v>3.0489999999999999</v>
      </c>
      <c r="K85" s="45" t="s">
        <v>736</v>
      </c>
      <c r="L85" s="9" t="str">
        <f t="shared" si="15"/>
        <v>Yes</v>
      </c>
    </row>
    <row r="86" spans="1:12" x14ac:dyDescent="0.2">
      <c r="A86" s="46" t="s">
        <v>553</v>
      </c>
      <c r="B86" s="35" t="s">
        <v>213</v>
      </c>
      <c r="C86" s="36">
        <v>4340</v>
      </c>
      <c r="D86" s="44" t="str">
        <f t="shared" si="12"/>
        <v>N/A</v>
      </c>
      <c r="E86" s="36">
        <v>4305</v>
      </c>
      <c r="F86" s="44" t="str">
        <f t="shared" si="13"/>
        <v>N/A</v>
      </c>
      <c r="G86" s="36">
        <v>4169</v>
      </c>
      <c r="H86" s="44" t="str">
        <f t="shared" si="14"/>
        <v>N/A</v>
      </c>
      <c r="I86" s="12">
        <v>-0.80600000000000005</v>
      </c>
      <c r="J86" s="12">
        <v>-3.16</v>
      </c>
      <c r="K86" s="45" t="s">
        <v>736</v>
      </c>
      <c r="L86" s="9" t="str">
        <f t="shared" si="15"/>
        <v>Yes</v>
      </c>
    </row>
    <row r="87" spans="1:12" x14ac:dyDescent="0.2">
      <c r="A87" s="46" t="s">
        <v>1308</v>
      </c>
      <c r="B87" s="35" t="s">
        <v>213</v>
      </c>
      <c r="C87" s="47">
        <v>28630.446082999999</v>
      </c>
      <c r="D87" s="44" t="str">
        <f t="shared" si="12"/>
        <v>N/A</v>
      </c>
      <c r="E87" s="47">
        <v>31938.507317</v>
      </c>
      <c r="F87" s="44" t="str">
        <f t="shared" si="13"/>
        <v>N/A</v>
      </c>
      <c r="G87" s="47">
        <v>33985.982730000003</v>
      </c>
      <c r="H87" s="44" t="str">
        <f t="shared" si="14"/>
        <v>N/A</v>
      </c>
      <c r="I87" s="12">
        <v>11.55</v>
      </c>
      <c r="J87" s="12">
        <v>6.4109999999999996</v>
      </c>
      <c r="K87" s="45" t="s">
        <v>736</v>
      </c>
      <c r="L87" s="9" t="str">
        <f t="shared" si="15"/>
        <v>Yes</v>
      </c>
    </row>
    <row r="88" spans="1:12" ht="25.5" x14ac:dyDescent="0.2">
      <c r="A88" s="46" t="s">
        <v>554</v>
      </c>
      <c r="B88" s="35" t="s">
        <v>213</v>
      </c>
      <c r="C88" s="47">
        <v>8562066</v>
      </c>
      <c r="D88" s="44" t="str">
        <f t="shared" si="12"/>
        <v>N/A</v>
      </c>
      <c r="E88" s="47">
        <v>7261902</v>
      </c>
      <c r="F88" s="44" t="str">
        <f t="shared" si="13"/>
        <v>N/A</v>
      </c>
      <c r="G88" s="47">
        <v>6611852</v>
      </c>
      <c r="H88" s="44" t="str">
        <f t="shared" si="14"/>
        <v>N/A</v>
      </c>
      <c r="I88" s="12">
        <v>-15.2</v>
      </c>
      <c r="J88" s="12">
        <v>-8.9499999999999993</v>
      </c>
      <c r="K88" s="45" t="s">
        <v>736</v>
      </c>
      <c r="L88" s="9" t="str">
        <f t="shared" si="15"/>
        <v>Yes</v>
      </c>
    </row>
    <row r="89" spans="1:12" x14ac:dyDescent="0.2">
      <c r="A89" s="46" t="s">
        <v>555</v>
      </c>
      <c r="B89" s="35" t="s">
        <v>213</v>
      </c>
      <c r="C89" s="36">
        <v>35359</v>
      </c>
      <c r="D89" s="44" t="str">
        <f t="shared" si="12"/>
        <v>N/A</v>
      </c>
      <c r="E89" s="36">
        <v>30930</v>
      </c>
      <c r="F89" s="44" t="str">
        <f t="shared" si="13"/>
        <v>N/A</v>
      </c>
      <c r="G89" s="36">
        <v>26322</v>
      </c>
      <c r="H89" s="44" t="str">
        <f t="shared" si="14"/>
        <v>N/A</v>
      </c>
      <c r="I89" s="12">
        <v>-12.5</v>
      </c>
      <c r="J89" s="12">
        <v>-14.9</v>
      </c>
      <c r="K89" s="45" t="s">
        <v>736</v>
      </c>
      <c r="L89" s="9" t="str">
        <f t="shared" si="15"/>
        <v>Yes</v>
      </c>
    </row>
    <row r="90" spans="1:12" x14ac:dyDescent="0.2">
      <c r="A90" s="46" t="s">
        <v>1309</v>
      </c>
      <c r="B90" s="35" t="s">
        <v>213</v>
      </c>
      <c r="C90" s="47">
        <v>242.14672361000001</v>
      </c>
      <c r="D90" s="44" t="str">
        <f t="shared" si="12"/>
        <v>N/A</v>
      </c>
      <c r="E90" s="47">
        <v>234.78506304999999</v>
      </c>
      <c r="F90" s="44" t="str">
        <f t="shared" si="13"/>
        <v>N/A</v>
      </c>
      <c r="G90" s="47">
        <v>251.1910949</v>
      </c>
      <c r="H90" s="44" t="str">
        <f t="shared" si="14"/>
        <v>N/A</v>
      </c>
      <c r="I90" s="12">
        <v>-3.04</v>
      </c>
      <c r="J90" s="12">
        <v>6.9880000000000004</v>
      </c>
      <c r="K90" s="45" t="s">
        <v>736</v>
      </c>
      <c r="L90" s="9" t="str">
        <f t="shared" si="15"/>
        <v>Yes</v>
      </c>
    </row>
    <row r="91" spans="1:12" x14ac:dyDescent="0.2">
      <c r="A91" s="46" t="s">
        <v>556</v>
      </c>
      <c r="B91" s="35" t="s">
        <v>213</v>
      </c>
      <c r="C91" s="47">
        <v>8878249</v>
      </c>
      <c r="D91" s="44" t="str">
        <f t="shared" si="12"/>
        <v>N/A</v>
      </c>
      <c r="E91" s="47">
        <v>8687386</v>
      </c>
      <c r="F91" s="44" t="str">
        <f t="shared" si="13"/>
        <v>N/A</v>
      </c>
      <c r="G91" s="47">
        <v>8559918</v>
      </c>
      <c r="H91" s="44" t="str">
        <f t="shared" si="14"/>
        <v>N/A</v>
      </c>
      <c r="I91" s="12">
        <v>-2.15</v>
      </c>
      <c r="J91" s="12">
        <v>-1.47</v>
      </c>
      <c r="K91" s="45" t="s">
        <v>736</v>
      </c>
      <c r="L91" s="9" t="str">
        <f t="shared" si="15"/>
        <v>Yes</v>
      </c>
    </row>
    <row r="92" spans="1:12" x14ac:dyDescent="0.2">
      <c r="A92" s="46" t="s">
        <v>557</v>
      </c>
      <c r="B92" s="35" t="s">
        <v>213</v>
      </c>
      <c r="C92" s="36">
        <v>28785</v>
      </c>
      <c r="D92" s="44" t="str">
        <f t="shared" si="12"/>
        <v>N/A</v>
      </c>
      <c r="E92" s="36">
        <v>28741</v>
      </c>
      <c r="F92" s="44" t="str">
        <f t="shared" si="13"/>
        <v>N/A</v>
      </c>
      <c r="G92" s="36">
        <v>28128</v>
      </c>
      <c r="H92" s="44" t="str">
        <f t="shared" si="14"/>
        <v>N/A</v>
      </c>
      <c r="I92" s="12">
        <v>-0.153</v>
      </c>
      <c r="J92" s="12">
        <v>-2.13</v>
      </c>
      <c r="K92" s="45" t="s">
        <v>736</v>
      </c>
      <c r="L92" s="9" t="str">
        <f t="shared" si="15"/>
        <v>Yes</v>
      </c>
    </row>
    <row r="93" spans="1:12" x14ac:dyDescent="0.2">
      <c r="A93" s="46" t="s">
        <v>1310</v>
      </c>
      <c r="B93" s="35" t="s">
        <v>213</v>
      </c>
      <c r="C93" s="47">
        <v>308.433177</v>
      </c>
      <c r="D93" s="44" t="str">
        <f t="shared" si="12"/>
        <v>N/A</v>
      </c>
      <c r="E93" s="47">
        <v>302.26456977999999</v>
      </c>
      <c r="F93" s="44" t="str">
        <f t="shared" si="13"/>
        <v>N/A</v>
      </c>
      <c r="G93" s="47">
        <v>304.32017918000003</v>
      </c>
      <c r="H93" s="44" t="str">
        <f t="shared" si="14"/>
        <v>N/A</v>
      </c>
      <c r="I93" s="12">
        <v>-2</v>
      </c>
      <c r="J93" s="12">
        <v>0.68010000000000004</v>
      </c>
      <c r="K93" s="45" t="s">
        <v>736</v>
      </c>
      <c r="L93" s="9" t="str">
        <f t="shared" si="15"/>
        <v>Yes</v>
      </c>
    </row>
    <row r="94" spans="1:12" ht="25.5" x14ac:dyDescent="0.2">
      <c r="A94" s="46" t="s">
        <v>558</v>
      </c>
      <c r="B94" s="35" t="s">
        <v>213</v>
      </c>
      <c r="C94" s="47">
        <v>2635168</v>
      </c>
      <c r="D94" s="44" t="str">
        <f t="shared" si="12"/>
        <v>N/A</v>
      </c>
      <c r="E94" s="47">
        <v>2848614</v>
      </c>
      <c r="F94" s="44" t="str">
        <f t="shared" si="13"/>
        <v>N/A</v>
      </c>
      <c r="G94" s="47">
        <v>2050771</v>
      </c>
      <c r="H94" s="44" t="str">
        <f t="shared" si="14"/>
        <v>N/A</v>
      </c>
      <c r="I94" s="12">
        <v>8.1</v>
      </c>
      <c r="J94" s="12">
        <v>-28</v>
      </c>
      <c r="K94" s="45" t="s">
        <v>736</v>
      </c>
      <c r="L94" s="9" t="str">
        <f t="shared" si="15"/>
        <v>Yes</v>
      </c>
    </row>
    <row r="95" spans="1:12" x14ac:dyDescent="0.2">
      <c r="A95" s="46" t="s">
        <v>559</v>
      </c>
      <c r="B95" s="35" t="s">
        <v>213</v>
      </c>
      <c r="C95" s="36">
        <v>33509</v>
      </c>
      <c r="D95" s="44" t="str">
        <f t="shared" si="12"/>
        <v>N/A</v>
      </c>
      <c r="E95" s="36">
        <v>32640</v>
      </c>
      <c r="F95" s="44" t="str">
        <f t="shared" si="13"/>
        <v>N/A</v>
      </c>
      <c r="G95" s="36">
        <v>26736</v>
      </c>
      <c r="H95" s="44" t="str">
        <f t="shared" si="14"/>
        <v>N/A</v>
      </c>
      <c r="I95" s="12">
        <v>-2.59</v>
      </c>
      <c r="J95" s="12">
        <v>-18.100000000000001</v>
      </c>
      <c r="K95" s="45" t="s">
        <v>736</v>
      </c>
      <c r="L95" s="9" t="str">
        <f t="shared" si="15"/>
        <v>Yes</v>
      </c>
    </row>
    <row r="96" spans="1:12" ht="25.5" x14ac:dyDescent="0.2">
      <c r="A96" s="46" t="s">
        <v>1311</v>
      </c>
      <c r="B96" s="35" t="s">
        <v>213</v>
      </c>
      <c r="C96" s="47">
        <v>78.640604017000001</v>
      </c>
      <c r="D96" s="44" t="str">
        <f t="shared" si="12"/>
        <v>N/A</v>
      </c>
      <c r="E96" s="47">
        <v>87.273713235000002</v>
      </c>
      <c r="F96" s="44" t="str">
        <f t="shared" si="13"/>
        <v>N/A</v>
      </c>
      <c r="G96" s="47">
        <v>76.704480849999996</v>
      </c>
      <c r="H96" s="44" t="str">
        <f t="shared" si="14"/>
        <v>N/A</v>
      </c>
      <c r="I96" s="12">
        <v>10.98</v>
      </c>
      <c r="J96" s="12">
        <v>-12.1</v>
      </c>
      <c r="K96" s="45" t="s">
        <v>736</v>
      </c>
      <c r="L96" s="9" t="str">
        <f t="shared" si="15"/>
        <v>Yes</v>
      </c>
    </row>
    <row r="97" spans="1:12" ht="25.5" x14ac:dyDescent="0.2">
      <c r="A97" s="46" t="s">
        <v>560</v>
      </c>
      <c r="B97" s="35" t="s">
        <v>213</v>
      </c>
      <c r="C97" s="47">
        <v>206672592</v>
      </c>
      <c r="D97" s="44" t="str">
        <f t="shared" si="12"/>
        <v>N/A</v>
      </c>
      <c r="E97" s="47">
        <v>207557954</v>
      </c>
      <c r="F97" s="44" t="str">
        <f t="shared" si="13"/>
        <v>N/A</v>
      </c>
      <c r="G97" s="47">
        <v>234159945</v>
      </c>
      <c r="H97" s="44" t="str">
        <f t="shared" si="14"/>
        <v>N/A</v>
      </c>
      <c r="I97" s="12">
        <v>0.4284</v>
      </c>
      <c r="J97" s="12">
        <v>12.82</v>
      </c>
      <c r="K97" s="45" t="s">
        <v>736</v>
      </c>
      <c r="L97" s="9" t="str">
        <f t="shared" si="15"/>
        <v>Yes</v>
      </c>
    </row>
    <row r="98" spans="1:12" x14ac:dyDescent="0.2">
      <c r="A98" s="46" t="s">
        <v>561</v>
      </c>
      <c r="B98" s="35" t="s">
        <v>213</v>
      </c>
      <c r="C98" s="36">
        <v>190440</v>
      </c>
      <c r="D98" s="44" t="str">
        <f t="shared" si="12"/>
        <v>N/A</v>
      </c>
      <c r="E98" s="36">
        <v>191680</v>
      </c>
      <c r="F98" s="44" t="str">
        <f t="shared" si="13"/>
        <v>N/A</v>
      </c>
      <c r="G98" s="36">
        <v>183930</v>
      </c>
      <c r="H98" s="44" t="str">
        <f t="shared" si="14"/>
        <v>N/A</v>
      </c>
      <c r="I98" s="12">
        <v>0.65110000000000001</v>
      </c>
      <c r="J98" s="12">
        <v>-4.04</v>
      </c>
      <c r="K98" s="45" t="s">
        <v>736</v>
      </c>
      <c r="L98" s="9" t="str">
        <f t="shared" si="15"/>
        <v>Yes</v>
      </c>
    </row>
    <row r="99" spans="1:12" x14ac:dyDescent="0.2">
      <c r="A99" s="46" t="s">
        <v>1312</v>
      </c>
      <c r="B99" s="35" t="s">
        <v>213</v>
      </c>
      <c r="C99" s="47">
        <v>1085.2373031</v>
      </c>
      <c r="D99" s="44" t="str">
        <f t="shared" si="12"/>
        <v>N/A</v>
      </c>
      <c r="E99" s="47">
        <v>1082.8357366</v>
      </c>
      <c r="F99" s="44" t="str">
        <f t="shared" si="13"/>
        <v>N/A</v>
      </c>
      <c r="G99" s="47">
        <v>1273.0927254999999</v>
      </c>
      <c r="H99" s="44" t="str">
        <f t="shared" si="14"/>
        <v>N/A</v>
      </c>
      <c r="I99" s="12">
        <v>-0.221</v>
      </c>
      <c r="J99" s="12">
        <v>17.57</v>
      </c>
      <c r="K99" s="45" t="s">
        <v>736</v>
      </c>
      <c r="L99" s="9" t="str">
        <f t="shared" si="15"/>
        <v>Yes</v>
      </c>
    </row>
    <row r="100" spans="1:12" x14ac:dyDescent="0.2">
      <c r="A100" s="46" t="s">
        <v>562</v>
      </c>
      <c r="B100" s="35" t="s">
        <v>213</v>
      </c>
      <c r="C100" s="47">
        <v>275871970</v>
      </c>
      <c r="D100" s="44" t="str">
        <f t="shared" si="12"/>
        <v>N/A</v>
      </c>
      <c r="E100" s="47">
        <v>287974203</v>
      </c>
      <c r="F100" s="44" t="str">
        <f t="shared" si="13"/>
        <v>N/A</v>
      </c>
      <c r="G100" s="47">
        <v>297261229</v>
      </c>
      <c r="H100" s="44" t="str">
        <f t="shared" si="14"/>
        <v>N/A</v>
      </c>
      <c r="I100" s="12">
        <v>4.3869999999999996</v>
      </c>
      <c r="J100" s="12">
        <v>3.2250000000000001</v>
      </c>
      <c r="K100" s="45" t="s">
        <v>736</v>
      </c>
      <c r="L100" s="9" t="str">
        <f t="shared" si="15"/>
        <v>Yes</v>
      </c>
    </row>
    <row r="101" spans="1:12" x14ac:dyDescent="0.2">
      <c r="A101" s="46" t="s">
        <v>563</v>
      </c>
      <c r="B101" s="35" t="s">
        <v>213</v>
      </c>
      <c r="C101" s="36">
        <v>320309</v>
      </c>
      <c r="D101" s="44" t="str">
        <f t="shared" si="12"/>
        <v>N/A</v>
      </c>
      <c r="E101" s="36">
        <v>320225</v>
      </c>
      <c r="F101" s="44" t="str">
        <f t="shared" si="13"/>
        <v>N/A</v>
      </c>
      <c r="G101" s="36">
        <v>310933</v>
      </c>
      <c r="H101" s="44" t="str">
        <f t="shared" si="14"/>
        <v>N/A</v>
      </c>
      <c r="I101" s="12">
        <v>-2.5999999999999999E-2</v>
      </c>
      <c r="J101" s="12">
        <v>-2.9</v>
      </c>
      <c r="K101" s="45" t="s">
        <v>736</v>
      </c>
      <c r="L101" s="9" t="str">
        <f t="shared" si="15"/>
        <v>Yes</v>
      </c>
    </row>
    <row r="102" spans="1:12" x14ac:dyDescent="0.2">
      <c r="A102" s="46" t="s">
        <v>1313</v>
      </c>
      <c r="B102" s="35" t="s">
        <v>213</v>
      </c>
      <c r="C102" s="47">
        <v>861.26824409999995</v>
      </c>
      <c r="D102" s="44" t="str">
        <f t="shared" si="12"/>
        <v>N/A</v>
      </c>
      <c r="E102" s="47">
        <v>899.28707314999997</v>
      </c>
      <c r="F102" s="44" t="str">
        <f t="shared" si="13"/>
        <v>N/A</v>
      </c>
      <c r="G102" s="47">
        <v>956.02984887000002</v>
      </c>
      <c r="H102" s="44" t="str">
        <f t="shared" si="14"/>
        <v>N/A</v>
      </c>
      <c r="I102" s="12">
        <v>4.4139999999999997</v>
      </c>
      <c r="J102" s="12">
        <v>6.31</v>
      </c>
      <c r="K102" s="45" t="s">
        <v>736</v>
      </c>
      <c r="L102" s="9" t="str">
        <f t="shared" si="15"/>
        <v>Yes</v>
      </c>
    </row>
    <row r="103" spans="1:12" ht="25.5" x14ac:dyDescent="0.2">
      <c r="A103" s="46" t="s">
        <v>564</v>
      </c>
      <c r="B103" s="35" t="s">
        <v>213</v>
      </c>
      <c r="C103" s="47">
        <v>4472656</v>
      </c>
      <c r="D103" s="44" t="str">
        <f t="shared" si="12"/>
        <v>N/A</v>
      </c>
      <c r="E103" s="47">
        <v>4122871</v>
      </c>
      <c r="F103" s="44" t="str">
        <f t="shared" si="13"/>
        <v>N/A</v>
      </c>
      <c r="G103" s="47">
        <v>3694402</v>
      </c>
      <c r="H103" s="44" t="str">
        <f t="shared" si="14"/>
        <v>N/A</v>
      </c>
      <c r="I103" s="12">
        <v>-7.82</v>
      </c>
      <c r="J103" s="12">
        <v>-10.4</v>
      </c>
      <c r="K103" s="45" t="s">
        <v>736</v>
      </c>
      <c r="L103" s="9" t="str">
        <f t="shared" si="15"/>
        <v>Yes</v>
      </c>
    </row>
    <row r="104" spans="1:12" x14ac:dyDescent="0.2">
      <c r="A104" s="46" t="s">
        <v>565</v>
      </c>
      <c r="B104" s="35" t="s">
        <v>213</v>
      </c>
      <c r="C104" s="36">
        <v>6075</v>
      </c>
      <c r="D104" s="44" t="str">
        <f t="shared" si="12"/>
        <v>N/A</v>
      </c>
      <c r="E104" s="36">
        <v>5802</v>
      </c>
      <c r="F104" s="44" t="str">
        <f t="shared" si="13"/>
        <v>N/A</v>
      </c>
      <c r="G104" s="36">
        <v>5326</v>
      </c>
      <c r="H104" s="44" t="str">
        <f t="shared" si="14"/>
        <v>N/A</v>
      </c>
      <c r="I104" s="12">
        <v>-4.49</v>
      </c>
      <c r="J104" s="12">
        <v>-8.1999999999999993</v>
      </c>
      <c r="K104" s="45" t="s">
        <v>736</v>
      </c>
      <c r="L104" s="9" t="str">
        <f t="shared" si="15"/>
        <v>Yes</v>
      </c>
    </row>
    <row r="105" spans="1:12" ht="25.5" x14ac:dyDescent="0.2">
      <c r="A105" s="46" t="s">
        <v>1314</v>
      </c>
      <c r="B105" s="35" t="s">
        <v>213</v>
      </c>
      <c r="C105" s="47">
        <v>736.23967077999998</v>
      </c>
      <c r="D105" s="44" t="str">
        <f t="shared" si="12"/>
        <v>N/A</v>
      </c>
      <c r="E105" s="47">
        <v>710.59479490000001</v>
      </c>
      <c r="F105" s="44" t="str">
        <f t="shared" si="13"/>
        <v>N/A</v>
      </c>
      <c r="G105" s="47">
        <v>693.65414945999999</v>
      </c>
      <c r="H105" s="44" t="str">
        <f t="shared" si="14"/>
        <v>N/A</v>
      </c>
      <c r="I105" s="12">
        <v>-3.48</v>
      </c>
      <c r="J105" s="12">
        <v>-2.38</v>
      </c>
      <c r="K105" s="45" t="s">
        <v>736</v>
      </c>
      <c r="L105" s="9" t="str">
        <f t="shared" si="15"/>
        <v>Yes</v>
      </c>
    </row>
    <row r="106" spans="1:12" ht="25.5" x14ac:dyDescent="0.2">
      <c r="A106" s="46" t="s">
        <v>566</v>
      </c>
      <c r="B106" s="35" t="s">
        <v>213</v>
      </c>
      <c r="C106" s="47">
        <v>152061461</v>
      </c>
      <c r="D106" s="44" t="str">
        <f t="shared" si="12"/>
        <v>N/A</v>
      </c>
      <c r="E106" s="47">
        <v>132093072</v>
      </c>
      <c r="F106" s="44" t="str">
        <f t="shared" si="13"/>
        <v>N/A</v>
      </c>
      <c r="G106" s="47">
        <v>130729566</v>
      </c>
      <c r="H106" s="44" t="str">
        <f t="shared" si="14"/>
        <v>N/A</v>
      </c>
      <c r="I106" s="12">
        <v>-13.1</v>
      </c>
      <c r="J106" s="12">
        <v>-1.03</v>
      </c>
      <c r="K106" s="45" t="s">
        <v>736</v>
      </c>
      <c r="L106" s="9" t="str">
        <f t="shared" si="15"/>
        <v>Yes</v>
      </c>
    </row>
    <row r="107" spans="1:12" x14ac:dyDescent="0.2">
      <c r="A107" s="46" t="s">
        <v>567</v>
      </c>
      <c r="B107" s="35" t="s">
        <v>213</v>
      </c>
      <c r="C107" s="36">
        <v>249923</v>
      </c>
      <c r="D107" s="44" t="str">
        <f t="shared" si="12"/>
        <v>N/A</v>
      </c>
      <c r="E107" s="36">
        <v>249311</v>
      </c>
      <c r="F107" s="44" t="str">
        <f t="shared" si="13"/>
        <v>N/A</v>
      </c>
      <c r="G107" s="36">
        <v>240726</v>
      </c>
      <c r="H107" s="44" t="str">
        <f t="shared" si="14"/>
        <v>N/A</v>
      </c>
      <c r="I107" s="12">
        <v>-0.245</v>
      </c>
      <c r="J107" s="12">
        <v>-3.44</v>
      </c>
      <c r="K107" s="45" t="s">
        <v>736</v>
      </c>
      <c r="L107" s="9" t="str">
        <f t="shared" si="15"/>
        <v>Yes</v>
      </c>
    </row>
    <row r="108" spans="1:12" x14ac:dyDescent="0.2">
      <c r="A108" s="46" t="s">
        <v>1315</v>
      </c>
      <c r="B108" s="35" t="s">
        <v>213</v>
      </c>
      <c r="C108" s="47">
        <v>608.43324143999996</v>
      </c>
      <c r="D108" s="44" t="str">
        <f t="shared" si="12"/>
        <v>N/A</v>
      </c>
      <c r="E108" s="47">
        <v>529.83250639000005</v>
      </c>
      <c r="F108" s="44" t="str">
        <f t="shared" si="13"/>
        <v>N/A</v>
      </c>
      <c r="G108" s="47">
        <v>543.06375713</v>
      </c>
      <c r="H108" s="44" t="str">
        <f t="shared" si="14"/>
        <v>N/A</v>
      </c>
      <c r="I108" s="12">
        <v>-12.9</v>
      </c>
      <c r="J108" s="12">
        <v>2.4969999999999999</v>
      </c>
      <c r="K108" s="45" t="s">
        <v>736</v>
      </c>
      <c r="L108" s="9" t="str">
        <f t="shared" si="15"/>
        <v>Yes</v>
      </c>
    </row>
    <row r="109" spans="1:12" x14ac:dyDescent="0.2">
      <c r="A109" s="46" t="s">
        <v>568</v>
      </c>
      <c r="B109" s="35" t="s">
        <v>213</v>
      </c>
      <c r="C109" s="47">
        <v>704954123</v>
      </c>
      <c r="D109" s="44" t="str">
        <f t="shared" si="12"/>
        <v>N/A</v>
      </c>
      <c r="E109" s="47">
        <v>722542796</v>
      </c>
      <c r="F109" s="44" t="str">
        <f t="shared" si="13"/>
        <v>N/A</v>
      </c>
      <c r="G109" s="47">
        <v>738571250</v>
      </c>
      <c r="H109" s="44" t="str">
        <f t="shared" si="14"/>
        <v>N/A</v>
      </c>
      <c r="I109" s="12">
        <v>2.4950000000000001</v>
      </c>
      <c r="J109" s="12">
        <v>2.218</v>
      </c>
      <c r="K109" s="45" t="s">
        <v>736</v>
      </c>
      <c r="L109" s="9" t="str">
        <f t="shared" si="15"/>
        <v>Yes</v>
      </c>
    </row>
    <row r="110" spans="1:12" x14ac:dyDescent="0.2">
      <c r="A110" s="46" t="s">
        <v>569</v>
      </c>
      <c r="B110" s="35" t="s">
        <v>213</v>
      </c>
      <c r="C110" s="36">
        <v>288457</v>
      </c>
      <c r="D110" s="44" t="str">
        <f t="shared" si="12"/>
        <v>N/A</v>
      </c>
      <c r="E110" s="36">
        <v>285185</v>
      </c>
      <c r="F110" s="44" t="str">
        <f t="shared" si="13"/>
        <v>N/A</v>
      </c>
      <c r="G110" s="36">
        <v>276282</v>
      </c>
      <c r="H110" s="44" t="str">
        <f t="shared" si="14"/>
        <v>N/A</v>
      </c>
      <c r="I110" s="12">
        <v>-1.1299999999999999</v>
      </c>
      <c r="J110" s="12">
        <v>-3.12</v>
      </c>
      <c r="K110" s="45" t="s">
        <v>736</v>
      </c>
      <c r="L110" s="9" t="str">
        <f t="shared" si="15"/>
        <v>Yes</v>
      </c>
    </row>
    <row r="111" spans="1:12" x14ac:dyDescent="0.2">
      <c r="A111" s="46" t="s">
        <v>1316</v>
      </c>
      <c r="B111" s="35" t="s">
        <v>213</v>
      </c>
      <c r="C111" s="47">
        <v>2443.8794100999999</v>
      </c>
      <c r="D111" s="44" t="str">
        <f t="shared" si="12"/>
        <v>N/A</v>
      </c>
      <c r="E111" s="47">
        <v>2533.5932674999999</v>
      </c>
      <c r="F111" s="44" t="str">
        <f t="shared" si="13"/>
        <v>N/A</v>
      </c>
      <c r="G111" s="47">
        <v>2673.2514243000001</v>
      </c>
      <c r="H111" s="44" t="str">
        <f t="shared" si="14"/>
        <v>N/A</v>
      </c>
      <c r="I111" s="12">
        <v>3.6709999999999998</v>
      </c>
      <c r="J111" s="12">
        <v>5.5119999999999996</v>
      </c>
      <c r="K111" s="45" t="s">
        <v>736</v>
      </c>
      <c r="L111" s="9" t="str">
        <f t="shared" si="15"/>
        <v>Yes</v>
      </c>
    </row>
    <row r="112" spans="1:12" ht="25.5" x14ac:dyDescent="0.2">
      <c r="A112" s="46" t="s">
        <v>570</v>
      </c>
      <c r="B112" s="35" t="s">
        <v>213</v>
      </c>
      <c r="C112" s="47">
        <v>55278656</v>
      </c>
      <c r="D112" s="44" t="str">
        <f t="shared" si="12"/>
        <v>N/A</v>
      </c>
      <c r="E112" s="47">
        <v>47292346</v>
      </c>
      <c r="F112" s="44" t="str">
        <f t="shared" si="13"/>
        <v>N/A</v>
      </c>
      <c r="G112" s="47">
        <v>51298121</v>
      </c>
      <c r="H112" s="44" t="str">
        <f t="shared" si="14"/>
        <v>N/A</v>
      </c>
      <c r="I112" s="12">
        <v>-14.4</v>
      </c>
      <c r="J112" s="12">
        <v>8.4700000000000006</v>
      </c>
      <c r="K112" s="45" t="s">
        <v>736</v>
      </c>
      <c r="L112" s="9" t="str">
        <f t="shared" si="15"/>
        <v>Yes</v>
      </c>
    </row>
    <row r="113" spans="1:12" x14ac:dyDescent="0.2">
      <c r="A113" s="46" t="s">
        <v>571</v>
      </c>
      <c r="B113" s="35" t="s">
        <v>213</v>
      </c>
      <c r="C113" s="36">
        <v>57966</v>
      </c>
      <c r="D113" s="44" t="str">
        <f t="shared" si="12"/>
        <v>N/A</v>
      </c>
      <c r="E113" s="36">
        <v>47848</v>
      </c>
      <c r="F113" s="44" t="str">
        <f t="shared" si="13"/>
        <v>N/A</v>
      </c>
      <c r="G113" s="36">
        <v>43574</v>
      </c>
      <c r="H113" s="44" t="str">
        <f t="shared" si="14"/>
        <v>N/A</v>
      </c>
      <c r="I113" s="12">
        <v>-17.5</v>
      </c>
      <c r="J113" s="12">
        <v>-8.93</v>
      </c>
      <c r="K113" s="45" t="s">
        <v>736</v>
      </c>
      <c r="L113" s="9" t="str">
        <f t="shared" si="15"/>
        <v>Yes</v>
      </c>
    </row>
    <row r="114" spans="1:12" ht="25.5" x14ac:dyDescent="0.2">
      <c r="A114" s="46" t="s">
        <v>1317</v>
      </c>
      <c r="B114" s="35" t="s">
        <v>213</v>
      </c>
      <c r="C114" s="47">
        <v>953.63930579999999</v>
      </c>
      <c r="D114" s="44" t="str">
        <f t="shared" si="12"/>
        <v>N/A</v>
      </c>
      <c r="E114" s="47">
        <v>988.38710082</v>
      </c>
      <c r="F114" s="44" t="str">
        <f t="shared" si="13"/>
        <v>N/A</v>
      </c>
      <c r="G114" s="47">
        <v>1177.2644467</v>
      </c>
      <c r="H114" s="44" t="str">
        <f t="shared" si="14"/>
        <v>N/A</v>
      </c>
      <c r="I114" s="12">
        <v>3.6440000000000001</v>
      </c>
      <c r="J114" s="12">
        <v>19.11</v>
      </c>
      <c r="K114" s="45" t="s">
        <v>736</v>
      </c>
      <c r="L114" s="9" t="str">
        <f t="shared" si="15"/>
        <v>Yes</v>
      </c>
    </row>
    <row r="115" spans="1:12" ht="25.5" x14ac:dyDescent="0.2">
      <c r="A115" s="46" t="s">
        <v>572</v>
      </c>
      <c r="B115" s="35" t="s">
        <v>213</v>
      </c>
      <c r="C115" s="47">
        <v>18046103</v>
      </c>
      <c r="D115" s="44" t="str">
        <f t="shared" si="12"/>
        <v>N/A</v>
      </c>
      <c r="E115" s="47">
        <v>30235255</v>
      </c>
      <c r="F115" s="44" t="str">
        <f t="shared" si="13"/>
        <v>N/A</v>
      </c>
      <c r="G115" s="47">
        <v>32794631</v>
      </c>
      <c r="H115" s="44" t="str">
        <f t="shared" si="14"/>
        <v>N/A</v>
      </c>
      <c r="I115" s="12">
        <v>67.540000000000006</v>
      </c>
      <c r="J115" s="12">
        <v>8.4649999999999999</v>
      </c>
      <c r="K115" s="45" t="s">
        <v>736</v>
      </c>
      <c r="L115" s="9" t="str">
        <f t="shared" si="15"/>
        <v>Yes</v>
      </c>
    </row>
    <row r="116" spans="1:12" x14ac:dyDescent="0.2">
      <c r="A116" s="3" t="s">
        <v>573</v>
      </c>
      <c r="B116" s="35" t="s">
        <v>213</v>
      </c>
      <c r="C116" s="36">
        <v>29162</v>
      </c>
      <c r="D116" s="44" t="str">
        <f t="shared" si="12"/>
        <v>N/A</v>
      </c>
      <c r="E116" s="36">
        <v>30074</v>
      </c>
      <c r="F116" s="44" t="str">
        <f t="shared" si="13"/>
        <v>N/A</v>
      </c>
      <c r="G116" s="36">
        <v>29735</v>
      </c>
      <c r="H116" s="44" t="str">
        <f t="shared" si="14"/>
        <v>N/A</v>
      </c>
      <c r="I116" s="12">
        <v>3.1269999999999998</v>
      </c>
      <c r="J116" s="12">
        <v>-1.1299999999999999</v>
      </c>
      <c r="K116" s="45" t="s">
        <v>736</v>
      </c>
      <c r="L116" s="9" t="str">
        <f t="shared" si="15"/>
        <v>Yes</v>
      </c>
    </row>
    <row r="117" spans="1:12" ht="25.5" x14ac:dyDescent="0.2">
      <c r="A117" s="3" t="s">
        <v>1318</v>
      </c>
      <c r="B117" s="35" t="s">
        <v>213</v>
      </c>
      <c r="C117" s="47">
        <v>618.82254304000003</v>
      </c>
      <c r="D117" s="44" t="str">
        <f t="shared" si="12"/>
        <v>N/A</v>
      </c>
      <c r="E117" s="47">
        <v>1005.3619404999999</v>
      </c>
      <c r="F117" s="44" t="str">
        <f t="shared" si="13"/>
        <v>N/A</v>
      </c>
      <c r="G117" s="47">
        <v>1102.8966201000001</v>
      </c>
      <c r="H117" s="44" t="str">
        <f t="shared" si="14"/>
        <v>N/A</v>
      </c>
      <c r="I117" s="12">
        <v>62.46</v>
      </c>
      <c r="J117" s="12">
        <v>9.7010000000000005</v>
      </c>
      <c r="K117" s="45" t="s">
        <v>736</v>
      </c>
      <c r="L117" s="9" t="str">
        <f t="shared" si="15"/>
        <v>Yes</v>
      </c>
    </row>
    <row r="118" spans="1:12" ht="25.5" x14ac:dyDescent="0.2">
      <c r="A118" s="4" t="s">
        <v>574</v>
      </c>
      <c r="B118" s="35" t="s">
        <v>213</v>
      </c>
      <c r="C118" s="47">
        <v>119870561</v>
      </c>
      <c r="D118" s="44" t="str">
        <f t="shared" si="12"/>
        <v>N/A</v>
      </c>
      <c r="E118" s="47">
        <v>132469269</v>
      </c>
      <c r="F118" s="44" t="str">
        <f t="shared" si="13"/>
        <v>N/A</v>
      </c>
      <c r="G118" s="47">
        <v>147991489</v>
      </c>
      <c r="H118" s="44" t="str">
        <f t="shared" si="14"/>
        <v>N/A</v>
      </c>
      <c r="I118" s="12">
        <v>10.51</v>
      </c>
      <c r="J118" s="12">
        <v>11.72</v>
      </c>
      <c r="K118" s="45" t="s">
        <v>736</v>
      </c>
      <c r="L118" s="9" t="str">
        <f t="shared" si="15"/>
        <v>Yes</v>
      </c>
    </row>
    <row r="119" spans="1:12" x14ac:dyDescent="0.2">
      <c r="A119" s="4" t="s">
        <v>575</v>
      </c>
      <c r="B119" s="35" t="s">
        <v>213</v>
      </c>
      <c r="C119" s="36">
        <v>13877</v>
      </c>
      <c r="D119" s="44" t="str">
        <f t="shared" si="12"/>
        <v>N/A</v>
      </c>
      <c r="E119" s="36">
        <v>15238</v>
      </c>
      <c r="F119" s="44" t="str">
        <f t="shared" si="13"/>
        <v>N/A</v>
      </c>
      <c r="G119" s="36">
        <v>16363</v>
      </c>
      <c r="H119" s="44" t="str">
        <f t="shared" si="14"/>
        <v>N/A</v>
      </c>
      <c r="I119" s="12">
        <v>9.8079999999999998</v>
      </c>
      <c r="J119" s="12">
        <v>7.383</v>
      </c>
      <c r="K119" s="45" t="s">
        <v>736</v>
      </c>
      <c r="L119" s="9" t="str">
        <f t="shared" si="15"/>
        <v>Yes</v>
      </c>
    </row>
    <row r="120" spans="1:12" ht="25.5" x14ac:dyDescent="0.2">
      <c r="A120" s="4" t="s">
        <v>1319</v>
      </c>
      <c r="B120" s="35" t="s">
        <v>213</v>
      </c>
      <c r="C120" s="47">
        <v>8638.0745838000003</v>
      </c>
      <c r="D120" s="44" t="str">
        <f t="shared" si="12"/>
        <v>N/A</v>
      </c>
      <c r="E120" s="47">
        <v>8693.3501116000007</v>
      </c>
      <c r="F120" s="44" t="str">
        <f t="shared" si="13"/>
        <v>N/A</v>
      </c>
      <c r="G120" s="47">
        <v>9044.2760495999992</v>
      </c>
      <c r="H120" s="44" t="str">
        <f t="shared" si="14"/>
        <v>N/A</v>
      </c>
      <c r="I120" s="12">
        <v>0.63990000000000002</v>
      </c>
      <c r="J120" s="12">
        <v>4.0369999999999999</v>
      </c>
      <c r="K120" s="45" t="s">
        <v>736</v>
      </c>
      <c r="L120" s="9" t="str">
        <f t="shared" si="15"/>
        <v>Yes</v>
      </c>
    </row>
    <row r="121" spans="1:12" ht="25.5" x14ac:dyDescent="0.2">
      <c r="A121" s="4" t="s">
        <v>576</v>
      </c>
      <c r="B121" s="35" t="s">
        <v>213</v>
      </c>
      <c r="C121" s="47">
        <v>22280316</v>
      </c>
      <c r="D121" s="44" t="str">
        <f t="shared" si="12"/>
        <v>N/A</v>
      </c>
      <c r="E121" s="47">
        <v>24236917</v>
      </c>
      <c r="F121" s="44" t="str">
        <f t="shared" si="13"/>
        <v>N/A</v>
      </c>
      <c r="G121" s="47">
        <v>25311966</v>
      </c>
      <c r="H121" s="44" t="str">
        <f t="shared" si="14"/>
        <v>N/A</v>
      </c>
      <c r="I121" s="12">
        <v>8.782</v>
      </c>
      <c r="J121" s="12">
        <v>4.4359999999999999</v>
      </c>
      <c r="K121" s="45" t="s">
        <v>736</v>
      </c>
      <c r="L121" s="9" t="str">
        <f t="shared" si="15"/>
        <v>Yes</v>
      </c>
    </row>
    <row r="122" spans="1:12" ht="25.5" x14ac:dyDescent="0.2">
      <c r="A122" s="4" t="s">
        <v>577</v>
      </c>
      <c r="B122" s="35" t="s">
        <v>213</v>
      </c>
      <c r="C122" s="36">
        <v>9907</v>
      </c>
      <c r="D122" s="44" t="str">
        <f t="shared" si="12"/>
        <v>N/A</v>
      </c>
      <c r="E122" s="36">
        <v>9955</v>
      </c>
      <c r="F122" s="44" t="str">
        <f t="shared" si="13"/>
        <v>N/A</v>
      </c>
      <c r="G122" s="36">
        <v>10293</v>
      </c>
      <c r="H122" s="44" t="str">
        <f t="shared" si="14"/>
        <v>N/A</v>
      </c>
      <c r="I122" s="12">
        <v>0.48449999999999999</v>
      </c>
      <c r="J122" s="12">
        <v>3.395</v>
      </c>
      <c r="K122" s="45" t="s">
        <v>736</v>
      </c>
      <c r="L122" s="9" t="str">
        <f t="shared" si="15"/>
        <v>Yes</v>
      </c>
    </row>
    <row r="123" spans="1:12" ht="25.5" x14ac:dyDescent="0.2">
      <c r="A123" s="4" t="s">
        <v>1320</v>
      </c>
      <c r="B123" s="35" t="s">
        <v>213</v>
      </c>
      <c r="C123" s="47">
        <v>2248.9468053000001</v>
      </c>
      <c r="D123" s="44" t="str">
        <f t="shared" si="12"/>
        <v>N/A</v>
      </c>
      <c r="E123" s="47">
        <v>2434.6476143</v>
      </c>
      <c r="F123" s="44" t="str">
        <f t="shared" si="13"/>
        <v>N/A</v>
      </c>
      <c r="G123" s="47">
        <v>2459.1436899</v>
      </c>
      <c r="H123" s="44" t="str">
        <f t="shared" si="14"/>
        <v>N/A</v>
      </c>
      <c r="I123" s="12">
        <v>8.2569999999999997</v>
      </c>
      <c r="J123" s="12">
        <v>1.006</v>
      </c>
      <c r="K123" s="45" t="s">
        <v>736</v>
      </c>
      <c r="L123" s="9" t="str">
        <f t="shared" si="15"/>
        <v>Yes</v>
      </c>
    </row>
    <row r="124" spans="1:12" ht="25.5" x14ac:dyDescent="0.2">
      <c r="A124" s="4" t="s">
        <v>578</v>
      </c>
      <c r="B124" s="35" t="s">
        <v>213</v>
      </c>
      <c r="C124" s="47">
        <v>3025322</v>
      </c>
      <c r="D124" s="44" t="str">
        <f t="shared" si="12"/>
        <v>N/A</v>
      </c>
      <c r="E124" s="47">
        <v>1652401</v>
      </c>
      <c r="F124" s="44" t="str">
        <f t="shared" si="13"/>
        <v>N/A</v>
      </c>
      <c r="G124" s="47">
        <v>2901761</v>
      </c>
      <c r="H124" s="44" t="str">
        <f t="shared" si="14"/>
        <v>N/A</v>
      </c>
      <c r="I124" s="12">
        <v>-45.4</v>
      </c>
      <c r="J124" s="12">
        <v>75.61</v>
      </c>
      <c r="K124" s="45" t="s">
        <v>736</v>
      </c>
      <c r="L124" s="9" t="str">
        <f t="shared" si="15"/>
        <v>No</v>
      </c>
    </row>
    <row r="125" spans="1:12" x14ac:dyDescent="0.2">
      <c r="A125" s="2" t="s">
        <v>579</v>
      </c>
      <c r="B125" s="35" t="s">
        <v>213</v>
      </c>
      <c r="C125" s="36">
        <v>6946</v>
      </c>
      <c r="D125" s="44" t="str">
        <f t="shared" si="12"/>
        <v>N/A</v>
      </c>
      <c r="E125" s="36">
        <v>5693</v>
      </c>
      <c r="F125" s="44" t="str">
        <f t="shared" si="13"/>
        <v>N/A</v>
      </c>
      <c r="G125" s="36">
        <v>9736</v>
      </c>
      <c r="H125" s="44" t="str">
        <f t="shared" si="14"/>
        <v>N/A</v>
      </c>
      <c r="I125" s="12">
        <v>-18</v>
      </c>
      <c r="J125" s="12">
        <v>71.02</v>
      </c>
      <c r="K125" s="45" t="s">
        <v>736</v>
      </c>
      <c r="L125" s="9" t="str">
        <f t="shared" si="15"/>
        <v>No</v>
      </c>
    </row>
    <row r="126" spans="1:12" ht="25.5" x14ac:dyDescent="0.2">
      <c r="A126" s="2" t="s">
        <v>1321</v>
      </c>
      <c r="B126" s="35" t="s">
        <v>213</v>
      </c>
      <c r="C126" s="47">
        <v>435.54880507000001</v>
      </c>
      <c r="D126" s="44" t="str">
        <f t="shared" si="12"/>
        <v>N/A</v>
      </c>
      <c r="E126" s="47">
        <v>290.25136132</v>
      </c>
      <c r="F126" s="44" t="str">
        <f t="shared" si="13"/>
        <v>N/A</v>
      </c>
      <c r="G126" s="47">
        <v>298.04447412000002</v>
      </c>
      <c r="H126" s="44" t="str">
        <f t="shared" si="14"/>
        <v>N/A</v>
      </c>
      <c r="I126" s="12">
        <v>-33.4</v>
      </c>
      <c r="J126" s="12">
        <v>2.6850000000000001</v>
      </c>
      <c r="K126" s="45" t="s">
        <v>736</v>
      </c>
      <c r="L126" s="9" t="str">
        <f t="shared" si="15"/>
        <v>Yes</v>
      </c>
    </row>
    <row r="127" spans="1:12" ht="25.5" x14ac:dyDescent="0.2">
      <c r="A127" s="2" t="s">
        <v>580</v>
      </c>
      <c r="B127" s="35" t="s">
        <v>213</v>
      </c>
      <c r="C127" s="47">
        <v>18322</v>
      </c>
      <c r="D127" s="44" t="str">
        <f t="shared" si="12"/>
        <v>N/A</v>
      </c>
      <c r="E127" s="47">
        <v>16658</v>
      </c>
      <c r="F127" s="44" t="str">
        <f t="shared" si="13"/>
        <v>N/A</v>
      </c>
      <c r="G127" s="47">
        <v>13865</v>
      </c>
      <c r="H127" s="44" t="str">
        <f t="shared" si="14"/>
        <v>N/A</v>
      </c>
      <c r="I127" s="12">
        <v>-9.08</v>
      </c>
      <c r="J127" s="12">
        <v>-16.8</v>
      </c>
      <c r="K127" s="45" t="s">
        <v>736</v>
      </c>
      <c r="L127" s="9" t="str">
        <f t="shared" si="15"/>
        <v>Yes</v>
      </c>
    </row>
    <row r="128" spans="1:12" x14ac:dyDescent="0.2">
      <c r="A128" s="2" t="s">
        <v>581</v>
      </c>
      <c r="B128" s="35" t="s">
        <v>213</v>
      </c>
      <c r="C128" s="36">
        <v>930</v>
      </c>
      <c r="D128" s="44" t="str">
        <f t="shared" si="12"/>
        <v>N/A</v>
      </c>
      <c r="E128" s="36">
        <v>866</v>
      </c>
      <c r="F128" s="44" t="str">
        <f t="shared" si="13"/>
        <v>N/A</v>
      </c>
      <c r="G128" s="36">
        <v>676</v>
      </c>
      <c r="H128" s="44" t="str">
        <f t="shared" si="14"/>
        <v>N/A</v>
      </c>
      <c r="I128" s="12">
        <v>-6.88</v>
      </c>
      <c r="J128" s="12">
        <v>-21.9</v>
      </c>
      <c r="K128" s="45" t="s">
        <v>736</v>
      </c>
      <c r="L128" s="9" t="str">
        <f t="shared" si="15"/>
        <v>Yes</v>
      </c>
    </row>
    <row r="129" spans="1:12" ht="25.5" x14ac:dyDescent="0.2">
      <c r="A129" s="2" t="s">
        <v>1322</v>
      </c>
      <c r="B129" s="35" t="s">
        <v>213</v>
      </c>
      <c r="C129" s="47">
        <v>19.701075269</v>
      </c>
      <c r="D129" s="44" t="str">
        <f t="shared" si="12"/>
        <v>N/A</v>
      </c>
      <c r="E129" s="47">
        <v>19.235565820000001</v>
      </c>
      <c r="F129" s="44" t="str">
        <f t="shared" si="13"/>
        <v>N/A</v>
      </c>
      <c r="G129" s="47">
        <v>20.510355029999999</v>
      </c>
      <c r="H129" s="44" t="str">
        <f t="shared" si="14"/>
        <v>N/A</v>
      </c>
      <c r="I129" s="12">
        <v>-2.36</v>
      </c>
      <c r="J129" s="12">
        <v>6.6269999999999998</v>
      </c>
      <c r="K129" s="45" t="s">
        <v>736</v>
      </c>
      <c r="L129" s="9" t="str">
        <f t="shared" si="15"/>
        <v>Yes</v>
      </c>
    </row>
    <row r="130" spans="1:12" ht="25.5" x14ac:dyDescent="0.2">
      <c r="A130" s="2" t="s">
        <v>582</v>
      </c>
      <c r="B130" s="35" t="s">
        <v>213</v>
      </c>
      <c r="C130" s="47">
        <v>9856498</v>
      </c>
      <c r="D130" s="44" t="str">
        <f t="shared" si="12"/>
        <v>N/A</v>
      </c>
      <c r="E130" s="47">
        <v>11192174</v>
      </c>
      <c r="F130" s="44" t="str">
        <f t="shared" si="13"/>
        <v>N/A</v>
      </c>
      <c r="G130" s="47">
        <v>11150761</v>
      </c>
      <c r="H130" s="44" t="str">
        <f t="shared" si="14"/>
        <v>N/A</v>
      </c>
      <c r="I130" s="12">
        <v>13.55</v>
      </c>
      <c r="J130" s="12">
        <v>-0.37</v>
      </c>
      <c r="K130" s="45" t="s">
        <v>736</v>
      </c>
      <c r="L130" s="9" t="str">
        <f t="shared" si="15"/>
        <v>Yes</v>
      </c>
    </row>
    <row r="131" spans="1:12" x14ac:dyDescent="0.2">
      <c r="A131" s="2" t="s">
        <v>583</v>
      </c>
      <c r="B131" s="35" t="s">
        <v>213</v>
      </c>
      <c r="C131" s="36">
        <v>1234</v>
      </c>
      <c r="D131" s="44" t="str">
        <f t="shared" si="12"/>
        <v>N/A</v>
      </c>
      <c r="E131" s="36">
        <v>1301</v>
      </c>
      <c r="F131" s="44" t="str">
        <f t="shared" si="13"/>
        <v>N/A</v>
      </c>
      <c r="G131" s="36">
        <v>1277</v>
      </c>
      <c r="H131" s="44" t="str">
        <f t="shared" si="14"/>
        <v>N/A</v>
      </c>
      <c r="I131" s="12">
        <v>5.4290000000000003</v>
      </c>
      <c r="J131" s="12">
        <v>-1.84</v>
      </c>
      <c r="K131" s="45" t="s">
        <v>736</v>
      </c>
      <c r="L131" s="9" t="str">
        <f t="shared" si="15"/>
        <v>Yes</v>
      </c>
    </row>
    <row r="132" spans="1:12" x14ac:dyDescent="0.2">
      <c r="A132" s="2" t="s">
        <v>1323</v>
      </c>
      <c r="B132" s="35" t="s">
        <v>213</v>
      </c>
      <c r="C132" s="47">
        <v>7987.4376013000001</v>
      </c>
      <c r="D132" s="44" t="str">
        <f t="shared" si="12"/>
        <v>N/A</v>
      </c>
      <c r="E132" s="47">
        <v>8602.7471175999999</v>
      </c>
      <c r="F132" s="44" t="str">
        <f t="shared" si="13"/>
        <v>N/A</v>
      </c>
      <c r="G132" s="47">
        <v>8731.9976506999992</v>
      </c>
      <c r="H132" s="44" t="str">
        <f t="shared" si="14"/>
        <v>N/A</v>
      </c>
      <c r="I132" s="12">
        <v>7.7030000000000003</v>
      </c>
      <c r="J132" s="12">
        <v>1.502</v>
      </c>
      <c r="K132" s="45" t="s">
        <v>736</v>
      </c>
      <c r="L132" s="9" t="str">
        <f t="shared" si="15"/>
        <v>Yes</v>
      </c>
    </row>
    <row r="133" spans="1:12" ht="25.5" x14ac:dyDescent="0.2">
      <c r="A133" s="2" t="s">
        <v>584</v>
      </c>
      <c r="B133" s="35" t="s">
        <v>213</v>
      </c>
      <c r="C133" s="47">
        <v>111369</v>
      </c>
      <c r="D133" s="44" t="str">
        <f t="shared" si="12"/>
        <v>N/A</v>
      </c>
      <c r="E133" s="47">
        <v>83513</v>
      </c>
      <c r="F133" s="44" t="str">
        <f t="shared" si="13"/>
        <v>N/A</v>
      </c>
      <c r="G133" s="47">
        <v>111569</v>
      </c>
      <c r="H133" s="44" t="str">
        <f t="shared" si="14"/>
        <v>N/A</v>
      </c>
      <c r="I133" s="12">
        <v>-25</v>
      </c>
      <c r="J133" s="12">
        <v>33.590000000000003</v>
      </c>
      <c r="K133" s="45" t="s">
        <v>736</v>
      </c>
      <c r="L133" s="9" t="str">
        <f>IF(J133="Div by 0", "N/A", IF(OR(J133="N/A",K133="N/A"),"N/A", IF(J133&gt;VALUE(MID(K133,1,2)), "No", IF(J133&lt;-1*VALUE(MID(K133,1,2)), "No", "Yes"))))</f>
        <v>No</v>
      </c>
    </row>
    <row r="134" spans="1:12" x14ac:dyDescent="0.2">
      <c r="A134" s="2" t="s">
        <v>585</v>
      </c>
      <c r="B134" s="35" t="s">
        <v>213</v>
      </c>
      <c r="C134" s="36">
        <v>873</v>
      </c>
      <c r="D134" s="44" t="str">
        <f t="shared" si="12"/>
        <v>N/A</v>
      </c>
      <c r="E134" s="36">
        <v>669</v>
      </c>
      <c r="F134" s="44" t="str">
        <f t="shared" si="13"/>
        <v>N/A</v>
      </c>
      <c r="G134" s="36">
        <v>592</v>
      </c>
      <c r="H134" s="44" t="str">
        <f t="shared" si="14"/>
        <v>N/A</v>
      </c>
      <c r="I134" s="12">
        <v>-23.4</v>
      </c>
      <c r="J134" s="12">
        <v>-11.5</v>
      </c>
      <c r="K134" s="45" t="s">
        <v>736</v>
      </c>
      <c r="L134" s="9" t="str">
        <f t="shared" ref="L134:L138" si="16">IF(J134="Div by 0", "N/A", IF(OR(J134="N/A",K134="N/A"),"N/A", IF(J134&gt;VALUE(MID(K134,1,2)), "No", IF(J134&lt;-1*VALUE(MID(K134,1,2)), "No", "Yes"))))</f>
        <v>Yes</v>
      </c>
    </row>
    <row r="135" spans="1:12" ht="25.5" x14ac:dyDescent="0.2">
      <c r="A135" s="2" t="s">
        <v>1324</v>
      </c>
      <c r="B135" s="35" t="s">
        <v>213</v>
      </c>
      <c r="C135" s="47">
        <v>127.57044673999999</v>
      </c>
      <c r="D135" s="44" t="str">
        <f t="shared" si="12"/>
        <v>N/A</v>
      </c>
      <c r="E135" s="47">
        <v>124.83258595</v>
      </c>
      <c r="F135" s="44" t="str">
        <f t="shared" si="13"/>
        <v>N/A</v>
      </c>
      <c r="G135" s="47">
        <v>188.46114865000001</v>
      </c>
      <c r="H135" s="44" t="str">
        <f t="shared" si="14"/>
        <v>N/A</v>
      </c>
      <c r="I135" s="12">
        <v>-2.15</v>
      </c>
      <c r="J135" s="12">
        <v>50.97</v>
      </c>
      <c r="K135" s="45" t="s">
        <v>736</v>
      </c>
      <c r="L135" s="9" t="str">
        <f t="shared" si="16"/>
        <v>No</v>
      </c>
    </row>
    <row r="136" spans="1:12" ht="25.5" x14ac:dyDescent="0.2">
      <c r="A136" s="2" t="s">
        <v>586</v>
      </c>
      <c r="B136" s="35" t="s">
        <v>213</v>
      </c>
      <c r="C136" s="47">
        <v>29089424</v>
      </c>
      <c r="D136" s="44" t="str">
        <f t="shared" ref="D136:D150" si="17">IF($B136="N/A","N/A",IF(C136&gt;10,"No",IF(C136&lt;-10,"No","Yes")))</f>
        <v>N/A</v>
      </c>
      <c r="E136" s="47">
        <v>32150989</v>
      </c>
      <c r="F136" s="44" t="str">
        <f t="shared" ref="F136:F150" si="18">IF($B136="N/A","N/A",IF(E136&gt;10,"No",IF(E136&lt;-10,"No","Yes")))</f>
        <v>N/A</v>
      </c>
      <c r="G136" s="47">
        <v>32843735</v>
      </c>
      <c r="H136" s="44" t="str">
        <f t="shared" ref="H136:H150" si="19">IF($B136="N/A","N/A",IF(G136&gt;10,"No",IF(G136&lt;-10,"No","Yes")))</f>
        <v>N/A</v>
      </c>
      <c r="I136" s="12">
        <v>10.52</v>
      </c>
      <c r="J136" s="12">
        <v>2.1549999999999998</v>
      </c>
      <c r="K136" s="45" t="s">
        <v>736</v>
      </c>
      <c r="L136" s="9" t="str">
        <f t="shared" si="16"/>
        <v>Yes</v>
      </c>
    </row>
    <row r="137" spans="1:12" x14ac:dyDescent="0.2">
      <c r="A137" s="2" t="s">
        <v>587</v>
      </c>
      <c r="B137" s="35" t="s">
        <v>213</v>
      </c>
      <c r="C137" s="36">
        <v>449</v>
      </c>
      <c r="D137" s="44" t="str">
        <f t="shared" si="17"/>
        <v>N/A</v>
      </c>
      <c r="E137" s="36">
        <v>456</v>
      </c>
      <c r="F137" s="44" t="str">
        <f t="shared" si="18"/>
        <v>N/A</v>
      </c>
      <c r="G137" s="36">
        <v>491</v>
      </c>
      <c r="H137" s="44" t="str">
        <f t="shared" si="19"/>
        <v>N/A</v>
      </c>
      <c r="I137" s="12">
        <v>1.5589999999999999</v>
      </c>
      <c r="J137" s="12">
        <v>7.6749999999999998</v>
      </c>
      <c r="K137" s="45" t="s">
        <v>736</v>
      </c>
      <c r="L137" s="9" t="str">
        <f t="shared" si="16"/>
        <v>Yes</v>
      </c>
    </row>
    <row r="138" spans="1:12" ht="25.5" x14ac:dyDescent="0.2">
      <c r="A138" s="2" t="s">
        <v>1325</v>
      </c>
      <c r="B138" s="35" t="s">
        <v>213</v>
      </c>
      <c r="C138" s="47">
        <v>64787.135857000001</v>
      </c>
      <c r="D138" s="44" t="str">
        <f t="shared" si="17"/>
        <v>N/A</v>
      </c>
      <c r="E138" s="47">
        <v>70506.554824999999</v>
      </c>
      <c r="F138" s="44" t="str">
        <f t="shared" si="18"/>
        <v>N/A</v>
      </c>
      <c r="G138" s="47">
        <v>66891.517311999996</v>
      </c>
      <c r="H138" s="44" t="str">
        <f t="shared" si="19"/>
        <v>N/A</v>
      </c>
      <c r="I138" s="12">
        <v>8.8279999999999994</v>
      </c>
      <c r="J138" s="12">
        <v>-5.13</v>
      </c>
      <c r="K138" s="45" t="s">
        <v>736</v>
      </c>
      <c r="L138" s="9" t="str">
        <f t="shared" si="16"/>
        <v>Yes</v>
      </c>
    </row>
    <row r="139" spans="1:12" ht="25.5" x14ac:dyDescent="0.2">
      <c r="A139" s="2" t="s">
        <v>588</v>
      </c>
      <c r="B139" s="35" t="s">
        <v>213</v>
      </c>
      <c r="C139" s="47">
        <v>81856758</v>
      </c>
      <c r="D139" s="44" t="str">
        <f t="shared" si="17"/>
        <v>N/A</v>
      </c>
      <c r="E139" s="47">
        <v>90080685</v>
      </c>
      <c r="F139" s="44" t="str">
        <f t="shared" si="18"/>
        <v>N/A</v>
      </c>
      <c r="G139" s="47">
        <v>94014423</v>
      </c>
      <c r="H139" s="44" t="str">
        <f t="shared" si="19"/>
        <v>N/A</v>
      </c>
      <c r="I139" s="12">
        <v>10.050000000000001</v>
      </c>
      <c r="J139" s="12">
        <v>4.367</v>
      </c>
      <c r="K139" s="45" t="s">
        <v>736</v>
      </c>
      <c r="L139" s="9" t="str">
        <f t="shared" ref="L139:L150" si="20">IF(J139="Div by 0", "N/A", IF(K139="N/A","N/A", IF(J139&gt;VALUE(MID(K139,1,2)), "No", IF(J139&lt;-1*VALUE(MID(K139,1,2)), "No", "Yes"))))</f>
        <v>Yes</v>
      </c>
    </row>
    <row r="140" spans="1:12" ht="25.5" x14ac:dyDescent="0.2">
      <c r="A140" s="2" t="s">
        <v>589</v>
      </c>
      <c r="B140" s="35" t="s">
        <v>213</v>
      </c>
      <c r="C140" s="36">
        <v>136136</v>
      </c>
      <c r="D140" s="44" t="str">
        <f t="shared" si="17"/>
        <v>N/A</v>
      </c>
      <c r="E140" s="36">
        <v>137055</v>
      </c>
      <c r="F140" s="44" t="str">
        <f t="shared" si="18"/>
        <v>N/A</v>
      </c>
      <c r="G140" s="36">
        <v>133345</v>
      </c>
      <c r="H140" s="44" t="str">
        <f t="shared" si="19"/>
        <v>N/A</v>
      </c>
      <c r="I140" s="12">
        <v>0.67510000000000003</v>
      </c>
      <c r="J140" s="12">
        <v>-2.71</v>
      </c>
      <c r="K140" s="45" t="s">
        <v>736</v>
      </c>
      <c r="L140" s="9" t="str">
        <f t="shared" si="20"/>
        <v>Yes</v>
      </c>
    </row>
    <row r="141" spans="1:12" ht="25.5" x14ac:dyDescent="0.2">
      <c r="A141" s="2" t="s">
        <v>1326</v>
      </c>
      <c r="B141" s="35" t="s">
        <v>213</v>
      </c>
      <c r="C141" s="47">
        <v>601.28663983000001</v>
      </c>
      <c r="D141" s="44" t="str">
        <f t="shared" si="17"/>
        <v>N/A</v>
      </c>
      <c r="E141" s="47">
        <v>657.25938492</v>
      </c>
      <c r="F141" s="44" t="str">
        <f t="shared" si="18"/>
        <v>N/A</v>
      </c>
      <c r="G141" s="47">
        <v>705.04648093000003</v>
      </c>
      <c r="H141" s="44" t="str">
        <f t="shared" si="19"/>
        <v>N/A</v>
      </c>
      <c r="I141" s="12">
        <v>9.3089999999999993</v>
      </c>
      <c r="J141" s="12">
        <v>7.2709999999999999</v>
      </c>
      <c r="K141" s="45" t="s">
        <v>736</v>
      </c>
      <c r="L141" s="9" t="str">
        <f t="shared" si="20"/>
        <v>Yes</v>
      </c>
    </row>
    <row r="142" spans="1:12" ht="25.5" x14ac:dyDescent="0.2">
      <c r="A142" s="2" t="s">
        <v>590</v>
      </c>
      <c r="B142" s="35" t="s">
        <v>213</v>
      </c>
      <c r="C142" s="47">
        <v>120874995</v>
      </c>
      <c r="D142" s="44" t="str">
        <f t="shared" si="17"/>
        <v>N/A</v>
      </c>
      <c r="E142" s="47">
        <v>134410166</v>
      </c>
      <c r="F142" s="44" t="str">
        <f t="shared" si="18"/>
        <v>N/A</v>
      </c>
      <c r="G142" s="47">
        <v>137005180</v>
      </c>
      <c r="H142" s="44" t="str">
        <f t="shared" si="19"/>
        <v>N/A</v>
      </c>
      <c r="I142" s="12">
        <v>11.2</v>
      </c>
      <c r="J142" s="12">
        <v>1.931</v>
      </c>
      <c r="K142" s="45" t="s">
        <v>736</v>
      </c>
      <c r="L142" s="9" t="str">
        <f t="shared" si="20"/>
        <v>Yes</v>
      </c>
    </row>
    <row r="143" spans="1:12" x14ac:dyDescent="0.2">
      <c r="A143" s="3" t="s">
        <v>591</v>
      </c>
      <c r="B143" s="35" t="s">
        <v>213</v>
      </c>
      <c r="C143" s="36">
        <v>2088</v>
      </c>
      <c r="D143" s="44" t="str">
        <f t="shared" si="17"/>
        <v>N/A</v>
      </c>
      <c r="E143" s="36">
        <v>2198</v>
      </c>
      <c r="F143" s="44" t="str">
        <f t="shared" si="18"/>
        <v>N/A</v>
      </c>
      <c r="G143" s="36">
        <v>2095</v>
      </c>
      <c r="H143" s="44" t="str">
        <f t="shared" si="19"/>
        <v>N/A</v>
      </c>
      <c r="I143" s="12">
        <v>5.2679999999999998</v>
      </c>
      <c r="J143" s="12">
        <v>-4.6900000000000004</v>
      </c>
      <c r="K143" s="45" t="s">
        <v>736</v>
      </c>
      <c r="L143" s="9" t="str">
        <f t="shared" si="20"/>
        <v>Yes</v>
      </c>
    </row>
    <row r="144" spans="1:12" ht="25.5" x14ac:dyDescent="0.2">
      <c r="A144" s="3" t="s">
        <v>1327</v>
      </c>
      <c r="B144" s="35" t="s">
        <v>213</v>
      </c>
      <c r="C144" s="47">
        <v>57890.323276000003</v>
      </c>
      <c r="D144" s="44" t="str">
        <f t="shared" si="17"/>
        <v>N/A</v>
      </c>
      <c r="E144" s="47">
        <v>61151.121929000001</v>
      </c>
      <c r="F144" s="44" t="str">
        <f t="shared" si="18"/>
        <v>N/A</v>
      </c>
      <c r="G144" s="47">
        <v>65396.267303000001</v>
      </c>
      <c r="H144" s="44" t="str">
        <f t="shared" si="19"/>
        <v>N/A</v>
      </c>
      <c r="I144" s="12">
        <v>5.633</v>
      </c>
      <c r="J144" s="12">
        <v>6.9420000000000002</v>
      </c>
      <c r="K144" s="45" t="s">
        <v>736</v>
      </c>
      <c r="L144" s="9" t="str">
        <f t="shared" si="20"/>
        <v>Yes</v>
      </c>
    </row>
    <row r="145" spans="1:12" ht="25.5" x14ac:dyDescent="0.2">
      <c r="A145" s="2" t="s">
        <v>592</v>
      </c>
      <c r="B145" s="35" t="s">
        <v>213</v>
      </c>
      <c r="C145" s="47">
        <v>140536122</v>
      </c>
      <c r="D145" s="44" t="str">
        <f t="shared" si="17"/>
        <v>N/A</v>
      </c>
      <c r="E145" s="47">
        <v>156866984</v>
      </c>
      <c r="F145" s="44" t="str">
        <f t="shared" si="18"/>
        <v>N/A</v>
      </c>
      <c r="G145" s="47">
        <v>151777311</v>
      </c>
      <c r="H145" s="44" t="str">
        <f t="shared" si="19"/>
        <v>N/A</v>
      </c>
      <c r="I145" s="12">
        <v>11.62</v>
      </c>
      <c r="J145" s="12">
        <v>-3.24</v>
      </c>
      <c r="K145" s="45" t="s">
        <v>736</v>
      </c>
      <c r="L145" s="9" t="str">
        <f t="shared" si="20"/>
        <v>Yes</v>
      </c>
    </row>
    <row r="146" spans="1:12" x14ac:dyDescent="0.2">
      <c r="A146" s="2" t="s">
        <v>593</v>
      </c>
      <c r="B146" s="35" t="s">
        <v>213</v>
      </c>
      <c r="C146" s="36">
        <v>60980</v>
      </c>
      <c r="D146" s="44" t="str">
        <f t="shared" si="17"/>
        <v>N/A</v>
      </c>
      <c r="E146" s="36">
        <v>61967</v>
      </c>
      <c r="F146" s="44" t="str">
        <f t="shared" si="18"/>
        <v>N/A</v>
      </c>
      <c r="G146" s="36">
        <v>50255</v>
      </c>
      <c r="H146" s="44" t="str">
        <f t="shared" si="19"/>
        <v>N/A</v>
      </c>
      <c r="I146" s="12">
        <v>1.619</v>
      </c>
      <c r="J146" s="12">
        <v>-18.899999999999999</v>
      </c>
      <c r="K146" s="45" t="s">
        <v>736</v>
      </c>
      <c r="L146" s="9" t="str">
        <f t="shared" si="20"/>
        <v>Yes</v>
      </c>
    </row>
    <row r="147" spans="1:12" ht="25.5" x14ac:dyDescent="0.2">
      <c r="A147" s="2" t="s">
        <v>1328</v>
      </c>
      <c r="B147" s="35" t="s">
        <v>213</v>
      </c>
      <c r="C147" s="47">
        <v>2304.6264676999999</v>
      </c>
      <c r="D147" s="44" t="str">
        <f t="shared" si="17"/>
        <v>N/A</v>
      </c>
      <c r="E147" s="47">
        <v>2531.4600352000002</v>
      </c>
      <c r="F147" s="44" t="str">
        <f t="shared" si="18"/>
        <v>N/A</v>
      </c>
      <c r="G147" s="47">
        <v>3020.1434881999999</v>
      </c>
      <c r="H147" s="44" t="str">
        <f t="shared" si="19"/>
        <v>N/A</v>
      </c>
      <c r="I147" s="12">
        <v>9.843</v>
      </c>
      <c r="J147" s="12">
        <v>19.3</v>
      </c>
      <c r="K147" s="45" t="s">
        <v>736</v>
      </c>
      <c r="L147" s="9" t="str">
        <f t="shared" si="20"/>
        <v>Yes</v>
      </c>
    </row>
    <row r="148" spans="1:12" ht="25.5" x14ac:dyDescent="0.2">
      <c r="A148" s="2" t="s">
        <v>594</v>
      </c>
      <c r="B148" s="35" t="s">
        <v>213</v>
      </c>
      <c r="C148" s="47">
        <v>7445824</v>
      </c>
      <c r="D148" s="44" t="str">
        <f t="shared" si="17"/>
        <v>N/A</v>
      </c>
      <c r="E148" s="47">
        <v>23519726</v>
      </c>
      <c r="F148" s="44" t="str">
        <f t="shared" si="18"/>
        <v>N/A</v>
      </c>
      <c r="G148" s="47">
        <v>23959822</v>
      </c>
      <c r="H148" s="44" t="str">
        <f t="shared" si="19"/>
        <v>N/A</v>
      </c>
      <c r="I148" s="12">
        <v>215.9</v>
      </c>
      <c r="J148" s="12">
        <v>1.871</v>
      </c>
      <c r="K148" s="45" t="s">
        <v>736</v>
      </c>
      <c r="L148" s="9" t="str">
        <f t="shared" si="20"/>
        <v>Yes</v>
      </c>
    </row>
    <row r="149" spans="1:12" x14ac:dyDescent="0.2">
      <c r="A149" s="2" t="s">
        <v>595</v>
      </c>
      <c r="B149" s="35" t="s">
        <v>213</v>
      </c>
      <c r="C149" s="36">
        <v>754</v>
      </c>
      <c r="D149" s="44" t="str">
        <f t="shared" si="17"/>
        <v>N/A</v>
      </c>
      <c r="E149" s="36">
        <v>2140</v>
      </c>
      <c r="F149" s="44" t="str">
        <f t="shared" si="18"/>
        <v>N/A</v>
      </c>
      <c r="G149" s="36">
        <v>2242</v>
      </c>
      <c r="H149" s="44" t="str">
        <f t="shared" si="19"/>
        <v>N/A</v>
      </c>
      <c r="I149" s="12">
        <v>183.8</v>
      </c>
      <c r="J149" s="12">
        <v>4.766</v>
      </c>
      <c r="K149" s="45" t="s">
        <v>736</v>
      </c>
      <c r="L149" s="9" t="str">
        <f t="shared" si="20"/>
        <v>Yes</v>
      </c>
    </row>
    <row r="150" spans="1:12" ht="25.5" x14ac:dyDescent="0.2">
      <c r="A150" s="4" t="s">
        <v>1329</v>
      </c>
      <c r="B150" s="35" t="s">
        <v>213</v>
      </c>
      <c r="C150" s="47">
        <v>9875.0981432000008</v>
      </c>
      <c r="D150" s="44" t="str">
        <f t="shared" si="17"/>
        <v>N/A</v>
      </c>
      <c r="E150" s="47">
        <v>10990.526168</v>
      </c>
      <c r="F150" s="44" t="str">
        <f t="shared" si="18"/>
        <v>N/A</v>
      </c>
      <c r="G150" s="47">
        <v>10686.807315</v>
      </c>
      <c r="H150" s="44" t="str">
        <f t="shared" si="19"/>
        <v>N/A</v>
      </c>
      <c r="I150" s="12">
        <v>11.3</v>
      </c>
      <c r="J150" s="12">
        <v>-2.76</v>
      </c>
      <c r="K150" s="45" t="s">
        <v>736</v>
      </c>
      <c r="L150" s="9" t="str">
        <f t="shared" si="20"/>
        <v>Yes</v>
      </c>
    </row>
    <row r="151" spans="1:12" ht="25.5" x14ac:dyDescent="0.2">
      <c r="A151" s="4" t="s">
        <v>1330</v>
      </c>
      <c r="B151" s="35" t="s">
        <v>213</v>
      </c>
      <c r="C151" s="47">
        <v>1295.2780395</v>
      </c>
      <c r="D151" s="44" t="str">
        <f t="shared" ref="D151:D170" si="21">IF($B151="N/A","N/A",IF(C151&gt;10,"No",IF(C151&lt;-10,"No","Yes")))</f>
        <v>N/A</v>
      </c>
      <c r="E151" s="47">
        <v>1286.5128010999999</v>
      </c>
      <c r="F151" s="44" t="str">
        <f t="shared" ref="F151:F170" si="22">IF($B151="N/A","N/A",IF(E151&gt;10,"No",IF(E151&lt;-10,"No","Yes")))</f>
        <v>N/A</v>
      </c>
      <c r="G151" s="47">
        <v>1239.3547747</v>
      </c>
      <c r="H151" s="44" t="str">
        <f t="shared" ref="H151:H170" si="23">IF($B151="N/A","N/A",IF(G151&gt;10,"No",IF(G151&lt;-10,"No","Yes")))</f>
        <v>N/A</v>
      </c>
      <c r="I151" s="12">
        <v>-0.67700000000000005</v>
      </c>
      <c r="J151" s="12">
        <v>-3.67</v>
      </c>
      <c r="K151" s="45" t="s">
        <v>736</v>
      </c>
      <c r="L151" s="9" t="str">
        <f t="shared" ref="L151:L170" si="24">IF(J151="Div by 0", "N/A", IF(K151="N/A","N/A", IF(J151&gt;VALUE(MID(K151,1,2)), "No", IF(J151&lt;-1*VALUE(MID(K151,1,2)), "No", "Yes"))))</f>
        <v>Yes</v>
      </c>
    </row>
    <row r="152" spans="1:12" ht="25.5" x14ac:dyDescent="0.2">
      <c r="A152" s="4" t="s">
        <v>1331</v>
      </c>
      <c r="B152" s="35" t="s">
        <v>213</v>
      </c>
      <c r="C152" s="47">
        <v>2582.7288201000001</v>
      </c>
      <c r="D152" s="44" t="str">
        <f t="shared" si="21"/>
        <v>N/A</v>
      </c>
      <c r="E152" s="47">
        <v>2763.7335613999999</v>
      </c>
      <c r="F152" s="44" t="str">
        <f t="shared" si="22"/>
        <v>N/A</v>
      </c>
      <c r="G152" s="47">
        <v>2701.2061054999999</v>
      </c>
      <c r="H152" s="44" t="str">
        <f t="shared" si="23"/>
        <v>N/A</v>
      </c>
      <c r="I152" s="12">
        <v>7.008</v>
      </c>
      <c r="J152" s="12">
        <v>-2.2599999999999998</v>
      </c>
      <c r="K152" s="45" t="s">
        <v>736</v>
      </c>
      <c r="L152" s="9" t="str">
        <f t="shared" si="24"/>
        <v>Yes</v>
      </c>
    </row>
    <row r="153" spans="1:12" ht="25.5" x14ac:dyDescent="0.2">
      <c r="A153" s="4" t="s">
        <v>1332</v>
      </c>
      <c r="B153" s="35" t="s">
        <v>213</v>
      </c>
      <c r="C153" s="47">
        <v>3056.2092833000002</v>
      </c>
      <c r="D153" s="44" t="str">
        <f t="shared" si="21"/>
        <v>N/A</v>
      </c>
      <c r="E153" s="47">
        <v>3023.0810163000001</v>
      </c>
      <c r="F153" s="44" t="str">
        <f t="shared" si="22"/>
        <v>N/A</v>
      </c>
      <c r="G153" s="47">
        <v>2856.7033081</v>
      </c>
      <c r="H153" s="44" t="str">
        <f t="shared" si="23"/>
        <v>N/A</v>
      </c>
      <c r="I153" s="12">
        <v>-1.08</v>
      </c>
      <c r="J153" s="12">
        <v>-5.5</v>
      </c>
      <c r="K153" s="45" t="s">
        <v>736</v>
      </c>
      <c r="L153" s="9" t="str">
        <f t="shared" si="24"/>
        <v>Yes</v>
      </c>
    </row>
    <row r="154" spans="1:12" ht="25.5" x14ac:dyDescent="0.2">
      <c r="A154" s="4" t="s">
        <v>1333</v>
      </c>
      <c r="B154" s="35" t="s">
        <v>213</v>
      </c>
      <c r="C154" s="47">
        <v>451.24124353000002</v>
      </c>
      <c r="D154" s="44" t="str">
        <f t="shared" si="21"/>
        <v>N/A</v>
      </c>
      <c r="E154" s="47">
        <v>457.18816529999998</v>
      </c>
      <c r="F154" s="44" t="str">
        <f t="shared" si="22"/>
        <v>N/A</v>
      </c>
      <c r="G154" s="47">
        <v>479.73903674000002</v>
      </c>
      <c r="H154" s="44" t="str">
        <f t="shared" si="23"/>
        <v>N/A</v>
      </c>
      <c r="I154" s="12">
        <v>1.3180000000000001</v>
      </c>
      <c r="J154" s="12">
        <v>4.9329999999999998</v>
      </c>
      <c r="K154" s="45" t="s">
        <v>736</v>
      </c>
      <c r="L154" s="9" t="str">
        <f t="shared" si="24"/>
        <v>Yes</v>
      </c>
    </row>
    <row r="155" spans="1:12" ht="25.5" x14ac:dyDescent="0.2">
      <c r="A155" s="2" t="s">
        <v>1334</v>
      </c>
      <c r="B155" s="35" t="s">
        <v>213</v>
      </c>
      <c r="C155" s="47">
        <v>617.22621764999997</v>
      </c>
      <c r="D155" s="44" t="str">
        <f t="shared" si="21"/>
        <v>N/A</v>
      </c>
      <c r="E155" s="47">
        <v>606.68573454</v>
      </c>
      <c r="F155" s="44" t="str">
        <f t="shared" si="22"/>
        <v>N/A</v>
      </c>
      <c r="G155" s="47">
        <v>591.36515107000002</v>
      </c>
      <c r="H155" s="44" t="str">
        <f t="shared" si="23"/>
        <v>N/A</v>
      </c>
      <c r="I155" s="12">
        <v>-1.71</v>
      </c>
      <c r="J155" s="12">
        <v>-2.5299999999999998</v>
      </c>
      <c r="K155" s="45" t="s">
        <v>736</v>
      </c>
      <c r="L155" s="9" t="str">
        <f t="shared" si="24"/>
        <v>Yes</v>
      </c>
    </row>
    <row r="156" spans="1:12" ht="25.5" x14ac:dyDescent="0.2">
      <c r="A156" s="2" t="s">
        <v>1335</v>
      </c>
      <c r="B156" s="35" t="s">
        <v>213</v>
      </c>
      <c r="C156" s="47">
        <v>360.23725137000002</v>
      </c>
      <c r="D156" s="44" t="str">
        <f t="shared" si="21"/>
        <v>N/A</v>
      </c>
      <c r="E156" s="47">
        <v>391.92690620000002</v>
      </c>
      <c r="F156" s="44" t="str">
        <f t="shared" si="22"/>
        <v>N/A</v>
      </c>
      <c r="G156" s="47">
        <v>402.39355825000001</v>
      </c>
      <c r="H156" s="44" t="str">
        <f t="shared" si="23"/>
        <v>N/A</v>
      </c>
      <c r="I156" s="12">
        <v>8.7970000000000006</v>
      </c>
      <c r="J156" s="12">
        <v>2.6709999999999998</v>
      </c>
      <c r="K156" s="45" t="s">
        <v>736</v>
      </c>
      <c r="L156" s="9" t="str">
        <f t="shared" si="24"/>
        <v>Yes</v>
      </c>
    </row>
    <row r="157" spans="1:12" ht="25.5" x14ac:dyDescent="0.2">
      <c r="A157" s="2" t="s">
        <v>1336</v>
      </c>
      <c r="B157" s="35" t="s">
        <v>213</v>
      </c>
      <c r="C157" s="47">
        <v>5066.4235976999998</v>
      </c>
      <c r="D157" s="44" t="str">
        <f t="shared" si="21"/>
        <v>N/A</v>
      </c>
      <c r="E157" s="47">
        <v>5684.4830862999997</v>
      </c>
      <c r="F157" s="44" t="str">
        <f t="shared" si="22"/>
        <v>N/A</v>
      </c>
      <c r="G157" s="47">
        <v>5587.0109157999996</v>
      </c>
      <c r="H157" s="44" t="str">
        <f t="shared" si="23"/>
        <v>N/A</v>
      </c>
      <c r="I157" s="12">
        <v>12.2</v>
      </c>
      <c r="J157" s="12">
        <v>-1.71</v>
      </c>
      <c r="K157" s="45" t="s">
        <v>736</v>
      </c>
      <c r="L157" s="9" t="str">
        <f t="shared" si="24"/>
        <v>Yes</v>
      </c>
    </row>
    <row r="158" spans="1:12" ht="25.5" x14ac:dyDescent="0.2">
      <c r="A158" s="2" t="s">
        <v>1337</v>
      </c>
      <c r="B158" s="35" t="s">
        <v>213</v>
      </c>
      <c r="C158" s="47">
        <v>967.82677779000005</v>
      </c>
      <c r="D158" s="44" t="str">
        <f t="shared" si="21"/>
        <v>N/A</v>
      </c>
      <c r="E158" s="47">
        <v>1043.4982218</v>
      </c>
      <c r="F158" s="44" t="str">
        <f t="shared" si="22"/>
        <v>N/A</v>
      </c>
      <c r="G158" s="47">
        <v>1078.5865260999999</v>
      </c>
      <c r="H158" s="44" t="str">
        <f t="shared" si="23"/>
        <v>N/A</v>
      </c>
      <c r="I158" s="12">
        <v>7.819</v>
      </c>
      <c r="J158" s="12">
        <v>3.363</v>
      </c>
      <c r="K158" s="45" t="s">
        <v>736</v>
      </c>
      <c r="L158" s="9" t="str">
        <f t="shared" si="24"/>
        <v>Yes</v>
      </c>
    </row>
    <row r="159" spans="1:12" ht="25.5" x14ac:dyDescent="0.2">
      <c r="A159" s="2" t="s">
        <v>1338</v>
      </c>
      <c r="B159" s="35" t="s">
        <v>213</v>
      </c>
      <c r="C159" s="47">
        <v>2.1532869526999998</v>
      </c>
      <c r="D159" s="44" t="str">
        <f t="shared" si="21"/>
        <v>N/A</v>
      </c>
      <c r="E159" s="47">
        <v>2.0106931921000002</v>
      </c>
      <c r="F159" s="44" t="str">
        <f t="shared" si="22"/>
        <v>N/A</v>
      </c>
      <c r="G159" s="47">
        <v>2.6996413230999998</v>
      </c>
      <c r="H159" s="44" t="str">
        <f t="shared" si="23"/>
        <v>N/A</v>
      </c>
      <c r="I159" s="12">
        <v>-6.62</v>
      </c>
      <c r="J159" s="12">
        <v>34.26</v>
      </c>
      <c r="K159" s="45" t="s">
        <v>736</v>
      </c>
      <c r="L159" s="9" t="str">
        <f t="shared" si="24"/>
        <v>No</v>
      </c>
    </row>
    <row r="160" spans="1:12" ht="25.5" x14ac:dyDescent="0.2">
      <c r="A160" s="4" t="s">
        <v>1339</v>
      </c>
      <c r="B160" s="35" t="s">
        <v>213</v>
      </c>
      <c r="C160" s="47">
        <v>7.7569208299999998E-2</v>
      </c>
      <c r="D160" s="44" t="str">
        <f t="shared" si="21"/>
        <v>N/A</v>
      </c>
      <c r="E160" s="47">
        <v>0.1081685703</v>
      </c>
      <c r="F160" s="44" t="str">
        <f t="shared" si="22"/>
        <v>N/A</v>
      </c>
      <c r="G160" s="47">
        <v>2.98045763E-2</v>
      </c>
      <c r="H160" s="44" t="str">
        <f t="shared" si="23"/>
        <v>N/A</v>
      </c>
      <c r="I160" s="12">
        <v>39.450000000000003</v>
      </c>
      <c r="J160" s="12">
        <v>-72.400000000000006</v>
      </c>
      <c r="K160" s="45" t="s">
        <v>736</v>
      </c>
      <c r="L160" s="9" t="str">
        <f t="shared" si="24"/>
        <v>No</v>
      </c>
    </row>
    <row r="161" spans="1:12" x14ac:dyDescent="0.2">
      <c r="A161" s="4" t="s">
        <v>1340</v>
      </c>
      <c r="B161" s="35" t="s">
        <v>213</v>
      </c>
      <c r="C161" s="47">
        <v>1770.0051798</v>
      </c>
      <c r="D161" s="44" t="str">
        <f t="shared" si="21"/>
        <v>N/A</v>
      </c>
      <c r="E161" s="47">
        <v>1833.5438615999999</v>
      </c>
      <c r="F161" s="44" t="str">
        <f t="shared" si="22"/>
        <v>N/A</v>
      </c>
      <c r="G161" s="47">
        <v>1919.3539794000001</v>
      </c>
      <c r="H161" s="44" t="str">
        <f t="shared" si="23"/>
        <v>N/A</v>
      </c>
      <c r="I161" s="12">
        <v>3.59</v>
      </c>
      <c r="J161" s="12">
        <v>4.68</v>
      </c>
      <c r="K161" s="45" t="s">
        <v>736</v>
      </c>
      <c r="L161" s="9" t="str">
        <f t="shared" si="24"/>
        <v>Yes</v>
      </c>
    </row>
    <row r="162" spans="1:12" x14ac:dyDescent="0.2">
      <c r="A162" s="4" t="s">
        <v>1341</v>
      </c>
      <c r="B162" s="35" t="s">
        <v>213</v>
      </c>
      <c r="C162" s="47">
        <v>4052.87853</v>
      </c>
      <c r="D162" s="44" t="str">
        <f t="shared" si="21"/>
        <v>N/A</v>
      </c>
      <c r="E162" s="47">
        <v>4228.5741163000002</v>
      </c>
      <c r="F162" s="44" t="str">
        <f t="shared" si="22"/>
        <v>N/A</v>
      </c>
      <c r="G162" s="47">
        <v>4359.1598519999998</v>
      </c>
      <c r="H162" s="44" t="str">
        <f t="shared" si="23"/>
        <v>N/A</v>
      </c>
      <c r="I162" s="12">
        <v>4.335</v>
      </c>
      <c r="J162" s="12">
        <v>3.0880000000000001</v>
      </c>
      <c r="K162" s="45" t="s">
        <v>736</v>
      </c>
      <c r="L162" s="9" t="str">
        <f t="shared" si="24"/>
        <v>Yes</v>
      </c>
    </row>
    <row r="163" spans="1:12" ht="25.5" x14ac:dyDescent="0.2">
      <c r="A163" s="4" t="s">
        <v>1692</v>
      </c>
      <c r="B163" s="35" t="s">
        <v>213</v>
      </c>
      <c r="C163" s="47">
        <v>4577.4916660999997</v>
      </c>
      <c r="D163" s="44" t="str">
        <f t="shared" si="21"/>
        <v>N/A</v>
      </c>
      <c r="E163" s="47">
        <v>4720.8020918000002</v>
      </c>
      <c r="F163" s="44" t="str">
        <f t="shared" si="22"/>
        <v>N/A</v>
      </c>
      <c r="G163" s="47">
        <v>4965.1907658999999</v>
      </c>
      <c r="H163" s="44" t="str">
        <f t="shared" si="23"/>
        <v>N/A</v>
      </c>
      <c r="I163" s="12">
        <v>3.1309999999999998</v>
      </c>
      <c r="J163" s="12">
        <v>5.1769999999999996</v>
      </c>
      <c r="K163" s="45" t="s">
        <v>736</v>
      </c>
      <c r="L163" s="9" t="str">
        <f t="shared" si="24"/>
        <v>Yes</v>
      </c>
    </row>
    <row r="164" spans="1:12" x14ac:dyDescent="0.2">
      <c r="A164" s="4" t="s">
        <v>1342</v>
      </c>
      <c r="B164" s="35" t="s">
        <v>213</v>
      </c>
      <c r="C164" s="47">
        <v>455.14010837000001</v>
      </c>
      <c r="D164" s="44" t="str">
        <f t="shared" si="21"/>
        <v>N/A</v>
      </c>
      <c r="E164" s="47">
        <v>485.24332220999997</v>
      </c>
      <c r="F164" s="44" t="str">
        <f t="shared" si="22"/>
        <v>N/A</v>
      </c>
      <c r="G164" s="47">
        <v>505.50946384999997</v>
      </c>
      <c r="H164" s="44" t="str">
        <f t="shared" si="23"/>
        <v>N/A</v>
      </c>
      <c r="I164" s="12">
        <v>6.6139999999999999</v>
      </c>
      <c r="J164" s="12">
        <v>4.1760000000000002</v>
      </c>
      <c r="K164" s="45" t="s">
        <v>736</v>
      </c>
      <c r="L164" s="9" t="str">
        <f t="shared" si="24"/>
        <v>Yes</v>
      </c>
    </row>
    <row r="165" spans="1:12" x14ac:dyDescent="0.2">
      <c r="A165" s="4" t="s">
        <v>1343</v>
      </c>
      <c r="B165" s="35" t="s">
        <v>213</v>
      </c>
      <c r="C165" s="47">
        <v>571.03158041999995</v>
      </c>
      <c r="D165" s="44" t="str">
        <f t="shared" si="21"/>
        <v>N/A</v>
      </c>
      <c r="E165" s="47">
        <v>608.95996849000005</v>
      </c>
      <c r="F165" s="44" t="str">
        <f t="shared" si="22"/>
        <v>N/A</v>
      </c>
      <c r="G165" s="47">
        <v>671.24261022999997</v>
      </c>
      <c r="H165" s="44" t="str">
        <f t="shared" si="23"/>
        <v>N/A</v>
      </c>
      <c r="I165" s="12">
        <v>6.6420000000000003</v>
      </c>
      <c r="J165" s="12">
        <v>10.23</v>
      </c>
      <c r="K165" s="45" t="s">
        <v>736</v>
      </c>
      <c r="L165" s="9" t="str">
        <f t="shared" si="24"/>
        <v>Yes</v>
      </c>
    </row>
    <row r="166" spans="1:12" x14ac:dyDescent="0.2">
      <c r="A166" s="4" t="s">
        <v>1344</v>
      </c>
      <c r="B166" s="35" t="s">
        <v>213</v>
      </c>
      <c r="C166" s="47">
        <v>3183.1275943000001</v>
      </c>
      <c r="D166" s="44" t="str">
        <f t="shared" si="21"/>
        <v>N/A</v>
      </c>
      <c r="E166" s="47">
        <v>3388.0931131000002</v>
      </c>
      <c r="F166" s="44" t="str">
        <f t="shared" si="22"/>
        <v>N/A</v>
      </c>
      <c r="G166" s="47">
        <v>3624.4140441</v>
      </c>
      <c r="H166" s="44" t="str">
        <f t="shared" si="23"/>
        <v>N/A</v>
      </c>
      <c r="I166" s="12">
        <v>6.4390000000000001</v>
      </c>
      <c r="J166" s="12">
        <v>6.9749999999999996</v>
      </c>
      <c r="K166" s="45" t="s">
        <v>736</v>
      </c>
      <c r="L166" s="9" t="str">
        <f t="shared" si="24"/>
        <v>Yes</v>
      </c>
    </row>
    <row r="167" spans="1:12" x14ac:dyDescent="0.2">
      <c r="A167" s="46" t="s">
        <v>1345</v>
      </c>
      <c r="B167" s="35" t="s">
        <v>213</v>
      </c>
      <c r="C167" s="47">
        <v>6416.4266925000002</v>
      </c>
      <c r="D167" s="44" t="str">
        <f t="shared" si="21"/>
        <v>N/A</v>
      </c>
      <c r="E167" s="47">
        <v>6936.5047510000004</v>
      </c>
      <c r="F167" s="44" t="str">
        <f t="shared" si="22"/>
        <v>N/A</v>
      </c>
      <c r="G167" s="47">
        <v>7525.7450509</v>
      </c>
      <c r="H167" s="44" t="str">
        <f t="shared" si="23"/>
        <v>N/A</v>
      </c>
      <c r="I167" s="12">
        <v>8.1050000000000004</v>
      </c>
      <c r="J167" s="12">
        <v>8.4949999999999992</v>
      </c>
      <c r="K167" s="45" t="s">
        <v>736</v>
      </c>
      <c r="L167" s="9" t="str">
        <f t="shared" si="24"/>
        <v>Yes</v>
      </c>
    </row>
    <row r="168" spans="1:12" x14ac:dyDescent="0.2">
      <c r="A168" s="46" t="s">
        <v>1346</v>
      </c>
      <c r="B168" s="35" t="s">
        <v>213</v>
      </c>
      <c r="C168" s="47">
        <v>7331.5260537000004</v>
      </c>
      <c r="D168" s="44" t="str">
        <f t="shared" si="21"/>
        <v>N/A</v>
      </c>
      <c r="E168" s="47">
        <v>7897.7839313000004</v>
      </c>
      <c r="F168" s="44" t="str">
        <f t="shared" si="22"/>
        <v>N/A</v>
      </c>
      <c r="G168" s="47">
        <v>8551.1882888</v>
      </c>
      <c r="H168" s="44" t="str">
        <f t="shared" si="23"/>
        <v>N/A</v>
      </c>
      <c r="I168" s="12">
        <v>7.7240000000000002</v>
      </c>
      <c r="J168" s="12">
        <v>8.2729999999999997</v>
      </c>
      <c r="K168" s="45" t="s">
        <v>736</v>
      </c>
      <c r="L168" s="9" t="str">
        <f t="shared" si="24"/>
        <v>Yes</v>
      </c>
    </row>
    <row r="169" spans="1:12" x14ac:dyDescent="0.2">
      <c r="A169" s="46" t="s">
        <v>1347</v>
      </c>
      <c r="B169" s="35" t="s">
        <v>213</v>
      </c>
      <c r="C169" s="47">
        <v>1172.590387</v>
      </c>
      <c r="D169" s="44" t="str">
        <f t="shared" si="21"/>
        <v>N/A</v>
      </c>
      <c r="E169" s="47">
        <v>1216.4139094</v>
      </c>
      <c r="F169" s="44" t="str">
        <f t="shared" si="22"/>
        <v>N/A</v>
      </c>
      <c r="G169" s="47">
        <v>1282.7460627</v>
      </c>
      <c r="H169" s="44" t="str">
        <f t="shared" si="23"/>
        <v>N/A</v>
      </c>
      <c r="I169" s="12">
        <v>3.7370000000000001</v>
      </c>
      <c r="J169" s="12">
        <v>5.4530000000000003</v>
      </c>
      <c r="K169" s="45" t="s">
        <v>736</v>
      </c>
      <c r="L169" s="9" t="str">
        <f t="shared" si="24"/>
        <v>Yes</v>
      </c>
    </row>
    <row r="170" spans="1:12" x14ac:dyDescent="0.2">
      <c r="A170" s="46" t="s">
        <v>1348</v>
      </c>
      <c r="B170" s="35" t="s">
        <v>213</v>
      </c>
      <c r="C170" s="47">
        <v>1641.2453771</v>
      </c>
      <c r="D170" s="44" t="str">
        <f t="shared" si="21"/>
        <v>N/A</v>
      </c>
      <c r="E170" s="47">
        <v>1705.0608586000001</v>
      </c>
      <c r="F170" s="44" t="str">
        <f t="shared" si="22"/>
        <v>N/A</v>
      </c>
      <c r="G170" s="47">
        <v>1791.5400995</v>
      </c>
      <c r="H170" s="44" t="str">
        <f t="shared" si="23"/>
        <v>N/A</v>
      </c>
      <c r="I170" s="12">
        <v>3.8879999999999999</v>
      </c>
      <c r="J170" s="12">
        <v>5.0720000000000001</v>
      </c>
      <c r="K170" s="45" t="s">
        <v>736</v>
      </c>
      <c r="L170" s="9" t="str">
        <f t="shared" si="24"/>
        <v>Yes</v>
      </c>
    </row>
    <row r="171" spans="1:12" x14ac:dyDescent="0.2">
      <c r="A171" s="46" t="s">
        <v>85</v>
      </c>
      <c r="B171" s="35" t="s">
        <v>213</v>
      </c>
      <c r="C171" s="8">
        <v>16.198986637000001</v>
      </c>
      <c r="D171" s="44" t="str">
        <f t="shared" ref="D171:D202" si="25">IF($B171="N/A","N/A",IF(C171&gt;10,"No",IF(C171&lt;-10,"No","Yes")))</f>
        <v>N/A</v>
      </c>
      <c r="E171" s="8">
        <v>16.012931744999999</v>
      </c>
      <c r="F171" s="44" t="str">
        <f t="shared" ref="F171:F202" si="26">IF($B171="N/A","N/A",IF(E171&gt;10,"No",IF(E171&lt;-10,"No","Yes")))</f>
        <v>N/A</v>
      </c>
      <c r="G171" s="8">
        <v>15.022271194</v>
      </c>
      <c r="H171" s="44" t="str">
        <f t="shared" ref="H171:H202" si="27">IF($B171="N/A","N/A",IF(G171&gt;10,"No",IF(G171&lt;-10,"No","Yes")))</f>
        <v>N/A</v>
      </c>
      <c r="I171" s="12">
        <v>-1.1499999999999999</v>
      </c>
      <c r="J171" s="12">
        <v>-6.19</v>
      </c>
      <c r="K171" s="45" t="s">
        <v>736</v>
      </c>
      <c r="L171" s="9" t="str">
        <f t="shared" ref="L171:L202" si="28">IF(J171="Div by 0", "N/A", IF(K171="N/A","N/A", IF(J171&gt;VALUE(MID(K171,1,2)), "No", IF(J171&lt;-1*VALUE(MID(K171,1,2)), "No", "Yes"))))</f>
        <v>Yes</v>
      </c>
    </row>
    <row r="172" spans="1:12" x14ac:dyDescent="0.2">
      <c r="A172" s="46" t="s">
        <v>463</v>
      </c>
      <c r="B172" s="35" t="s">
        <v>213</v>
      </c>
      <c r="C172" s="8">
        <v>22.727272726999999</v>
      </c>
      <c r="D172" s="44" t="str">
        <f t="shared" si="25"/>
        <v>N/A</v>
      </c>
      <c r="E172" s="8">
        <v>22.900038007999999</v>
      </c>
      <c r="F172" s="44" t="str">
        <f t="shared" si="26"/>
        <v>N/A</v>
      </c>
      <c r="G172" s="8">
        <v>22.16466235</v>
      </c>
      <c r="H172" s="44" t="str">
        <f t="shared" si="27"/>
        <v>N/A</v>
      </c>
      <c r="I172" s="12">
        <v>0.76019999999999999</v>
      </c>
      <c r="J172" s="12">
        <v>-3.21</v>
      </c>
      <c r="K172" s="45" t="s">
        <v>736</v>
      </c>
      <c r="L172" s="9" t="str">
        <f t="shared" si="28"/>
        <v>Yes</v>
      </c>
    </row>
    <row r="173" spans="1:12" x14ac:dyDescent="0.2">
      <c r="A173" s="46" t="s">
        <v>464</v>
      </c>
      <c r="B173" s="35" t="s">
        <v>213</v>
      </c>
      <c r="C173" s="8">
        <v>25.236099145000001</v>
      </c>
      <c r="D173" s="44" t="str">
        <f t="shared" si="25"/>
        <v>N/A</v>
      </c>
      <c r="E173" s="8">
        <v>24.890910467000001</v>
      </c>
      <c r="F173" s="44" t="str">
        <f t="shared" si="26"/>
        <v>N/A</v>
      </c>
      <c r="G173" s="8">
        <v>23.099989570000002</v>
      </c>
      <c r="H173" s="44" t="str">
        <f t="shared" si="27"/>
        <v>N/A</v>
      </c>
      <c r="I173" s="12">
        <v>-1.37</v>
      </c>
      <c r="J173" s="12">
        <v>-7.2</v>
      </c>
      <c r="K173" s="45" t="s">
        <v>736</v>
      </c>
      <c r="L173" s="9" t="str">
        <f t="shared" si="28"/>
        <v>Yes</v>
      </c>
    </row>
    <row r="174" spans="1:12" x14ac:dyDescent="0.2">
      <c r="A174" s="2" t="s">
        <v>465</v>
      </c>
      <c r="B174" s="35" t="s">
        <v>213</v>
      </c>
      <c r="C174" s="8">
        <v>9.0312468448000001</v>
      </c>
      <c r="D174" s="44" t="str">
        <f t="shared" si="25"/>
        <v>N/A</v>
      </c>
      <c r="E174" s="8">
        <v>8.9857698662000001</v>
      </c>
      <c r="F174" s="44" t="str">
        <f t="shared" si="26"/>
        <v>N/A</v>
      </c>
      <c r="G174" s="8">
        <v>8.5408394712</v>
      </c>
      <c r="H174" s="44" t="str">
        <f t="shared" si="27"/>
        <v>N/A</v>
      </c>
      <c r="I174" s="12">
        <v>-0.504</v>
      </c>
      <c r="J174" s="12">
        <v>-4.95</v>
      </c>
      <c r="K174" s="45" t="s">
        <v>736</v>
      </c>
      <c r="L174" s="9" t="str">
        <f t="shared" si="28"/>
        <v>Yes</v>
      </c>
    </row>
    <row r="175" spans="1:12" x14ac:dyDescent="0.2">
      <c r="A175" s="2" t="s">
        <v>466</v>
      </c>
      <c r="B175" s="35" t="s">
        <v>213</v>
      </c>
      <c r="C175" s="8">
        <v>21.884267238</v>
      </c>
      <c r="D175" s="44" t="str">
        <f t="shared" si="25"/>
        <v>N/A</v>
      </c>
      <c r="E175" s="8">
        <v>21.655769987999999</v>
      </c>
      <c r="F175" s="44" t="str">
        <f t="shared" si="26"/>
        <v>N/A</v>
      </c>
      <c r="G175" s="8">
        <v>20.740449769000001</v>
      </c>
      <c r="H175" s="44" t="str">
        <f t="shared" si="27"/>
        <v>N/A</v>
      </c>
      <c r="I175" s="12">
        <v>-1.04</v>
      </c>
      <c r="J175" s="12">
        <v>-4.2300000000000004</v>
      </c>
      <c r="K175" s="45" t="s">
        <v>736</v>
      </c>
      <c r="L175" s="9" t="str">
        <f t="shared" si="28"/>
        <v>Yes</v>
      </c>
    </row>
    <row r="176" spans="1:12" x14ac:dyDescent="0.2">
      <c r="A176" s="2" t="s">
        <v>1349</v>
      </c>
      <c r="B176" s="35" t="s">
        <v>213</v>
      </c>
      <c r="C176" s="8">
        <v>1.1316216311</v>
      </c>
      <c r="D176" s="44" t="str">
        <f t="shared" si="25"/>
        <v>N/A</v>
      </c>
      <c r="E176" s="8">
        <v>1.1292438633999999</v>
      </c>
      <c r="F176" s="44" t="str">
        <f t="shared" si="26"/>
        <v>N/A</v>
      </c>
      <c r="G176" s="8">
        <v>1.1138195746999999</v>
      </c>
      <c r="H176" s="44" t="str">
        <f t="shared" si="27"/>
        <v>N/A</v>
      </c>
      <c r="I176" s="12">
        <v>-0.21</v>
      </c>
      <c r="J176" s="12">
        <v>-1.37</v>
      </c>
      <c r="K176" s="45" t="s">
        <v>736</v>
      </c>
      <c r="L176" s="9" t="str">
        <f t="shared" si="28"/>
        <v>Yes</v>
      </c>
    </row>
    <row r="177" spans="1:12" x14ac:dyDescent="0.2">
      <c r="A177" s="2" t="s">
        <v>1350</v>
      </c>
      <c r="B177" s="35" t="s">
        <v>213</v>
      </c>
      <c r="C177" s="8">
        <v>15.531914894</v>
      </c>
      <c r="D177" s="44" t="str">
        <f t="shared" si="25"/>
        <v>N/A</v>
      </c>
      <c r="E177" s="8">
        <v>16.153553781999999</v>
      </c>
      <c r="F177" s="44" t="str">
        <f t="shared" si="26"/>
        <v>N/A</v>
      </c>
      <c r="G177" s="8">
        <v>14.986123959</v>
      </c>
      <c r="H177" s="44" t="str">
        <f t="shared" si="27"/>
        <v>N/A</v>
      </c>
      <c r="I177" s="12">
        <v>4.0019999999999998</v>
      </c>
      <c r="J177" s="12">
        <v>-7.23</v>
      </c>
      <c r="K177" s="45" t="s">
        <v>736</v>
      </c>
      <c r="L177" s="9" t="str">
        <f t="shared" si="28"/>
        <v>Yes</v>
      </c>
    </row>
    <row r="178" spans="1:12" x14ac:dyDescent="0.2">
      <c r="A178" s="2" t="s">
        <v>1351</v>
      </c>
      <c r="B178" s="35" t="s">
        <v>213</v>
      </c>
      <c r="C178" s="8">
        <v>3.0543773609999998</v>
      </c>
      <c r="D178" s="44" t="str">
        <f t="shared" si="25"/>
        <v>N/A</v>
      </c>
      <c r="E178" s="8">
        <v>3.0141501106000002</v>
      </c>
      <c r="F178" s="44" t="str">
        <f t="shared" si="26"/>
        <v>N/A</v>
      </c>
      <c r="G178" s="8">
        <v>3.0064666411999998</v>
      </c>
      <c r="H178" s="44" t="str">
        <f t="shared" si="27"/>
        <v>N/A</v>
      </c>
      <c r="I178" s="12">
        <v>-1.32</v>
      </c>
      <c r="J178" s="12">
        <v>-0.255</v>
      </c>
      <c r="K178" s="45" t="s">
        <v>736</v>
      </c>
      <c r="L178" s="9" t="str">
        <f t="shared" si="28"/>
        <v>Yes</v>
      </c>
    </row>
    <row r="179" spans="1:12" x14ac:dyDescent="0.2">
      <c r="A179" s="2" t="s">
        <v>1352</v>
      </c>
      <c r="B179" s="35" t="s">
        <v>213</v>
      </c>
      <c r="C179" s="8">
        <v>7.2119198999999997E-3</v>
      </c>
      <c r="D179" s="44" t="str">
        <f t="shared" si="25"/>
        <v>N/A</v>
      </c>
      <c r="E179" s="8">
        <v>6.7831758000000001E-3</v>
      </c>
      <c r="F179" s="44" t="str">
        <f t="shared" si="26"/>
        <v>N/A</v>
      </c>
      <c r="G179" s="8">
        <v>7.8721949000000006E-3</v>
      </c>
      <c r="H179" s="44" t="str">
        <f t="shared" si="27"/>
        <v>N/A</v>
      </c>
      <c r="I179" s="12">
        <v>-5.94</v>
      </c>
      <c r="J179" s="12">
        <v>16.05</v>
      </c>
      <c r="K179" s="45" t="s">
        <v>736</v>
      </c>
      <c r="L179" s="9" t="str">
        <f t="shared" si="28"/>
        <v>Yes</v>
      </c>
    </row>
    <row r="180" spans="1:12" x14ac:dyDescent="0.2">
      <c r="A180" s="2" t="s">
        <v>1353</v>
      </c>
      <c r="B180" s="35" t="s">
        <v>213</v>
      </c>
      <c r="C180" s="8">
        <v>3.1052524999999999E-3</v>
      </c>
      <c r="D180" s="44" t="str">
        <f t="shared" si="25"/>
        <v>N/A</v>
      </c>
      <c r="E180" s="8">
        <v>1.5754234E-3</v>
      </c>
      <c r="F180" s="44" t="str">
        <f t="shared" si="26"/>
        <v>N/A</v>
      </c>
      <c r="G180" s="8">
        <v>1.6367148000000001E-3</v>
      </c>
      <c r="H180" s="44" t="str">
        <f t="shared" si="27"/>
        <v>N/A</v>
      </c>
      <c r="I180" s="12">
        <v>-49.3</v>
      </c>
      <c r="J180" s="12">
        <v>3.89</v>
      </c>
      <c r="K180" s="45" t="s">
        <v>736</v>
      </c>
      <c r="L180" s="9" t="str">
        <f t="shared" si="28"/>
        <v>Yes</v>
      </c>
    </row>
    <row r="181" spans="1:12" x14ac:dyDescent="0.2">
      <c r="A181" s="2" t="s">
        <v>86</v>
      </c>
      <c r="B181" s="35" t="s">
        <v>213</v>
      </c>
      <c r="C181" s="8">
        <v>0.11093854</v>
      </c>
      <c r="D181" s="44" t="str">
        <f t="shared" si="25"/>
        <v>N/A</v>
      </c>
      <c r="E181" s="8">
        <v>0.13483146069999999</v>
      </c>
      <c r="F181" s="44" t="str">
        <f t="shared" si="26"/>
        <v>N/A</v>
      </c>
      <c r="G181" s="8">
        <v>7.3028464769000001</v>
      </c>
      <c r="H181" s="44" t="str">
        <f t="shared" si="27"/>
        <v>N/A</v>
      </c>
      <c r="I181" s="12">
        <v>21.54</v>
      </c>
      <c r="J181" s="12">
        <v>5316</v>
      </c>
      <c r="K181" s="45" t="s">
        <v>736</v>
      </c>
      <c r="L181" s="9" t="str">
        <f t="shared" si="28"/>
        <v>No</v>
      </c>
    </row>
    <row r="182" spans="1:12" x14ac:dyDescent="0.2">
      <c r="A182" s="2" t="s">
        <v>87</v>
      </c>
      <c r="B182" s="35" t="s">
        <v>213</v>
      </c>
      <c r="C182" s="8">
        <v>72.42604412</v>
      </c>
      <c r="D182" s="44" t="str">
        <f t="shared" si="25"/>
        <v>N/A</v>
      </c>
      <c r="E182" s="8">
        <v>72.369305882999996</v>
      </c>
      <c r="F182" s="44" t="str">
        <f t="shared" si="26"/>
        <v>N/A</v>
      </c>
      <c r="G182" s="8">
        <v>71.798483375999993</v>
      </c>
      <c r="H182" s="44" t="str">
        <f t="shared" si="27"/>
        <v>N/A</v>
      </c>
      <c r="I182" s="12">
        <v>-7.8E-2</v>
      </c>
      <c r="J182" s="12">
        <v>-0.78900000000000003</v>
      </c>
      <c r="K182" s="45" t="s">
        <v>736</v>
      </c>
      <c r="L182" s="9" t="str">
        <f t="shared" si="28"/>
        <v>Yes</v>
      </c>
    </row>
    <row r="183" spans="1:12" x14ac:dyDescent="0.2">
      <c r="A183" s="2" t="s">
        <v>467</v>
      </c>
      <c r="B183" s="35" t="s">
        <v>213</v>
      </c>
      <c r="C183" s="8">
        <v>79.071566731000004</v>
      </c>
      <c r="D183" s="44" t="str">
        <f t="shared" si="25"/>
        <v>N/A</v>
      </c>
      <c r="E183" s="8">
        <v>81.489927784000002</v>
      </c>
      <c r="F183" s="44" t="str">
        <f t="shared" si="26"/>
        <v>N/A</v>
      </c>
      <c r="G183" s="8">
        <v>81.184088806999995</v>
      </c>
      <c r="H183" s="44" t="str">
        <f t="shared" si="27"/>
        <v>N/A</v>
      </c>
      <c r="I183" s="12">
        <v>3.0579999999999998</v>
      </c>
      <c r="J183" s="12">
        <v>-0.375</v>
      </c>
      <c r="K183" s="45" t="s">
        <v>736</v>
      </c>
      <c r="L183" s="9" t="str">
        <f t="shared" si="28"/>
        <v>Yes</v>
      </c>
    </row>
    <row r="184" spans="1:12" x14ac:dyDescent="0.2">
      <c r="A184" s="2" t="s">
        <v>468</v>
      </c>
      <c r="B184" s="35" t="s">
        <v>213</v>
      </c>
      <c r="C184" s="8">
        <v>81.928060176000002</v>
      </c>
      <c r="D184" s="44" t="str">
        <f t="shared" si="25"/>
        <v>N/A</v>
      </c>
      <c r="E184" s="8">
        <v>82.450667988999996</v>
      </c>
      <c r="F184" s="44" t="str">
        <f t="shared" si="26"/>
        <v>N/A</v>
      </c>
      <c r="G184" s="8">
        <v>82.622640196999996</v>
      </c>
      <c r="H184" s="44" t="str">
        <f t="shared" si="27"/>
        <v>N/A</v>
      </c>
      <c r="I184" s="12">
        <v>0.63790000000000002</v>
      </c>
      <c r="J184" s="12">
        <v>0.20860000000000001</v>
      </c>
      <c r="K184" s="45" t="s">
        <v>736</v>
      </c>
      <c r="L184" s="9" t="str">
        <f t="shared" si="28"/>
        <v>Yes</v>
      </c>
    </row>
    <row r="185" spans="1:12" x14ac:dyDescent="0.2">
      <c r="A185" s="2" t="s">
        <v>469</v>
      </c>
      <c r="B185" s="35" t="s">
        <v>213</v>
      </c>
      <c r="C185" s="8">
        <v>67.903110260999995</v>
      </c>
      <c r="D185" s="44" t="str">
        <f t="shared" si="25"/>
        <v>N/A</v>
      </c>
      <c r="E185" s="8">
        <v>67.617603310000007</v>
      </c>
      <c r="F185" s="44" t="str">
        <f t="shared" si="26"/>
        <v>N/A</v>
      </c>
      <c r="G185" s="8">
        <v>66.371459357000006</v>
      </c>
      <c r="H185" s="44" t="str">
        <f t="shared" si="27"/>
        <v>N/A</v>
      </c>
      <c r="I185" s="12">
        <v>-0.42</v>
      </c>
      <c r="J185" s="12">
        <v>-1.84</v>
      </c>
      <c r="K185" s="45" t="s">
        <v>736</v>
      </c>
      <c r="L185" s="9" t="str">
        <f t="shared" si="28"/>
        <v>Yes</v>
      </c>
    </row>
    <row r="186" spans="1:12" x14ac:dyDescent="0.2">
      <c r="A186" s="2" t="s">
        <v>470</v>
      </c>
      <c r="B186" s="35" t="s">
        <v>213</v>
      </c>
      <c r="C186" s="8">
        <v>68.689738692999995</v>
      </c>
      <c r="D186" s="44" t="str">
        <f t="shared" si="25"/>
        <v>N/A</v>
      </c>
      <c r="E186" s="8">
        <v>68.173296573000002</v>
      </c>
      <c r="F186" s="44" t="str">
        <f t="shared" si="26"/>
        <v>N/A</v>
      </c>
      <c r="G186" s="8">
        <v>68.638907983999999</v>
      </c>
      <c r="H186" s="44" t="str">
        <f t="shared" si="27"/>
        <v>N/A</v>
      </c>
      <c r="I186" s="12">
        <v>-0.752</v>
      </c>
      <c r="J186" s="12">
        <v>0.68300000000000005</v>
      </c>
      <c r="K186" s="45" t="s">
        <v>736</v>
      </c>
      <c r="L186" s="9" t="str">
        <f t="shared" si="28"/>
        <v>Yes</v>
      </c>
    </row>
    <row r="187" spans="1:12" x14ac:dyDescent="0.2">
      <c r="A187" s="2" t="s">
        <v>116</v>
      </c>
      <c r="B187" s="35" t="s">
        <v>213</v>
      </c>
      <c r="C187" s="8">
        <v>85.247490446</v>
      </c>
      <c r="D187" s="44" t="str">
        <f t="shared" si="25"/>
        <v>N/A</v>
      </c>
      <c r="E187" s="8">
        <v>85.759346712999999</v>
      </c>
      <c r="F187" s="44" t="str">
        <f t="shared" si="26"/>
        <v>N/A</v>
      </c>
      <c r="G187" s="8">
        <v>85.276323927999996</v>
      </c>
      <c r="H187" s="44" t="str">
        <f t="shared" si="27"/>
        <v>N/A</v>
      </c>
      <c r="I187" s="12">
        <v>0.60040000000000004</v>
      </c>
      <c r="J187" s="12">
        <v>-0.56299999999999994</v>
      </c>
      <c r="K187" s="45" t="s">
        <v>736</v>
      </c>
      <c r="L187" s="9" t="str">
        <f t="shared" si="28"/>
        <v>Yes</v>
      </c>
    </row>
    <row r="188" spans="1:12" x14ac:dyDescent="0.2">
      <c r="A188" s="2" t="s">
        <v>471</v>
      </c>
      <c r="B188" s="35" t="s">
        <v>213</v>
      </c>
      <c r="C188" s="8">
        <v>83.694390716000001</v>
      </c>
      <c r="D188" s="44" t="str">
        <f t="shared" si="25"/>
        <v>N/A</v>
      </c>
      <c r="E188" s="8">
        <v>86.868110983999998</v>
      </c>
      <c r="F188" s="44" t="str">
        <f t="shared" si="26"/>
        <v>N/A</v>
      </c>
      <c r="G188" s="8">
        <v>86.253469010000003</v>
      </c>
      <c r="H188" s="44" t="str">
        <f t="shared" si="27"/>
        <v>N/A</v>
      </c>
      <c r="I188" s="12">
        <v>3.7919999999999998</v>
      </c>
      <c r="J188" s="12">
        <v>-0.70799999999999996</v>
      </c>
      <c r="K188" s="45" t="s">
        <v>736</v>
      </c>
      <c r="L188" s="9" t="str">
        <f t="shared" si="28"/>
        <v>Yes</v>
      </c>
    </row>
    <row r="189" spans="1:12" x14ac:dyDescent="0.2">
      <c r="A189" s="2" t="s">
        <v>472</v>
      </c>
      <c r="B189" s="35" t="s">
        <v>213</v>
      </c>
      <c r="C189" s="8">
        <v>89.728444562000007</v>
      </c>
      <c r="D189" s="44" t="str">
        <f t="shared" si="25"/>
        <v>N/A</v>
      </c>
      <c r="E189" s="8">
        <v>90.473267809999996</v>
      </c>
      <c r="F189" s="44" t="str">
        <f t="shared" si="26"/>
        <v>N/A</v>
      </c>
      <c r="G189" s="8">
        <v>90.031464033999995</v>
      </c>
      <c r="H189" s="44" t="str">
        <f t="shared" si="27"/>
        <v>N/A</v>
      </c>
      <c r="I189" s="12">
        <v>0.83009999999999995</v>
      </c>
      <c r="J189" s="12">
        <v>-0.48799999999999999</v>
      </c>
      <c r="K189" s="45" t="s">
        <v>736</v>
      </c>
      <c r="L189" s="9" t="str">
        <f t="shared" si="28"/>
        <v>Yes</v>
      </c>
    </row>
    <row r="190" spans="1:12" x14ac:dyDescent="0.2">
      <c r="A190" s="2" t="s">
        <v>473</v>
      </c>
      <c r="B190" s="35" t="s">
        <v>213</v>
      </c>
      <c r="C190" s="8">
        <v>84.947280866</v>
      </c>
      <c r="D190" s="44" t="str">
        <f t="shared" si="25"/>
        <v>N/A</v>
      </c>
      <c r="E190" s="8">
        <v>85.486910893000001</v>
      </c>
      <c r="F190" s="44" t="str">
        <f t="shared" si="26"/>
        <v>N/A</v>
      </c>
      <c r="G190" s="8">
        <v>84.848484847999998</v>
      </c>
      <c r="H190" s="44" t="str">
        <f t="shared" si="27"/>
        <v>N/A</v>
      </c>
      <c r="I190" s="12">
        <v>0.63529999999999998</v>
      </c>
      <c r="J190" s="12">
        <v>-0.747</v>
      </c>
      <c r="K190" s="45" t="s">
        <v>736</v>
      </c>
      <c r="L190" s="9" t="str">
        <f t="shared" si="28"/>
        <v>Yes</v>
      </c>
    </row>
    <row r="191" spans="1:12" x14ac:dyDescent="0.2">
      <c r="A191" s="2" t="s">
        <v>474</v>
      </c>
      <c r="B191" s="35" t="s">
        <v>213</v>
      </c>
      <c r="C191" s="8">
        <v>77.943391246000004</v>
      </c>
      <c r="D191" s="44" t="str">
        <f t="shared" si="25"/>
        <v>N/A</v>
      </c>
      <c r="E191" s="8">
        <v>77.720362347000005</v>
      </c>
      <c r="F191" s="44" t="str">
        <f t="shared" si="26"/>
        <v>N/A</v>
      </c>
      <c r="G191" s="8">
        <v>77.658843169999997</v>
      </c>
      <c r="H191" s="44" t="str">
        <f t="shared" si="27"/>
        <v>N/A</v>
      </c>
      <c r="I191" s="12">
        <v>-0.28599999999999998</v>
      </c>
      <c r="J191" s="12">
        <v>-7.9000000000000001E-2</v>
      </c>
      <c r="K191" s="45" t="s">
        <v>736</v>
      </c>
      <c r="L191" s="9" t="str">
        <f t="shared" si="28"/>
        <v>Yes</v>
      </c>
    </row>
    <row r="192" spans="1:12" x14ac:dyDescent="0.2">
      <c r="A192" s="2" t="s">
        <v>1354</v>
      </c>
      <c r="B192" s="35" t="s">
        <v>213</v>
      </c>
      <c r="C192" s="36">
        <v>8.2141916084000002</v>
      </c>
      <c r="D192" s="44" t="str">
        <f t="shared" si="25"/>
        <v>N/A</v>
      </c>
      <c r="E192" s="36">
        <v>8.1670628506000007</v>
      </c>
      <c r="F192" s="44" t="str">
        <f t="shared" si="26"/>
        <v>N/A</v>
      </c>
      <c r="G192" s="36">
        <v>8.0707193025000006</v>
      </c>
      <c r="H192" s="44" t="str">
        <f t="shared" si="27"/>
        <v>N/A</v>
      </c>
      <c r="I192" s="12">
        <v>-0.57399999999999995</v>
      </c>
      <c r="J192" s="12">
        <v>-1.18</v>
      </c>
      <c r="K192" s="45" t="s">
        <v>736</v>
      </c>
      <c r="L192" s="9" t="str">
        <f t="shared" si="28"/>
        <v>Yes</v>
      </c>
    </row>
    <row r="193" spans="1:12" x14ac:dyDescent="0.2">
      <c r="A193" s="2" t="s">
        <v>1355</v>
      </c>
      <c r="B193" s="35" t="s">
        <v>213</v>
      </c>
      <c r="C193" s="36">
        <v>11.324255319000001</v>
      </c>
      <c r="D193" s="44" t="str">
        <f t="shared" si="25"/>
        <v>N/A</v>
      </c>
      <c r="E193" s="36">
        <v>12.156016598000001</v>
      </c>
      <c r="F193" s="44" t="str">
        <f t="shared" si="26"/>
        <v>N/A</v>
      </c>
      <c r="G193" s="36">
        <v>12.057595993</v>
      </c>
      <c r="H193" s="44" t="str">
        <f t="shared" si="27"/>
        <v>N/A</v>
      </c>
      <c r="I193" s="12">
        <v>7.3449999999999998</v>
      </c>
      <c r="J193" s="12">
        <v>-0.81</v>
      </c>
      <c r="K193" s="45" t="s">
        <v>736</v>
      </c>
      <c r="L193" s="9" t="str">
        <f t="shared" si="28"/>
        <v>Yes</v>
      </c>
    </row>
    <row r="194" spans="1:12" x14ac:dyDescent="0.2">
      <c r="A194" s="2" t="s">
        <v>1356</v>
      </c>
      <c r="B194" s="35" t="s">
        <v>213</v>
      </c>
      <c r="C194" s="36">
        <v>12.158060598</v>
      </c>
      <c r="D194" s="44" t="str">
        <f t="shared" si="25"/>
        <v>N/A</v>
      </c>
      <c r="E194" s="36">
        <v>12.018037494</v>
      </c>
      <c r="F194" s="44" t="str">
        <f t="shared" si="26"/>
        <v>N/A</v>
      </c>
      <c r="G194" s="36">
        <v>11.538473116</v>
      </c>
      <c r="H194" s="44" t="str">
        <f t="shared" si="27"/>
        <v>N/A</v>
      </c>
      <c r="I194" s="12">
        <v>-1.1499999999999999</v>
      </c>
      <c r="J194" s="12">
        <v>-3.99</v>
      </c>
      <c r="K194" s="45" t="s">
        <v>736</v>
      </c>
      <c r="L194" s="9" t="str">
        <f t="shared" si="28"/>
        <v>Yes</v>
      </c>
    </row>
    <row r="195" spans="1:12" x14ac:dyDescent="0.2">
      <c r="A195" s="2" t="s">
        <v>1357</v>
      </c>
      <c r="B195" s="35" t="s">
        <v>213</v>
      </c>
      <c r="C195" s="36">
        <v>5.5000532368000004</v>
      </c>
      <c r="D195" s="44" t="str">
        <f t="shared" si="25"/>
        <v>N/A</v>
      </c>
      <c r="E195" s="36">
        <v>5.6003990079000001</v>
      </c>
      <c r="F195" s="44" t="str">
        <f t="shared" si="26"/>
        <v>N/A</v>
      </c>
      <c r="G195" s="36">
        <v>6.1880868714000004</v>
      </c>
      <c r="H195" s="44" t="str">
        <f t="shared" si="27"/>
        <v>N/A</v>
      </c>
      <c r="I195" s="12">
        <v>1.8240000000000001</v>
      </c>
      <c r="J195" s="12">
        <v>10.49</v>
      </c>
      <c r="K195" s="45" t="s">
        <v>736</v>
      </c>
      <c r="L195" s="9" t="str">
        <f t="shared" si="28"/>
        <v>Yes</v>
      </c>
    </row>
    <row r="196" spans="1:12" x14ac:dyDescent="0.2">
      <c r="A196" s="2" t="s">
        <v>1358</v>
      </c>
      <c r="B196" s="35" t="s">
        <v>213</v>
      </c>
      <c r="C196" s="36">
        <v>3.0482440581999999</v>
      </c>
      <c r="D196" s="44" t="str">
        <f t="shared" si="25"/>
        <v>N/A</v>
      </c>
      <c r="E196" s="36">
        <v>2.9863960425</v>
      </c>
      <c r="F196" s="44" t="str">
        <f t="shared" si="26"/>
        <v>N/A</v>
      </c>
      <c r="G196" s="36">
        <v>2.9998421717000001</v>
      </c>
      <c r="H196" s="44" t="str">
        <f t="shared" si="27"/>
        <v>N/A</v>
      </c>
      <c r="I196" s="12">
        <v>-2.0299999999999998</v>
      </c>
      <c r="J196" s="12">
        <v>0.45019999999999999</v>
      </c>
      <c r="K196" s="45" t="s">
        <v>736</v>
      </c>
      <c r="L196" s="9" t="str">
        <f t="shared" si="28"/>
        <v>Yes</v>
      </c>
    </row>
    <row r="197" spans="1:12" x14ac:dyDescent="0.2">
      <c r="A197" s="2" t="s">
        <v>1359</v>
      </c>
      <c r="B197" s="35" t="s">
        <v>213</v>
      </c>
      <c r="C197" s="36">
        <v>218.8111826</v>
      </c>
      <c r="D197" s="44" t="str">
        <f t="shared" si="25"/>
        <v>N/A</v>
      </c>
      <c r="E197" s="36">
        <v>226.89528089999999</v>
      </c>
      <c r="F197" s="44" t="str">
        <f t="shared" si="26"/>
        <v>N/A</v>
      </c>
      <c r="G197" s="36">
        <v>232.33107792999999</v>
      </c>
      <c r="H197" s="44" t="str">
        <f t="shared" si="27"/>
        <v>N/A</v>
      </c>
      <c r="I197" s="12">
        <v>3.6949999999999998</v>
      </c>
      <c r="J197" s="12">
        <v>2.3959999999999999</v>
      </c>
      <c r="K197" s="45" t="s">
        <v>736</v>
      </c>
      <c r="L197" s="9" t="str">
        <f t="shared" si="28"/>
        <v>Yes</v>
      </c>
    </row>
    <row r="198" spans="1:12" x14ac:dyDescent="0.2">
      <c r="A198" s="2" t="s">
        <v>1360</v>
      </c>
      <c r="B198" s="35" t="s">
        <v>213</v>
      </c>
      <c r="C198" s="36">
        <v>252.38231630999999</v>
      </c>
      <c r="D198" s="44" t="str">
        <f t="shared" si="25"/>
        <v>N/A</v>
      </c>
      <c r="E198" s="36">
        <v>253.89176470999999</v>
      </c>
      <c r="F198" s="44" t="str">
        <f t="shared" si="26"/>
        <v>N/A</v>
      </c>
      <c r="G198" s="36">
        <v>260.28024691000002</v>
      </c>
      <c r="H198" s="44" t="str">
        <f t="shared" si="27"/>
        <v>N/A</v>
      </c>
      <c r="I198" s="12">
        <v>0.59809999999999997</v>
      </c>
      <c r="J198" s="12">
        <v>2.516</v>
      </c>
      <c r="K198" s="45" t="s">
        <v>736</v>
      </c>
      <c r="L198" s="9" t="str">
        <f t="shared" si="28"/>
        <v>Yes</v>
      </c>
    </row>
    <row r="199" spans="1:12" x14ac:dyDescent="0.2">
      <c r="A199" s="2" t="s">
        <v>1361</v>
      </c>
      <c r="B199" s="35" t="s">
        <v>213</v>
      </c>
      <c r="C199" s="36">
        <v>212.27095198999999</v>
      </c>
      <c r="D199" s="44" t="str">
        <f t="shared" si="25"/>
        <v>N/A</v>
      </c>
      <c r="E199" s="36">
        <v>221.21813109999999</v>
      </c>
      <c r="F199" s="44" t="str">
        <f t="shared" si="26"/>
        <v>N/A</v>
      </c>
      <c r="G199" s="36">
        <v>226.61520671</v>
      </c>
      <c r="H199" s="44" t="str">
        <f t="shared" si="27"/>
        <v>N/A</v>
      </c>
      <c r="I199" s="12">
        <v>4.2149999999999999</v>
      </c>
      <c r="J199" s="12">
        <v>2.44</v>
      </c>
      <c r="K199" s="45" t="s">
        <v>736</v>
      </c>
      <c r="L199" s="9" t="str">
        <f t="shared" si="28"/>
        <v>Yes</v>
      </c>
    </row>
    <row r="200" spans="1:12" x14ac:dyDescent="0.2">
      <c r="A200" s="2" t="s">
        <v>1362</v>
      </c>
      <c r="B200" s="35" t="s">
        <v>213</v>
      </c>
      <c r="C200" s="36">
        <v>56.2</v>
      </c>
      <c r="D200" s="44" t="str">
        <f t="shared" si="25"/>
        <v>N/A</v>
      </c>
      <c r="E200" s="36">
        <v>54.285714286000001</v>
      </c>
      <c r="F200" s="44" t="str">
        <f t="shared" si="26"/>
        <v>N/A</v>
      </c>
      <c r="G200" s="36">
        <v>66.875</v>
      </c>
      <c r="H200" s="44" t="str">
        <f t="shared" si="27"/>
        <v>N/A</v>
      </c>
      <c r="I200" s="12">
        <v>-3.41</v>
      </c>
      <c r="J200" s="12">
        <v>23.19</v>
      </c>
      <c r="K200" s="45" t="s">
        <v>736</v>
      </c>
      <c r="L200" s="9" t="str">
        <f t="shared" si="28"/>
        <v>Yes</v>
      </c>
    </row>
    <row r="201" spans="1:12" x14ac:dyDescent="0.2">
      <c r="A201" s="2" t="s">
        <v>1363</v>
      </c>
      <c r="B201" s="35" t="s">
        <v>213</v>
      </c>
      <c r="C201" s="36">
        <v>16.5</v>
      </c>
      <c r="D201" s="44" t="str">
        <f t="shared" si="25"/>
        <v>N/A</v>
      </c>
      <c r="E201" s="36">
        <v>49</v>
      </c>
      <c r="F201" s="44" t="str">
        <f t="shared" si="26"/>
        <v>N/A</v>
      </c>
      <c r="G201" s="36">
        <v>12</v>
      </c>
      <c r="H201" s="44" t="str">
        <f t="shared" si="27"/>
        <v>N/A</v>
      </c>
      <c r="I201" s="12">
        <v>197</v>
      </c>
      <c r="J201" s="12">
        <v>-75.5</v>
      </c>
      <c r="K201" s="45" t="s">
        <v>736</v>
      </c>
      <c r="L201" s="9" t="str">
        <f t="shared" si="28"/>
        <v>No</v>
      </c>
    </row>
    <row r="202" spans="1:12" x14ac:dyDescent="0.2">
      <c r="A202" s="2" t="s">
        <v>28</v>
      </c>
      <c r="B202" s="35" t="s">
        <v>213</v>
      </c>
      <c r="C202" s="8">
        <v>3.0744856608000002</v>
      </c>
      <c r="D202" s="44" t="str">
        <f t="shared" si="25"/>
        <v>N/A</v>
      </c>
      <c r="E202" s="8">
        <v>3.0441369405000001</v>
      </c>
      <c r="F202" s="44" t="str">
        <f t="shared" si="26"/>
        <v>N/A</v>
      </c>
      <c r="G202" s="8">
        <v>2.9051304306999999</v>
      </c>
      <c r="H202" s="44" t="str">
        <f t="shared" si="27"/>
        <v>N/A</v>
      </c>
      <c r="I202" s="12">
        <v>-0.98699999999999999</v>
      </c>
      <c r="J202" s="12">
        <v>-4.57</v>
      </c>
      <c r="K202" s="45" t="s">
        <v>736</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-28.6</v>
      </c>
      <c r="J203" s="12">
        <v>20</v>
      </c>
      <c r="K203" s="14" t="s">
        <v>213</v>
      </c>
      <c r="L203" s="9" t="str">
        <f t="shared" ref="L203:L213" si="32">IF(J203="Div by 0", "N/A", IF(K203="N/A","N/A", IF(J203&gt;VALUE(MID(K203,1,2)), "No", IF(J203&lt;-1*VALUE(MID(K203,1,2)), "No", "Yes"))))</f>
        <v>N/A</v>
      </c>
    </row>
    <row r="204" spans="1:12" x14ac:dyDescent="0.2">
      <c r="A204" s="2" t="s">
        <v>124</v>
      </c>
      <c r="B204" s="35" t="s">
        <v>213</v>
      </c>
      <c r="C204" s="36">
        <v>25</v>
      </c>
      <c r="D204" s="44" t="str">
        <f t="shared" si="29"/>
        <v>N/A</v>
      </c>
      <c r="E204" s="36">
        <v>17</v>
      </c>
      <c r="F204" s="44" t="str">
        <f t="shared" si="30"/>
        <v>N/A</v>
      </c>
      <c r="G204" s="36">
        <v>23</v>
      </c>
      <c r="H204" s="44" t="str">
        <f t="shared" si="31"/>
        <v>N/A</v>
      </c>
      <c r="I204" s="12">
        <v>-32</v>
      </c>
      <c r="J204" s="12">
        <v>35.29</v>
      </c>
      <c r="K204" s="14" t="s">
        <v>213</v>
      </c>
      <c r="L204" s="9" t="str">
        <f t="shared" si="32"/>
        <v>N/A</v>
      </c>
    </row>
    <row r="205" spans="1:12" ht="25.5" x14ac:dyDescent="0.2">
      <c r="A205" s="2" t="s">
        <v>1611</v>
      </c>
      <c r="B205" s="35" t="s">
        <v>213</v>
      </c>
      <c r="C205" s="36">
        <v>11</v>
      </c>
      <c r="D205" s="44" t="str">
        <f t="shared" si="29"/>
        <v>N/A</v>
      </c>
      <c r="E205" s="36">
        <v>11</v>
      </c>
      <c r="F205" s="44" t="str">
        <f t="shared" si="30"/>
        <v>N/A</v>
      </c>
      <c r="G205" s="36">
        <v>11</v>
      </c>
      <c r="H205" s="44" t="str">
        <f t="shared" si="31"/>
        <v>N/A</v>
      </c>
      <c r="I205" s="12">
        <v>-66.7</v>
      </c>
      <c r="J205" s="12">
        <v>0</v>
      </c>
      <c r="K205" s="14" t="s">
        <v>213</v>
      </c>
      <c r="L205" s="9" t="str">
        <f t="shared" si="32"/>
        <v>N/A</v>
      </c>
    </row>
    <row r="206" spans="1:12" ht="25.5" x14ac:dyDescent="0.2">
      <c r="A206" s="2" t="s">
        <v>1364</v>
      </c>
      <c r="B206" s="35" t="s">
        <v>213</v>
      </c>
      <c r="C206" s="36">
        <v>28</v>
      </c>
      <c r="D206" s="44" t="str">
        <f t="shared" si="29"/>
        <v>N/A</v>
      </c>
      <c r="E206" s="36">
        <v>37</v>
      </c>
      <c r="F206" s="44" t="str">
        <f t="shared" si="30"/>
        <v>N/A</v>
      </c>
      <c r="G206" s="36">
        <v>24</v>
      </c>
      <c r="H206" s="44" t="str">
        <f t="shared" si="31"/>
        <v>N/A</v>
      </c>
      <c r="I206" s="12">
        <v>32.14</v>
      </c>
      <c r="J206" s="12">
        <v>-35.1</v>
      </c>
      <c r="K206" s="14" t="s">
        <v>213</v>
      </c>
      <c r="L206" s="9" t="str">
        <f t="shared" si="32"/>
        <v>N/A</v>
      </c>
    </row>
    <row r="207" spans="1:12" x14ac:dyDescent="0.2">
      <c r="A207" s="2" t="s">
        <v>1612</v>
      </c>
      <c r="B207" s="35" t="s">
        <v>213</v>
      </c>
      <c r="C207" s="36">
        <v>48</v>
      </c>
      <c r="D207" s="44" t="str">
        <f t="shared" si="29"/>
        <v>N/A</v>
      </c>
      <c r="E207" s="36">
        <v>52</v>
      </c>
      <c r="F207" s="44" t="str">
        <f t="shared" si="30"/>
        <v>N/A</v>
      </c>
      <c r="G207" s="36">
        <v>56</v>
      </c>
      <c r="H207" s="44" t="str">
        <f t="shared" si="31"/>
        <v>N/A</v>
      </c>
      <c r="I207" s="12">
        <v>8.3330000000000002</v>
      </c>
      <c r="J207" s="12">
        <v>7.6920000000000002</v>
      </c>
      <c r="K207" s="14" t="s">
        <v>213</v>
      </c>
      <c r="L207" s="9" t="str">
        <f t="shared" si="32"/>
        <v>N/A</v>
      </c>
    </row>
    <row r="208" spans="1:12" x14ac:dyDescent="0.2">
      <c r="A208" s="2" t="s">
        <v>1613</v>
      </c>
      <c r="B208" s="35" t="s">
        <v>213</v>
      </c>
      <c r="C208" s="36">
        <v>55</v>
      </c>
      <c r="D208" s="44" t="str">
        <f t="shared" si="29"/>
        <v>N/A</v>
      </c>
      <c r="E208" s="36">
        <v>68</v>
      </c>
      <c r="F208" s="44" t="str">
        <f t="shared" si="30"/>
        <v>N/A</v>
      </c>
      <c r="G208" s="36">
        <v>79</v>
      </c>
      <c r="H208" s="44" t="str">
        <f t="shared" si="31"/>
        <v>N/A</v>
      </c>
      <c r="I208" s="12">
        <v>23.64</v>
      </c>
      <c r="J208" s="12">
        <v>16.18</v>
      </c>
      <c r="K208" s="14" t="s">
        <v>213</v>
      </c>
      <c r="L208" s="9" t="str">
        <f t="shared" si="32"/>
        <v>N/A</v>
      </c>
    </row>
    <row r="209" spans="1:12" x14ac:dyDescent="0.2">
      <c r="A209" s="2" t="s">
        <v>125</v>
      </c>
      <c r="B209" s="35" t="s">
        <v>213</v>
      </c>
      <c r="C209" s="47">
        <v>1899848</v>
      </c>
      <c r="D209" s="44" t="str">
        <f t="shared" si="29"/>
        <v>N/A</v>
      </c>
      <c r="E209" s="47">
        <v>3280475</v>
      </c>
      <c r="F209" s="44" t="str">
        <f t="shared" si="30"/>
        <v>N/A</v>
      </c>
      <c r="G209" s="47">
        <v>2024492</v>
      </c>
      <c r="H209" s="44" t="str">
        <f t="shared" si="31"/>
        <v>N/A</v>
      </c>
      <c r="I209" s="12">
        <v>72.67</v>
      </c>
      <c r="J209" s="12">
        <v>-38.299999999999997</v>
      </c>
      <c r="K209" s="14" t="s">
        <v>213</v>
      </c>
      <c r="L209" s="9" t="str">
        <f t="shared" si="32"/>
        <v>N/A</v>
      </c>
    </row>
    <row r="210" spans="1:12" x14ac:dyDescent="0.2">
      <c r="A210" s="46" t="s">
        <v>1608</v>
      </c>
      <c r="B210" s="35" t="s">
        <v>213</v>
      </c>
      <c r="C210" s="47">
        <v>574020</v>
      </c>
      <c r="D210" s="44" t="str">
        <f t="shared" si="29"/>
        <v>N/A</v>
      </c>
      <c r="E210" s="47">
        <v>688856</v>
      </c>
      <c r="F210" s="44" t="str">
        <f t="shared" si="30"/>
        <v>N/A</v>
      </c>
      <c r="G210" s="47">
        <v>593233</v>
      </c>
      <c r="H210" s="44" t="str">
        <f t="shared" si="31"/>
        <v>N/A</v>
      </c>
      <c r="I210" s="12">
        <v>20.010000000000002</v>
      </c>
      <c r="J210" s="12">
        <v>-13.9</v>
      </c>
      <c r="K210" s="14" t="s">
        <v>213</v>
      </c>
      <c r="L210" s="9" t="str">
        <f t="shared" si="32"/>
        <v>N/A</v>
      </c>
    </row>
    <row r="211" spans="1:12" x14ac:dyDescent="0.2">
      <c r="A211" s="46" t="s">
        <v>1365</v>
      </c>
      <c r="B211" s="35" t="s">
        <v>213</v>
      </c>
      <c r="C211" s="47">
        <v>237971</v>
      </c>
      <c r="D211" s="44" t="str">
        <f t="shared" si="29"/>
        <v>N/A</v>
      </c>
      <c r="E211" s="47">
        <v>236254</v>
      </c>
      <c r="F211" s="44" t="str">
        <f t="shared" si="30"/>
        <v>N/A</v>
      </c>
      <c r="G211" s="47">
        <v>211385</v>
      </c>
      <c r="H211" s="44" t="str">
        <f t="shared" si="31"/>
        <v>N/A</v>
      </c>
      <c r="I211" s="12">
        <v>-0.72199999999999998</v>
      </c>
      <c r="J211" s="12">
        <v>-10.5</v>
      </c>
      <c r="K211" s="14" t="s">
        <v>213</v>
      </c>
      <c r="L211" s="9" t="str">
        <f t="shared" si="32"/>
        <v>N/A</v>
      </c>
    </row>
    <row r="212" spans="1:12" x14ac:dyDescent="0.2">
      <c r="A212" s="46" t="s">
        <v>1602</v>
      </c>
      <c r="B212" s="35" t="s">
        <v>213</v>
      </c>
      <c r="C212" s="47">
        <v>1875422</v>
      </c>
      <c r="D212" s="44" t="str">
        <f t="shared" si="29"/>
        <v>N/A</v>
      </c>
      <c r="E212" s="47">
        <v>3265803</v>
      </c>
      <c r="F212" s="44" t="str">
        <f t="shared" si="30"/>
        <v>N/A</v>
      </c>
      <c r="G212" s="47">
        <v>2024183</v>
      </c>
      <c r="H212" s="44" t="str">
        <f t="shared" si="31"/>
        <v>N/A</v>
      </c>
      <c r="I212" s="12">
        <v>74.14</v>
      </c>
      <c r="J212" s="12">
        <v>-38</v>
      </c>
      <c r="K212" s="14" t="s">
        <v>213</v>
      </c>
      <c r="L212" s="9" t="str">
        <f t="shared" si="32"/>
        <v>N/A</v>
      </c>
    </row>
    <row r="213" spans="1:12" x14ac:dyDescent="0.2">
      <c r="A213" s="46" t="s">
        <v>1603</v>
      </c>
      <c r="B213" s="35" t="s">
        <v>213</v>
      </c>
      <c r="C213" s="47">
        <v>317692</v>
      </c>
      <c r="D213" s="44" t="str">
        <f t="shared" si="29"/>
        <v>N/A</v>
      </c>
      <c r="E213" s="47">
        <v>333663</v>
      </c>
      <c r="F213" s="44" t="str">
        <f t="shared" si="30"/>
        <v>N/A</v>
      </c>
      <c r="G213" s="47">
        <v>727092</v>
      </c>
      <c r="H213" s="44" t="str">
        <f t="shared" si="31"/>
        <v>N/A</v>
      </c>
      <c r="I213" s="12">
        <v>5.0270000000000001</v>
      </c>
      <c r="J213" s="12">
        <v>117.9</v>
      </c>
      <c r="K213" s="14" t="s">
        <v>213</v>
      </c>
      <c r="L213" s="9" t="str">
        <f t="shared" si="32"/>
        <v>N/A</v>
      </c>
    </row>
    <row r="214" spans="1:12" ht="25.5" x14ac:dyDescent="0.2">
      <c r="A214" s="2" t="s">
        <v>1366</v>
      </c>
      <c r="B214" s="35" t="s">
        <v>213</v>
      </c>
      <c r="C214" s="47">
        <v>9386462</v>
      </c>
      <c r="D214" s="44" t="str">
        <f t="shared" ref="D214:D228" si="33">IF($B214="N/A","N/A",IF(C214&gt;10,"No",IF(C214&lt;-10,"No","Yes")))</f>
        <v>N/A</v>
      </c>
      <c r="E214" s="47">
        <v>9724541</v>
      </c>
      <c r="F214" s="44" t="str">
        <f t="shared" ref="F214:F228" si="34">IF($B214="N/A","N/A",IF(E214&gt;10,"No",IF(E214&lt;-10,"No","Yes")))</f>
        <v>N/A</v>
      </c>
      <c r="G214" s="47">
        <v>10115041</v>
      </c>
      <c r="H214" s="44" t="str">
        <f t="shared" ref="H214:H228" si="35">IF($B214="N/A","N/A",IF(G214&gt;10,"No",IF(G214&lt;-10,"No","Yes")))</f>
        <v>N/A</v>
      </c>
      <c r="I214" s="12">
        <v>3.6019999999999999</v>
      </c>
      <c r="J214" s="12">
        <v>4.016</v>
      </c>
      <c r="K214" s="45" t="s">
        <v>736</v>
      </c>
      <c r="L214" s="9" t="str">
        <f t="shared" ref="L214:L228" si="36">IF(J214="Div by 0", "N/A", IF(K214="N/A","N/A", IF(J214&gt;VALUE(MID(K214,1,2)), "No", IF(J214&lt;-1*VALUE(MID(K214,1,2)), "No", "Yes"))))</f>
        <v>Yes</v>
      </c>
    </row>
    <row r="215" spans="1:12" x14ac:dyDescent="0.2">
      <c r="A215" s="59" t="s">
        <v>647</v>
      </c>
      <c r="B215" s="35" t="s">
        <v>213</v>
      </c>
      <c r="C215" s="36">
        <v>27442</v>
      </c>
      <c r="D215" s="44" t="str">
        <f t="shared" si="33"/>
        <v>N/A</v>
      </c>
      <c r="E215" s="36">
        <v>27442</v>
      </c>
      <c r="F215" s="44" t="str">
        <f t="shared" si="34"/>
        <v>N/A</v>
      </c>
      <c r="G215" s="36">
        <v>26727</v>
      </c>
      <c r="H215" s="44" t="str">
        <f t="shared" si="35"/>
        <v>N/A</v>
      </c>
      <c r="I215" s="12">
        <v>0</v>
      </c>
      <c r="J215" s="12">
        <v>-2.61</v>
      </c>
      <c r="K215" s="45" t="s">
        <v>736</v>
      </c>
      <c r="L215" s="9" t="str">
        <f t="shared" si="36"/>
        <v>Yes</v>
      </c>
    </row>
    <row r="216" spans="1:12" ht="25.5" x14ac:dyDescent="0.2">
      <c r="A216" s="4" t="s">
        <v>1367</v>
      </c>
      <c r="B216" s="35" t="s">
        <v>213</v>
      </c>
      <c r="C216" s="47">
        <v>342.04729975999999</v>
      </c>
      <c r="D216" s="44" t="str">
        <f t="shared" si="33"/>
        <v>N/A</v>
      </c>
      <c r="E216" s="47">
        <v>354.36706507999997</v>
      </c>
      <c r="F216" s="44" t="str">
        <f t="shared" si="34"/>
        <v>N/A</v>
      </c>
      <c r="G216" s="47">
        <v>378.45777678000002</v>
      </c>
      <c r="H216" s="44" t="str">
        <f t="shared" si="35"/>
        <v>N/A</v>
      </c>
      <c r="I216" s="12">
        <v>3.6019999999999999</v>
      </c>
      <c r="J216" s="12">
        <v>6.798</v>
      </c>
      <c r="K216" s="45" t="s">
        <v>736</v>
      </c>
      <c r="L216" s="9" t="str">
        <f t="shared" si="36"/>
        <v>Yes</v>
      </c>
    </row>
    <row r="217" spans="1:12" ht="25.5" x14ac:dyDescent="0.2">
      <c r="A217" s="2" t="s">
        <v>1368</v>
      </c>
      <c r="B217" s="35" t="s">
        <v>213</v>
      </c>
      <c r="C217" s="47">
        <v>53794021</v>
      </c>
      <c r="D217" s="44" t="str">
        <f t="shared" si="33"/>
        <v>N/A</v>
      </c>
      <c r="E217" s="47">
        <v>57654946</v>
      </c>
      <c r="F217" s="44" t="str">
        <f t="shared" si="34"/>
        <v>N/A</v>
      </c>
      <c r="G217" s="47">
        <v>54156064</v>
      </c>
      <c r="H217" s="44" t="str">
        <f t="shared" si="35"/>
        <v>N/A</v>
      </c>
      <c r="I217" s="12">
        <v>7.1769999999999996</v>
      </c>
      <c r="J217" s="12">
        <v>-6.07</v>
      </c>
      <c r="K217" s="45" t="s">
        <v>736</v>
      </c>
      <c r="L217" s="9" t="str">
        <f t="shared" si="36"/>
        <v>Yes</v>
      </c>
    </row>
    <row r="218" spans="1:12" x14ac:dyDescent="0.2">
      <c r="A218" s="4" t="s">
        <v>514</v>
      </c>
      <c r="B218" s="35" t="s">
        <v>213</v>
      </c>
      <c r="C218" s="36">
        <v>122793</v>
      </c>
      <c r="D218" s="44" t="str">
        <f t="shared" si="33"/>
        <v>N/A</v>
      </c>
      <c r="E218" s="36">
        <v>124551</v>
      </c>
      <c r="F218" s="44" t="str">
        <f t="shared" si="34"/>
        <v>N/A</v>
      </c>
      <c r="G218" s="36">
        <v>117367</v>
      </c>
      <c r="H218" s="44" t="str">
        <f t="shared" si="35"/>
        <v>N/A</v>
      </c>
      <c r="I218" s="12">
        <v>1.4319999999999999</v>
      </c>
      <c r="J218" s="12">
        <v>-5.77</v>
      </c>
      <c r="K218" s="45" t="s">
        <v>736</v>
      </c>
      <c r="L218" s="9" t="str">
        <f t="shared" si="36"/>
        <v>Yes</v>
      </c>
    </row>
    <row r="219" spans="1:12" ht="25.5" x14ac:dyDescent="0.2">
      <c r="A219" s="2" t="s">
        <v>1369</v>
      </c>
      <c r="B219" s="35" t="s">
        <v>213</v>
      </c>
      <c r="C219" s="47">
        <v>438.08703265000003</v>
      </c>
      <c r="D219" s="44" t="str">
        <f t="shared" si="33"/>
        <v>N/A</v>
      </c>
      <c r="E219" s="47">
        <v>462.90231311000002</v>
      </c>
      <c r="F219" s="44" t="str">
        <f t="shared" si="34"/>
        <v>N/A</v>
      </c>
      <c r="G219" s="47">
        <v>461.42496612999997</v>
      </c>
      <c r="H219" s="44" t="str">
        <f t="shared" si="35"/>
        <v>N/A</v>
      </c>
      <c r="I219" s="12">
        <v>5.6639999999999997</v>
      </c>
      <c r="J219" s="12">
        <v>-0.31900000000000001</v>
      </c>
      <c r="K219" s="45" t="s">
        <v>736</v>
      </c>
      <c r="L219" s="9" t="str">
        <f t="shared" si="36"/>
        <v>Yes</v>
      </c>
    </row>
    <row r="220" spans="1:12" ht="25.5" x14ac:dyDescent="0.2">
      <c r="A220" s="2" t="s">
        <v>1370</v>
      </c>
      <c r="B220" s="35" t="s">
        <v>213</v>
      </c>
      <c r="C220" s="47">
        <v>42601400</v>
      </c>
      <c r="D220" s="44" t="str">
        <f t="shared" si="33"/>
        <v>N/A</v>
      </c>
      <c r="E220" s="47">
        <v>47284956</v>
      </c>
      <c r="F220" s="44" t="str">
        <f t="shared" si="34"/>
        <v>N/A</v>
      </c>
      <c r="G220" s="47">
        <v>46867256</v>
      </c>
      <c r="H220" s="44" t="str">
        <f t="shared" si="35"/>
        <v>N/A</v>
      </c>
      <c r="I220" s="12">
        <v>10.99</v>
      </c>
      <c r="J220" s="12">
        <v>-0.88300000000000001</v>
      </c>
      <c r="K220" s="45" t="s">
        <v>736</v>
      </c>
      <c r="L220" s="9" t="str">
        <f t="shared" si="36"/>
        <v>Yes</v>
      </c>
    </row>
    <row r="221" spans="1:12" x14ac:dyDescent="0.2">
      <c r="A221" s="4" t="s">
        <v>515</v>
      </c>
      <c r="B221" s="35" t="s">
        <v>213</v>
      </c>
      <c r="C221" s="36">
        <v>72223</v>
      </c>
      <c r="D221" s="44" t="str">
        <f t="shared" si="33"/>
        <v>N/A</v>
      </c>
      <c r="E221" s="36">
        <v>75935</v>
      </c>
      <c r="F221" s="44" t="str">
        <f t="shared" si="34"/>
        <v>N/A</v>
      </c>
      <c r="G221" s="36">
        <v>75532</v>
      </c>
      <c r="H221" s="44" t="str">
        <f t="shared" si="35"/>
        <v>N/A</v>
      </c>
      <c r="I221" s="12">
        <v>5.14</v>
      </c>
      <c r="J221" s="12">
        <v>-0.53100000000000003</v>
      </c>
      <c r="K221" s="45" t="s">
        <v>736</v>
      </c>
      <c r="L221" s="9" t="str">
        <f t="shared" si="36"/>
        <v>Yes</v>
      </c>
    </row>
    <row r="222" spans="1:12" ht="25.5" x14ac:dyDescent="0.2">
      <c r="A222" s="2" t="s">
        <v>1371</v>
      </c>
      <c r="B222" s="35" t="s">
        <v>213</v>
      </c>
      <c r="C222" s="47">
        <v>589.85918613000001</v>
      </c>
      <c r="D222" s="44" t="str">
        <f t="shared" si="33"/>
        <v>N/A</v>
      </c>
      <c r="E222" s="47">
        <v>622.70304866000004</v>
      </c>
      <c r="F222" s="44" t="str">
        <f t="shared" si="34"/>
        <v>N/A</v>
      </c>
      <c r="G222" s="47">
        <v>620.49536620000003</v>
      </c>
      <c r="H222" s="44" t="str">
        <f t="shared" si="35"/>
        <v>N/A</v>
      </c>
      <c r="I222" s="12">
        <v>5.5679999999999996</v>
      </c>
      <c r="J222" s="12">
        <v>-0.35499999999999998</v>
      </c>
      <c r="K222" s="45" t="s">
        <v>736</v>
      </c>
      <c r="L222" s="9" t="str">
        <f t="shared" si="36"/>
        <v>Yes</v>
      </c>
    </row>
    <row r="223" spans="1:12" ht="25.5" x14ac:dyDescent="0.2">
      <c r="A223" s="2" t="s">
        <v>1372</v>
      </c>
      <c r="B223" s="35" t="s">
        <v>213</v>
      </c>
      <c r="C223" s="47">
        <v>0</v>
      </c>
      <c r="D223" s="44" t="str">
        <f t="shared" si="33"/>
        <v>N/A</v>
      </c>
      <c r="E223" s="47">
        <v>0</v>
      </c>
      <c r="F223" s="44" t="str">
        <f t="shared" si="34"/>
        <v>N/A</v>
      </c>
      <c r="G223" s="47">
        <v>0</v>
      </c>
      <c r="H223" s="44" t="str">
        <f t="shared" si="35"/>
        <v>N/A</v>
      </c>
      <c r="I223" s="12" t="s">
        <v>1745</v>
      </c>
      <c r="J223" s="12" t="s">
        <v>1745</v>
      </c>
      <c r="K223" s="45" t="s">
        <v>736</v>
      </c>
      <c r="L223" s="9" t="str">
        <f t="shared" si="36"/>
        <v>N/A</v>
      </c>
    </row>
    <row r="224" spans="1:12" x14ac:dyDescent="0.2">
      <c r="A224" s="2" t="s">
        <v>516</v>
      </c>
      <c r="B224" s="35" t="s">
        <v>213</v>
      </c>
      <c r="C224" s="36">
        <v>0</v>
      </c>
      <c r="D224" s="44" t="str">
        <f t="shared" si="33"/>
        <v>N/A</v>
      </c>
      <c r="E224" s="36">
        <v>0</v>
      </c>
      <c r="F224" s="44" t="str">
        <f t="shared" si="34"/>
        <v>N/A</v>
      </c>
      <c r="G224" s="36">
        <v>0</v>
      </c>
      <c r="H224" s="44" t="str">
        <f t="shared" si="35"/>
        <v>N/A</v>
      </c>
      <c r="I224" s="12" t="s">
        <v>1745</v>
      </c>
      <c r="J224" s="12" t="s">
        <v>1745</v>
      </c>
      <c r="K224" s="45" t="s">
        <v>736</v>
      </c>
      <c r="L224" s="9" t="str">
        <f t="shared" si="36"/>
        <v>N/A</v>
      </c>
    </row>
    <row r="225" spans="1:12" ht="25.5" x14ac:dyDescent="0.2">
      <c r="A225" s="2" t="s">
        <v>1373</v>
      </c>
      <c r="B225" s="35" t="s">
        <v>213</v>
      </c>
      <c r="C225" s="47" t="s">
        <v>1745</v>
      </c>
      <c r="D225" s="44" t="str">
        <f t="shared" si="33"/>
        <v>N/A</v>
      </c>
      <c r="E225" s="47" t="s">
        <v>1745</v>
      </c>
      <c r="F225" s="44" t="str">
        <f t="shared" si="34"/>
        <v>N/A</v>
      </c>
      <c r="G225" s="47" t="s">
        <v>1745</v>
      </c>
      <c r="H225" s="44" t="str">
        <f t="shared" si="35"/>
        <v>N/A</v>
      </c>
      <c r="I225" s="12" t="s">
        <v>1745</v>
      </c>
      <c r="J225" s="12" t="s">
        <v>1745</v>
      </c>
      <c r="K225" s="45" t="s">
        <v>736</v>
      </c>
      <c r="L225" s="9" t="str">
        <f t="shared" si="36"/>
        <v>N/A</v>
      </c>
    </row>
    <row r="226" spans="1:12" ht="25.5" x14ac:dyDescent="0.2">
      <c r="A226" s="2" t="s">
        <v>1374</v>
      </c>
      <c r="B226" s="35" t="s">
        <v>213</v>
      </c>
      <c r="C226" s="47">
        <v>143052974</v>
      </c>
      <c r="D226" s="44" t="str">
        <f t="shared" si="33"/>
        <v>N/A</v>
      </c>
      <c r="E226" s="47">
        <v>162501793</v>
      </c>
      <c r="F226" s="44" t="str">
        <f t="shared" si="34"/>
        <v>N/A</v>
      </c>
      <c r="G226" s="47">
        <v>172408898</v>
      </c>
      <c r="H226" s="44" t="str">
        <f t="shared" si="35"/>
        <v>N/A</v>
      </c>
      <c r="I226" s="12">
        <v>13.6</v>
      </c>
      <c r="J226" s="12">
        <v>6.0970000000000004</v>
      </c>
      <c r="K226" s="45" t="s">
        <v>736</v>
      </c>
      <c r="L226" s="9" t="str">
        <f t="shared" si="36"/>
        <v>Yes</v>
      </c>
    </row>
    <row r="227" spans="1:12" ht="25.5" x14ac:dyDescent="0.2">
      <c r="A227" s="2" t="s">
        <v>517</v>
      </c>
      <c r="B227" s="35" t="s">
        <v>213</v>
      </c>
      <c r="C227" s="36">
        <v>2796</v>
      </c>
      <c r="D227" s="44" t="str">
        <f t="shared" si="33"/>
        <v>N/A</v>
      </c>
      <c r="E227" s="36">
        <v>3158</v>
      </c>
      <c r="F227" s="44" t="str">
        <f t="shared" si="34"/>
        <v>N/A</v>
      </c>
      <c r="G227" s="36">
        <v>3487</v>
      </c>
      <c r="H227" s="44" t="str">
        <f t="shared" si="35"/>
        <v>N/A</v>
      </c>
      <c r="I227" s="12">
        <v>12.95</v>
      </c>
      <c r="J227" s="12">
        <v>10.42</v>
      </c>
      <c r="K227" s="45" t="s">
        <v>736</v>
      </c>
      <c r="L227" s="9" t="str">
        <f t="shared" si="36"/>
        <v>Yes</v>
      </c>
    </row>
    <row r="228" spans="1:12" ht="25.5" x14ac:dyDescent="0.2">
      <c r="A228" s="2" t="s">
        <v>1375</v>
      </c>
      <c r="B228" s="35" t="s">
        <v>213</v>
      </c>
      <c r="C228" s="47">
        <v>51163.438483999998</v>
      </c>
      <c r="D228" s="44" t="str">
        <f t="shared" si="33"/>
        <v>N/A</v>
      </c>
      <c r="E228" s="47">
        <v>51457.185877000004</v>
      </c>
      <c r="F228" s="44" t="str">
        <f t="shared" si="34"/>
        <v>N/A</v>
      </c>
      <c r="G228" s="47">
        <v>49443.331804000001</v>
      </c>
      <c r="H228" s="44" t="str">
        <f t="shared" si="35"/>
        <v>N/A</v>
      </c>
      <c r="I228" s="12">
        <v>0.57410000000000005</v>
      </c>
      <c r="J228" s="12">
        <v>-3.91</v>
      </c>
      <c r="K228" s="45" t="s">
        <v>736</v>
      </c>
      <c r="L228" s="9" t="str">
        <f t="shared" si="36"/>
        <v>Yes</v>
      </c>
    </row>
    <row r="229" spans="1:12" x14ac:dyDescent="0.2">
      <c r="A229" s="2" t="s">
        <v>1376</v>
      </c>
      <c r="B229" s="35" t="s">
        <v>213</v>
      </c>
      <c r="C229" s="52">
        <v>307939159</v>
      </c>
      <c r="D229" s="44" t="str">
        <f t="shared" ref="D229:D252" si="37">IF($B229="N/A","N/A",IF(C229&gt;10,"No",IF(C229&lt;-10,"No","Yes")))</f>
        <v>N/A</v>
      </c>
      <c r="E229" s="52">
        <v>347277135</v>
      </c>
      <c r="F229" s="44" t="str">
        <f t="shared" ref="F229:F252" si="38">IF($B229="N/A","N/A",IF(E229&gt;10,"No",IF(E229&lt;-10,"No","Yes")))</f>
        <v>N/A</v>
      </c>
      <c r="G229" s="52">
        <v>372564239</v>
      </c>
      <c r="H229" s="44" t="str">
        <f t="shared" ref="H229:H252" si="39">IF($B229="N/A","N/A",IF(G229&gt;10,"No",IF(G229&lt;-10,"No","Yes")))</f>
        <v>N/A</v>
      </c>
      <c r="I229" s="12">
        <v>12.77</v>
      </c>
      <c r="J229" s="12">
        <v>7.282</v>
      </c>
      <c r="K229" s="45" t="s">
        <v>736</v>
      </c>
      <c r="L229" s="9" t="str">
        <f t="shared" ref="L229:L252" si="40">IF(J229="Div by 0", "N/A", IF(K229="N/A","N/A", IF(J229&gt;VALUE(MID(K229,1,2)), "No", IF(J229&lt;-1*VALUE(MID(K229,1,2)), "No", "Yes"))))</f>
        <v>Yes</v>
      </c>
    </row>
    <row r="230" spans="1:12" x14ac:dyDescent="0.2">
      <c r="A230" s="4" t="s">
        <v>1377</v>
      </c>
      <c r="B230" s="35" t="s">
        <v>213</v>
      </c>
      <c r="C230" s="50">
        <v>21549</v>
      </c>
      <c r="D230" s="44" t="str">
        <f t="shared" si="37"/>
        <v>N/A</v>
      </c>
      <c r="E230" s="50">
        <v>23274</v>
      </c>
      <c r="F230" s="44" t="str">
        <f t="shared" si="38"/>
        <v>N/A</v>
      </c>
      <c r="G230" s="50">
        <v>24222</v>
      </c>
      <c r="H230" s="44" t="str">
        <f t="shared" si="39"/>
        <v>N/A</v>
      </c>
      <c r="I230" s="12">
        <v>8.0050000000000008</v>
      </c>
      <c r="J230" s="12">
        <v>4.0730000000000004</v>
      </c>
      <c r="K230" s="45" t="s">
        <v>736</v>
      </c>
      <c r="L230" s="9" t="str">
        <f t="shared" si="40"/>
        <v>Yes</v>
      </c>
    </row>
    <row r="231" spans="1:12" x14ac:dyDescent="0.2">
      <c r="A231" s="4" t="s">
        <v>1378</v>
      </c>
      <c r="B231" s="35" t="s">
        <v>213</v>
      </c>
      <c r="C231" s="52">
        <v>14290.183257000001</v>
      </c>
      <c r="D231" s="44" t="str">
        <f t="shared" si="37"/>
        <v>N/A</v>
      </c>
      <c r="E231" s="52">
        <v>14921.248389</v>
      </c>
      <c r="F231" s="44" t="str">
        <f t="shared" si="38"/>
        <v>N/A</v>
      </c>
      <c r="G231" s="52">
        <v>15381.233548</v>
      </c>
      <c r="H231" s="44" t="str">
        <f t="shared" si="39"/>
        <v>N/A</v>
      </c>
      <c r="I231" s="12">
        <v>4.4160000000000004</v>
      </c>
      <c r="J231" s="12">
        <v>3.0830000000000002</v>
      </c>
      <c r="K231" s="45" t="s">
        <v>736</v>
      </c>
      <c r="L231" s="9" t="str">
        <f t="shared" si="40"/>
        <v>Yes</v>
      </c>
    </row>
    <row r="232" spans="1:12" ht="25.5" x14ac:dyDescent="0.2">
      <c r="A232" s="4" t="s">
        <v>1379</v>
      </c>
      <c r="B232" s="35" t="s">
        <v>213</v>
      </c>
      <c r="C232" s="52">
        <v>8200.7666417</v>
      </c>
      <c r="D232" s="44" t="str">
        <f t="shared" si="37"/>
        <v>N/A</v>
      </c>
      <c r="E232" s="52">
        <v>8592.6201497999991</v>
      </c>
      <c r="F232" s="44" t="str">
        <f t="shared" si="38"/>
        <v>N/A</v>
      </c>
      <c r="G232" s="52">
        <v>9193.4660377</v>
      </c>
      <c r="H232" s="44" t="str">
        <f t="shared" si="39"/>
        <v>N/A</v>
      </c>
      <c r="I232" s="12">
        <v>4.7779999999999996</v>
      </c>
      <c r="J232" s="12">
        <v>6.9930000000000003</v>
      </c>
      <c r="K232" s="45" t="s">
        <v>736</v>
      </c>
      <c r="L232" s="9" t="str">
        <f t="shared" si="40"/>
        <v>Yes</v>
      </c>
    </row>
    <row r="233" spans="1:12" ht="25.5" x14ac:dyDescent="0.2">
      <c r="A233" s="4" t="s">
        <v>1380</v>
      </c>
      <c r="B233" s="35" t="s">
        <v>213</v>
      </c>
      <c r="C233" s="52">
        <v>15164.34571</v>
      </c>
      <c r="D233" s="44" t="str">
        <f t="shared" si="37"/>
        <v>N/A</v>
      </c>
      <c r="E233" s="52">
        <v>15659.358125999999</v>
      </c>
      <c r="F233" s="44" t="str">
        <f t="shared" si="38"/>
        <v>N/A</v>
      </c>
      <c r="G233" s="52">
        <v>15999.884801</v>
      </c>
      <c r="H233" s="44" t="str">
        <f t="shared" si="39"/>
        <v>N/A</v>
      </c>
      <c r="I233" s="12">
        <v>3.2639999999999998</v>
      </c>
      <c r="J233" s="12">
        <v>2.1749999999999998</v>
      </c>
      <c r="K233" s="45" t="s">
        <v>736</v>
      </c>
      <c r="L233" s="9" t="str">
        <f t="shared" si="40"/>
        <v>Yes</v>
      </c>
    </row>
    <row r="234" spans="1:12" x14ac:dyDescent="0.2">
      <c r="A234" s="4" t="s">
        <v>1381</v>
      </c>
      <c r="B234" s="35" t="s">
        <v>213</v>
      </c>
      <c r="C234" s="52">
        <v>10759.271451000001</v>
      </c>
      <c r="D234" s="44" t="str">
        <f t="shared" si="37"/>
        <v>N/A</v>
      </c>
      <c r="E234" s="52">
        <v>13001.314815</v>
      </c>
      <c r="F234" s="44" t="str">
        <f t="shared" si="38"/>
        <v>N/A</v>
      </c>
      <c r="G234" s="52">
        <v>15442.203100000001</v>
      </c>
      <c r="H234" s="44" t="str">
        <f t="shared" si="39"/>
        <v>N/A</v>
      </c>
      <c r="I234" s="12">
        <v>20.84</v>
      </c>
      <c r="J234" s="12">
        <v>18.77</v>
      </c>
      <c r="K234" s="45" t="s">
        <v>736</v>
      </c>
      <c r="L234" s="9" t="str">
        <f t="shared" si="40"/>
        <v>Yes</v>
      </c>
    </row>
    <row r="235" spans="1:12" ht="25.5" x14ac:dyDescent="0.2">
      <c r="A235" s="4" t="s">
        <v>1382</v>
      </c>
      <c r="B235" s="35" t="s">
        <v>213</v>
      </c>
      <c r="C235" s="52">
        <v>3002.2257052999998</v>
      </c>
      <c r="D235" s="44" t="str">
        <f t="shared" si="37"/>
        <v>N/A</v>
      </c>
      <c r="E235" s="52">
        <v>3518.9479167</v>
      </c>
      <c r="F235" s="44" t="str">
        <f t="shared" si="38"/>
        <v>N/A</v>
      </c>
      <c r="G235" s="52">
        <v>3835.3846153999998</v>
      </c>
      <c r="H235" s="44" t="str">
        <f t="shared" si="39"/>
        <v>N/A</v>
      </c>
      <c r="I235" s="12">
        <v>17.21</v>
      </c>
      <c r="J235" s="12">
        <v>8.9920000000000009</v>
      </c>
      <c r="K235" s="45" t="s">
        <v>736</v>
      </c>
      <c r="L235" s="9" t="str">
        <f t="shared" si="40"/>
        <v>Yes</v>
      </c>
    </row>
    <row r="236" spans="1:12" x14ac:dyDescent="0.2">
      <c r="A236" s="4" t="s">
        <v>1383</v>
      </c>
      <c r="B236" s="35" t="s">
        <v>213</v>
      </c>
      <c r="C236" s="44">
        <v>5.4105423850000003</v>
      </c>
      <c r="D236" s="44" t="str">
        <f t="shared" si="37"/>
        <v>N/A</v>
      </c>
      <c r="E236" s="44">
        <v>5.9060722867999997</v>
      </c>
      <c r="F236" s="44" t="str">
        <f t="shared" si="38"/>
        <v>N/A</v>
      </c>
      <c r="G236" s="44">
        <v>6.2946658281000003</v>
      </c>
      <c r="H236" s="44" t="str">
        <f t="shared" si="39"/>
        <v>N/A</v>
      </c>
      <c r="I236" s="12">
        <v>9.1590000000000007</v>
      </c>
      <c r="J236" s="12">
        <v>6.58</v>
      </c>
      <c r="K236" s="45" t="s">
        <v>736</v>
      </c>
      <c r="L236" s="9" t="str">
        <f t="shared" si="40"/>
        <v>Yes</v>
      </c>
    </row>
    <row r="237" spans="1:12" x14ac:dyDescent="0.2">
      <c r="A237" s="4" t="s">
        <v>1384</v>
      </c>
      <c r="B237" s="35" t="s">
        <v>213</v>
      </c>
      <c r="C237" s="44">
        <v>25.860735009999999</v>
      </c>
      <c r="D237" s="44" t="str">
        <f t="shared" si="37"/>
        <v>N/A</v>
      </c>
      <c r="E237" s="44">
        <v>27.917141771000001</v>
      </c>
      <c r="F237" s="44" t="str">
        <f t="shared" si="38"/>
        <v>N/A</v>
      </c>
      <c r="G237" s="44">
        <v>29.417206289999999</v>
      </c>
      <c r="H237" s="44" t="str">
        <f t="shared" si="39"/>
        <v>N/A</v>
      </c>
      <c r="I237" s="12">
        <v>7.952</v>
      </c>
      <c r="J237" s="12">
        <v>5.3730000000000002</v>
      </c>
      <c r="K237" s="45" t="s">
        <v>736</v>
      </c>
      <c r="L237" s="9" t="str">
        <f t="shared" si="40"/>
        <v>Yes</v>
      </c>
    </row>
    <row r="238" spans="1:12" x14ac:dyDescent="0.2">
      <c r="A238" s="59" t="s">
        <v>1385</v>
      </c>
      <c r="B238" s="35" t="s">
        <v>213</v>
      </c>
      <c r="C238" s="44">
        <v>15.417688382</v>
      </c>
      <c r="D238" s="44" t="str">
        <f t="shared" si="37"/>
        <v>N/A</v>
      </c>
      <c r="E238" s="44">
        <v>17.046553275000001</v>
      </c>
      <c r="F238" s="44" t="str">
        <f t="shared" si="38"/>
        <v>N/A</v>
      </c>
      <c r="G238" s="44">
        <v>18.356916871999999</v>
      </c>
      <c r="H238" s="44" t="str">
        <f t="shared" si="39"/>
        <v>N/A</v>
      </c>
      <c r="I238" s="12">
        <v>10.56</v>
      </c>
      <c r="J238" s="12">
        <v>7.6870000000000003</v>
      </c>
      <c r="K238" s="45" t="s">
        <v>736</v>
      </c>
      <c r="L238" s="9" t="str">
        <f t="shared" si="40"/>
        <v>Yes</v>
      </c>
    </row>
    <row r="239" spans="1:12" x14ac:dyDescent="0.2">
      <c r="A239" s="59" t="s">
        <v>1386</v>
      </c>
      <c r="B239" s="35" t="s">
        <v>213</v>
      </c>
      <c r="C239" s="44">
        <v>0.61637875080000004</v>
      </c>
      <c r="D239" s="44" t="str">
        <f t="shared" si="37"/>
        <v>N/A</v>
      </c>
      <c r="E239" s="44">
        <v>0.60176459469999999</v>
      </c>
      <c r="F239" s="44" t="str">
        <f t="shared" si="38"/>
        <v>N/A</v>
      </c>
      <c r="G239" s="44">
        <v>0.60320693540000003</v>
      </c>
      <c r="H239" s="44" t="str">
        <f t="shared" si="39"/>
        <v>N/A</v>
      </c>
      <c r="I239" s="12">
        <v>-2.37</v>
      </c>
      <c r="J239" s="12">
        <v>0.2397</v>
      </c>
      <c r="K239" s="45" t="s">
        <v>736</v>
      </c>
      <c r="L239" s="9" t="str">
        <f t="shared" si="40"/>
        <v>Yes</v>
      </c>
    </row>
    <row r="240" spans="1:12" x14ac:dyDescent="0.2">
      <c r="A240" s="59" t="s">
        <v>1387</v>
      </c>
      <c r="B240" s="35" t="s">
        <v>213</v>
      </c>
      <c r="C240" s="44">
        <v>0.49528777930000001</v>
      </c>
      <c r="D240" s="44" t="str">
        <f t="shared" si="37"/>
        <v>N/A</v>
      </c>
      <c r="E240" s="44">
        <v>0.45372193779999997</v>
      </c>
      <c r="F240" s="44" t="str">
        <f t="shared" si="38"/>
        <v>N/A</v>
      </c>
      <c r="G240" s="44">
        <v>0.46810042880000002</v>
      </c>
      <c r="H240" s="44" t="str">
        <f t="shared" si="39"/>
        <v>N/A</v>
      </c>
      <c r="I240" s="12">
        <v>-8.39</v>
      </c>
      <c r="J240" s="12">
        <v>3.169</v>
      </c>
      <c r="K240" s="45" t="s">
        <v>736</v>
      </c>
      <c r="L240" s="9" t="str">
        <f t="shared" si="40"/>
        <v>Yes</v>
      </c>
    </row>
    <row r="241" spans="1:12" ht="25.5" x14ac:dyDescent="0.2">
      <c r="A241" s="59" t="s">
        <v>1388</v>
      </c>
      <c r="B241" s="35" t="s">
        <v>213</v>
      </c>
      <c r="C241" s="52">
        <v>143052974</v>
      </c>
      <c r="D241" s="44" t="str">
        <f t="shared" si="37"/>
        <v>N/A</v>
      </c>
      <c r="E241" s="52">
        <v>162501793</v>
      </c>
      <c r="F241" s="44" t="str">
        <f t="shared" si="38"/>
        <v>N/A</v>
      </c>
      <c r="G241" s="52">
        <v>172408898</v>
      </c>
      <c r="H241" s="44" t="str">
        <f t="shared" si="39"/>
        <v>N/A</v>
      </c>
      <c r="I241" s="12">
        <v>13.6</v>
      </c>
      <c r="J241" s="12">
        <v>6.0970000000000004</v>
      </c>
      <c r="K241" s="45" t="s">
        <v>736</v>
      </c>
      <c r="L241" s="9" t="str">
        <f t="shared" si="40"/>
        <v>Yes</v>
      </c>
    </row>
    <row r="242" spans="1:12" x14ac:dyDescent="0.2">
      <c r="A242" s="59" t="s">
        <v>1389</v>
      </c>
      <c r="B242" s="35" t="s">
        <v>213</v>
      </c>
      <c r="C242" s="50">
        <v>2796</v>
      </c>
      <c r="D242" s="44" t="str">
        <f t="shared" si="37"/>
        <v>N/A</v>
      </c>
      <c r="E242" s="50">
        <v>3158</v>
      </c>
      <c r="F242" s="44" t="str">
        <f t="shared" si="38"/>
        <v>N/A</v>
      </c>
      <c r="G242" s="50">
        <v>3487</v>
      </c>
      <c r="H242" s="44" t="str">
        <f t="shared" si="39"/>
        <v>N/A</v>
      </c>
      <c r="I242" s="12">
        <v>12.95</v>
      </c>
      <c r="J242" s="12">
        <v>10.42</v>
      </c>
      <c r="K242" s="45" t="s">
        <v>736</v>
      </c>
      <c r="L242" s="9" t="str">
        <f t="shared" si="40"/>
        <v>Yes</v>
      </c>
    </row>
    <row r="243" spans="1:12" ht="25.5" x14ac:dyDescent="0.2">
      <c r="A243" s="59" t="s">
        <v>1390</v>
      </c>
      <c r="B243" s="35" t="s">
        <v>213</v>
      </c>
      <c r="C243" s="52">
        <v>51163.438483999998</v>
      </c>
      <c r="D243" s="44" t="str">
        <f t="shared" si="37"/>
        <v>N/A</v>
      </c>
      <c r="E243" s="52">
        <v>51457.185877000004</v>
      </c>
      <c r="F243" s="44" t="str">
        <f t="shared" si="38"/>
        <v>N/A</v>
      </c>
      <c r="G243" s="52">
        <v>49443.331804000001</v>
      </c>
      <c r="H243" s="44" t="str">
        <f t="shared" si="39"/>
        <v>N/A</v>
      </c>
      <c r="I243" s="12">
        <v>0.57410000000000005</v>
      </c>
      <c r="J243" s="12">
        <v>-3.91</v>
      </c>
      <c r="K243" s="45" t="s">
        <v>736</v>
      </c>
      <c r="L243" s="9" t="str">
        <f t="shared" si="40"/>
        <v>Yes</v>
      </c>
    </row>
    <row r="244" spans="1:12" ht="25.5" x14ac:dyDescent="0.2">
      <c r="A244" s="59" t="s">
        <v>1391</v>
      </c>
      <c r="B244" s="35" t="s">
        <v>213</v>
      </c>
      <c r="C244" s="52">
        <v>55959.615384999997</v>
      </c>
      <c r="D244" s="44" t="str">
        <f t="shared" si="37"/>
        <v>N/A</v>
      </c>
      <c r="E244" s="52">
        <v>58233.3</v>
      </c>
      <c r="F244" s="44" t="str">
        <f t="shared" si="38"/>
        <v>N/A</v>
      </c>
      <c r="G244" s="52">
        <v>62140.944444000001</v>
      </c>
      <c r="H244" s="44" t="str">
        <f t="shared" si="39"/>
        <v>N/A</v>
      </c>
      <c r="I244" s="12">
        <v>4.0629999999999997</v>
      </c>
      <c r="J244" s="12">
        <v>6.71</v>
      </c>
      <c r="K244" s="45" t="s">
        <v>736</v>
      </c>
      <c r="L244" s="9" t="str">
        <f t="shared" si="40"/>
        <v>Yes</v>
      </c>
    </row>
    <row r="245" spans="1:12" ht="25.5" x14ac:dyDescent="0.2">
      <c r="A245" s="59" t="s">
        <v>1392</v>
      </c>
      <c r="B245" s="35" t="s">
        <v>213</v>
      </c>
      <c r="C245" s="52">
        <v>51269.779260000003</v>
      </c>
      <c r="D245" s="44" t="str">
        <f t="shared" si="37"/>
        <v>N/A</v>
      </c>
      <c r="E245" s="52">
        <v>51807.156345000003</v>
      </c>
      <c r="F245" s="44" t="str">
        <f t="shared" si="38"/>
        <v>N/A</v>
      </c>
      <c r="G245" s="52">
        <v>49770.060832000003</v>
      </c>
      <c r="H245" s="44" t="str">
        <f t="shared" si="39"/>
        <v>N/A</v>
      </c>
      <c r="I245" s="12">
        <v>1.048</v>
      </c>
      <c r="J245" s="12">
        <v>-3.93</v>
      </c>
      <c r="K245" s="45" t="s">
        <v>736</v>
      </c>
      <c r="L245" s="9" t="str">
        <f t="shared" si="40"/>
        <v>Yes</v>
      </c>
    </row>
    <row r="246" spans="1:12" ht="25.5" x14ac:dyDescent="0.2">
      <c r="A246" s="59" t="s">
        <v>1393</v>
      </c>
      <c r="B246" s="35" t="s">
        <v>213</v>
      </c>
      <c r="C246" s="52">
        <v>49622.860139999997</v>
      </c>
      <c r="D246" s="44" t="str">
        <f t="shared" si="37"/>
        <v>N/A</v>
      </c>
      <c r="E246" s="52">
        <v>44304.317919000001</v>
      </c>
      <c r="F246" s="44" t="str">
        <f t="shared" si="38"/>
        <v>N/A</v>
      </c>
      <c r="G246" s="52">
        <v>43150.193832999998</v>
      </c>
      <c r="H246" s="44" t="str">
        <f t="shared" si="39"/>
        <v>N/A</v>
      </c>
      <c r="I246" s="12">
        <v>-10.7</v>
      </c>
      <c r="J246" s="12">
        <v>-2.6</v>
      </c>
      <c r="K246" s="45" t="s">
        <v>736</v>
      </c>
      <c r="L246" s="9" t="str">
        <f t="shared" si="40"/>
        <v>Yes</v>
      </c>
    </row>
    <row r="247" spans="1:12" ht="25.5" x14ac:dyDescent="0.2">
      <c r="A247" s="59" t="s">
        <v>1394</v>
      </c>
      <c r="B247" s="35" t="s">
        <v>213</v>
      </c>
      <c r="C247" s="52">
        <v>5331</v>
      </c>
      <c r="D247" s="44" t="str">
        <f t="shared" si="37"/>
        <v>N/A</v>
      </c>
      <c r="E247" s="52" t="s">
        <v>1745</v>
      </c>
      <c r="F247" s="44" t="str">
        <f t="shared" si="38"/>
        <v>N/A</v>
      </c>
      <c r="G247" s="52">
        <v>8797</v>
      </c>
      <c r="H247" s="44" t="str">
        <f t="shared" si="39"/>
        <v>N/A</v>
      </c>
      <c r="I247" s="12" t="s">
        <v>1745</v>
      </c>
      <c r="J247" s="12" t="s">
        <v>1745</v>
      </c>
      <c r="K247" s="45" t="s">
        <v>736</v>
      </c>
      <c r="L247" s="9" t="str">
        <f t="shared" si="40"/>
        <v>N/A</v>
      </c>
    </row>
    <row r="248" spans="1:12" ht="25.5" x14ac:dyDescent="0.2">
      <c r="A248" s="59" t="s">
        <v>1395</v>
      </c>
      <c r="B248" s="35" t="s">
        <v>213</v>
      </c>
      <c r="C248" s="44">
        <v>0.70202220559999995</v>
      </c>
      <c r="D248" s="44" t="str">
        <f t="shared" si="37"/>
        <v>N/A</v>
      </c>
      <c r="E248" s="44">
        <v>0.80138249900000003</v>
      </c>
      <c r="F248" s="44" t="str">
        <f t="shared" si="38"/>
        <v>N/A</v>
      </c>
      <c r="G248" s="44">
        <v>0.90618032130000004</v>
      </c>
      <c r="H248" s="44" t="str">
        <f t="shared" si="39"/>
        <v>N/A</v>
      </c>
      <c r="I248" s="12">
        <v>14.15</v>
      </c>
      <c r="J248" s="12">
        <v>13.08</v>
      </c>
      <c r="K248" s="45" t="s">
        <v>736</v>
      </c>
      <c r="L248" s="9" t="str">
        <f t="shared" si="40"/>
        <v>Yes</v>
      </c>
    </row>
    <row r="249" spans="1:12" ht="25.5" x14ac:dyDescent="0.2">
      <c r="A249" s="59" t="s">
        <v>1396</v>
      </c>
      <c r="B249" s="35" t="s">
        <v>213</v>
      </c>
      <c r="C249" s="44">
        <v>0.50290135400000002</v>
      </c>
      <c r="D249" s="44" t="str">
        <f t="shared" si="37"/>
        <v>N/A</v>
      </c>
      <c r="E249" s="44">
        <v>0.57012542759999996</v>
      </c>
      <c r="F249" s="44" t="str">
        <f t="shared" si="38"/>
        <v>N/A</v>
      </c>
      <c r="G249" s="44">
        <v>0.66604995369999997</v>
      </c>
      <c r="H249" s="44" t="str">
        <f t="shared" si="39"/>
        <v>N/A</v>
      </c>
      <c r="I249" s="12">
        <v>13.37</v>
      </c>
      <c r="J249" s="12">
        <v>16.829999999999998</v>
      </c>
      <c r="K249" s="45" t="s">
        <v>736</v>
      </c>
      <c r="L249" s="9" t="str">
        <f t="shared" si="40"/>
        <v>Yes</v>
      </c>
    </row>
    <row r="250" spans="1:12" ht="25.5" x14ac:dyDescent="0.2">
      <c r="A250" s="59" t="s">
        <v>1397</v>
      </c>
      <c r="B250" s="35" t="s">
        <v>213</v>
      </c>
      <c r="C250" s="44">
        <v>2.1729405527000001</v>
      </c>
      <c r="D250" s="44" t="str">
        <f t="shared" si="37"/>
        <v>N/A</v>
      </c>
      <c r="E250" s="44">
        <v>2.4844668274999999</v>
      </c>
      <c r="F250" s="44" t="str">
        <f t="shared" si="38"/>
        <v>N/A</v>
      </c>
      <c r="G250" s="44">
        <v>2.8004728296999999</v>
      </c>
      <c r="H250" s="44" t="str">
        <f t="shared" si="39"/>
        <v>N/A</v>
      </c>
      <c r="I250" s="12">
        <v>14.34</v>
      </c>
      <c r="J250" s="12">
        <v>12.72</v>
      </c>
      <c r="K250" s="45" t="s">
        <v>736</v>
      </c>
      <c r="L250" s="9" t="str">
        <f t="shared" si="40"/>
        <v>Yes</v>
      </c>
    </row>
    <row r="251" spans="1:12" ht="25.5" x14ac:dyDescent="0.2">
      <c r="A251" s="59" t="s">
        <v>1398</v>
      </c>
      <c r="B251" s="35" t="s">
        <v>213</v>
      </c>
      <c r="C251" s="44">
        <v>6.8753636000000007E-2</v>
      </c>
      <c r="D251" s="44" t="str">
        <f t="shared" si="37"/>
        <v>N/A</v>
      </c>
      <c r="E251" s="44">
        <v>8.3820672200000002E-2</v>
      </c>
      <c r="F251" s="44" t="str">
        <f t="shared" si="38"/>
        <v>N/A</v>
      </c>
      <c r="G251" s="44">
        <v>0.1116867654</v>
      </c>
      <c r="H251" s="44" t="str">
        <f t="shared" si="39"/>
        <v>N/A</v>
      </c>
      <c r="I251" s="12">
        <v>21.91</v>
      </c>
      <c r="J251" s="12">
        <v>33.24</v>
      </c>
      <c r="K251" s="45" t="s">
        <v>736</v>
      </c>
      <c r="L251" s="9" t="str">
        <f t="shared" si="40"/>
        <v>No</v>
      </c>
    </row>
    <row r="252" spans="1:12" ht="25.5" x14ac:dyDescent="0.2">
      <c r="A252" s="59" t="s">
        <v>1399</v>
      </c>
      <c r="B252" s="35" t="s">
        <v>213</v>
      </c>
      <c r="C252" s="44">
        <v>6.2105051000000003E-3</v>
      </c>
      <c r="D252" s="44" t="str">
        <f t="shared" si="37"/>
        <v>N/A</v>
      </c>
      <c r="E252" s="44">
        <v>0</v>
      </c>
      <c r="F252" s="44" t="str">
        <f t="shared" si="38"/>
        <v>N/A</v>
      </c>
      <c r="G252" s="44">
        <v>3.2734296000000002E-3</v>
      </c>
      <c r="H252" s="44" t="str">
        <f t="shared" si="39"/>
        <v>N/A</v>
      </c>
      <c r="I252" s="12">
        <v>-100</v>
      </c>
      <c r="J252" s="12" t="s">
        <v>1745</v>
      </c>
      <c r="K252" s="45" t="s">
        <v>736</v>
      </c>
      <c r="L252" s="9" t="str">
        <f t="shared" si="40"/>
        <v>N/A</v>
      </c>
    </row>
    <row r="253" spans="1:12" x14ac:dyDescent="0.2">
      <c r="A253" s="164" t="s">
        <v>1633</v>
      </c>
      <c r="B253" s="165"/>
      <c r="C253" s="165"/>
      <c r="D253" s="165"/>
      <c r="E253" s="165"/>
      <c r="F253" s="165"/>
      <c r="G253" s="165"/>
      <c r="H253" s="165"/>
      <c r="I253" s="165"/>
      <c r="J253" s="165"/>
      <c r="K253" s="165"/>
      <c r="L253" s="166"/>
    </row>
    <row r="254" spans="1:12" x14ac:dyDescent="0.2">
      <c r="A254" s="156" t="s">
        <v>1631</v>
      </c>
      <c r="B254" s="157"/>
      <c r="C254" s="157"/>
      <c r="D254" s="157"/>
      <c r="E254" s="157"/>
      <c r="F254" s="157"/>
      <c r="G254" s="157"/>
      <c r="H254" s="157"/>
      <c r="I254" s="157"/>
      <c r="J254" s="157"/>
      <c r="K254" s="157"/>
      <c r="L254" s="158"/>
    </row>
    <row r="255" spans="1:12" s="21" customFormat="1" x14ac:dyDescent="0.2">
      <c r="A255" s="159" t="s">
        <v>1732</v>
      </c>
      <c r="B255" s="159"/>
      <c r="C255" s="159"/>
      <c r="D255" s="159"/>
      <c r="E255" s="159"/>
      <c r="F255" s="159"/>
      <c r="G255" s="159"/>
      <c r="H255" s="159"/>
      <c r="I255" s="159"/>
      <c r="J255" s="159"/>
      <c r="K255" s="159"/>
      <c r="L255" s="16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54" customHeight="1" x14ac:dyDescent="0.2">
      <c r="A2" s="172" t="s">
        <v>1595</v>
      </c>
      <c r="B2" s="173"/>
      <c r="C2" s="173"/>
      <c r="D2" s="173"/>
      <c r="E2" s="173"/>
      <c r="F2" s="173"/>
      <c r="G2" s="173"/>
      <c r="H2" s="173"/>
      <c r="I2" s="173"/>
      <c r="J2" s="173"/>
      <c r="K2" s="173"/>
      <c r="L2" s="174"/>
    </row>
    <row r="3" spans="1:12" s="21" customFormat="1" x14ac:dyDescent="0.2">
      <c r="A3" s="153" t="s">
        <v>1744</v>
      </c>
      <c r="B3" s="170"/>
      <c r="C3" s="170"/>
      <c r="D3" s="170"/>
      <c r="E3" s="170"/>
      <c r="F3" s="170"/>
      <c r="G3" s="170"/>
      <c r="H3" s="170"/>
      <c r="I3" s="170"/>
      <c r="J3" s="170"/>
      <c r="K3" s="170"/>
      <c r="L3" s="171"/>
    </row>
    <row r="4" spans="1:12" s="21" customFormat="1" x14ac:dyDescent="0.2">
      <c r="A4" s="167" t="s">
        <v>648</v>
      </c>
      <c r="B4" s="168"/>
      <c r="C4" s="168"/>
      <c r="D4" s="168"/>
      <c r="E4" s="168"/>
      <c r="F4" s="168"/>
      <c r="G4" s="168"/>
      <c r="H4" s="168"/>
      <c r="I4" s="168"/>
      <c r="J4" s="168"/>
      <c r="K4" s="168"/>
      <c r="L4" s="16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6" t="s">
        <v>5</v>
      </c>
      <c r="B6" s="35" t="s">
        <v>213</v>
      </c>
      <c r="C6" s="36">
        <v>173188</v>
      </c>
      <c r="D6" s="44" t="str">
        <f t="shared" ref="D6:D37" si="0">IF($B6="N/A","N/A",IF(C6&gt;10,"No",IF(C6&lt;-10,"No","Yes")))</f>
        <v>N/A</v>
      </c>
      <c r="E6" s="36">
        <v>170569</v>
      </c>
      <c r="F6" s="44" t="str">
        <f t="shared" ref="F6:F37" si="1">IF($B6="N/A","N/A",IF(E6&gt;10,"No",IF(E6&lt;-10,"No","Yes")))</f>
        <v>N/A</v>
      </c>
      <c r="G6" s="36">
        <v>166662</v>
      </c>
      <c r="H6" s="44" t="str">
        <f t="shared" ref="H6:H37" si="2">IF($B6="N/A","N/A",IF(G6&gt;10,"No",IF(G6&lt;-10,"No","Yes")))</f>
        <v>N/A</v>
      </c>
      <c r="I6" s="12">
        <v>-1.51</v>
      </c>
      <c r="J6" s="12">
        <v>-2.29</v>
      </c>
      <c r="K6" s="45" t="s">
        <v>736</v>
      </c>
      <c r="L6" s="9" t="str">
        <f t="shared" ref="L6:L39" si="3">IF(J6="Div by 0", "N/A", IF(K6="N/A","N/A", IF(J6&gt;VALUE(MID(K6,1,2)), "No", IF(J6&lt;-1*VALUE(MID(K6,1,2)), "No", "Yes"))))</f>
        <v>Yes</v>
      </c>
    </row>
    <row r="7" spans="1:12" x14ac:dyDescent="0.2">
      <c r="A7" s="46" t="s">
        <v>6</v>
      </c>
      <c r="B7" s="35" t="s">
        <v>213</v>
      </c>
      <c r="C7" s="36">
        <v>160671</v>
      </c>
      <c r="D7" s="44" t="str">
        <f t="shared" si="0"/>
        <v>N/A</v>
      </c>
      <c r="E7" s="36">
        <v>158608</v>
      </c>
      <c r="F7" s="44" t="str">
        <f t="shared" si="1"/>
        <v>N/A</v>
      </c>
      <c r="G7" s="36">
        <v>154833</v>
      </c>
      <c r="H7" s="44" t="str">
        <f t="shared" si="2"/>
        <v>N/A</v>
      </c>
      <c r="I7" s="12">
        <v>-1.28</v>
      </c>
      <c r="J7" s="12">
        <v>-2.38</v>
      </c>
      <c r="K7" s="45" t="s">
        <v>736</v>
      </c>
      <c r="L7" s="9" t="str">
        <f t="shared" si="3"/>
        <v>Yes</v>
      </c>
    </row>
    <row r="8" spans="1:12" x14ac:dyDescent="0.2">
      <c r="A8" s="46" t="s">
        <v>360</v>
      </c>
      <c r="B8" s="35" t="s">
        <v>213</v>
      </c>
      <c r="C8" s="8">
        <v>92.772593943999993</v>
      </c>
      <c r="D8" s="44" t="str">
        <f t="shared" si="0"/>
        <v>N/A</v>
      </c>
      <c r="E8" s="8">
        <v>92.987588600999999</v>
      </c>
      <c r="F8" s="44" t="str">
        <f t="shared" si="1"/>
        <v>N/A</v>
      </c>
      <c r="G8" s="8">
        <v>92.902401267000002</v>
      </c>
      <c r="H8" s="44" t="str">
        <f t="shared" si="2"/>
        <v>N/A</v>
      </c>
      <c r="I8" s="12">
        <v>0.23169999999999999</v>
      </c>
      <c r="J8" s="12">
        <v>-9.1999999999999998E-2</v>
      </c>
      <c r="K8" s="45" t="s">
        <v>736</v>
      </c>
      <c r="L8" s="9" t="str">
        <f t="shared" si="3"/>
        <v>Yes</v>
      </c>
    </row>
    <row r="9" spans="1:12" x14ac:dyDescent="0.2">
      <c r="A9" s="4" t="s">
        <v>88</v>
      </c>
      <c r="B9" s="48" t="s">
        <v>213</v>
      </c>
      <c r="C9" s="1">
        <v>145293.20000000001</v>
      </c>
      <c r="D9" s="11" t="str">
        <f t="shared" si="0"/>
        <v>N/A</v>
      </c>
      <c r="E9" s="1">
        <v>143451.06</v>
      </c>
      <c r="F9" s="11" t="str">
        <f t="shared" si="1"/>
        <v>N/A</v>
      </c>
      <c r="G9" s="1">
        <v>141598.9</v>
      </c>
      <c r="H9" s="11" t="str">
        <f t="shared" si="2"/>
        <v>N/A</v>
      </c>
      <c r="I9" s="12">
        <v>-1.27</v>
      </c>
      <c r="J9" s="12">
        <v>-1.29</v>
      </c>
      <c r="K9" s="48" t="s">
        <v>736</v>
      </c>
      <c r="L9" s="9" t="str">
        <f t="shared" si="3"/>
        <v>Yes</v>
      </c>
    </row>
    <row r="10" spans="1:12" x14ac:dyDescent="0.2">
      <c r="A10" s="4" t="s">
        <v>1400</v>
      </c>
      <c r="B10" s="35" t="s">
        <v>213</v>
      </c>
      <c r="C10" s="8">
        <v>0.92962560920000004</v>
      </c>
      <c r="D10" s="44" t="str">
        <f t="shared" si="0"/>
        <v>N/A</v>
      </c>
      <c r="E10" s="8">
        <v>0.78443327920000006</v>
      </c>
      <c r="F10" s="44" t="str">
        <f t="shared" si="1"/>
        <v>N/A</v>
      </c>
      <c r="G10" s="8">
        <v>0.75242106779999995</v>
      </c>
      <c r="H10" s="44" t="str">
        <f t="shared" si="2"/>
        <v>N/A</v>
      </c>
      <c r="I10" s="12">
        <v>-15.6</v>
      </c>
      <c r="J10" s="12">
        <v>-4.08</v>
      </c>
      <c r="K10" s="45" t="s">
        <v>736</v>
      </c>
      <c r="L10" s="9" t="str">
        <f t="shared" si="3"/>
        <v>Yes</v>
      </c>
    </row>
    <row r="11" spans="1:12" x14ac:dyDescent="0.2">
      <c r="A11" s="4" t="s">
        <v>1401</v>
      </c>
      <c r="B11" s="35" t="s">
        <v>213</v>
      </c>
      <c r="C11" s="8">
        <v>2.0936785459</v>
      </c>
      <c r="D11" s="44" t="str">
        <f t="shared" si="0"/>
        <v>N/A</v>
      </c>
      <c r="E11" s="8">
        <v>2.1897296695000001</v>
      </c>
      <c r="F11" s="44" t="str">
        <f t="shared" si="1"/>
        <v>N/A</v>
      </c>
      <c r="G11" s="8">
        <v>2.1420599776999998</v>
      </c>
      <c r="H11" s="44" t="str">
        <f t="shared" si="2"/>
        <v>N/A</v>
      </c>
      <c r="I11" s="12">
        <v>4.5880000000000001</v>
      </c>
      <c r="J11" s="12">
        <v>-2.1800000000000002</v>
      </c>
      <c r="K11" s="45" t="s">
        <v>736</v>
      </c>
      <c r="L11" s="9" t="str">
        <f t="shared" si="3"/>
        <v>Yes</v>
      </c>
    </row>
    <row r="12" spans="1:12" x14ac:dyDescent="0.2">
      <c r="A12" s="4" t="s">
        <v>1402</v>
      </c>
      <c r="B12" s="35" t="s">
        <v>213</v>
      </c>
      <c r="C12" s="8">
        <v>44.699979212999999</v>
      </c>
      <c r="D12" s="44" t="str">
        <f t="shared" si="0"/>
        <v>N/A</v>
      </c>
      <c r="E12" s="8">
        <v>44.767220303999999</v>
      </c>
      <c r="F12" s="44" t="str">
        <f t="shared" si="1"/>
        <v>N/A</v>
      </c>
      <c r="G12" s="8">
        <v>46.315296828000001</v>
      </c>
      <c r="H12" s="44" t="str">
        <f t="shared" si="2"/>
        <v>N/A</v>
      </c>
      <c r="I12" s="12">
        <v>0.15040000000000001</v>
      </c>
      <c r="J12" s="12">
        <v>3.4580000000000002</v>
      </c>
      <c r="K12" s="45" t="s">
        <v>736</v>
      </c>
      <c r="L12" s="9" t="str">
        <f t="shared" si="3"/>
        <v>Yes</v>
      </c>
    </row>
    <row r="13" spans="1:12" x14ac:dyDescent="0.2">
      <c r="A13" s="4" t="s">
        <v>1403</v>
      </c>
      <c r="B13" s="35" t="s">
        <v>213</v>
      </c>
      <c r="C13" s="8">
        <v>0.55893017990000005</v>
      </c>
      <c r="D13" s="44" t="str">
        <f t="shared" si="0"/>
        <v>N/A</v>
      </c>
      <c r="E13" s="8">
        <v>0.5088849674</v>
      </c>
      <c r="F13" s="44" t="str">
        <f t="shared" si="1"/>
        <v>N/A</v>
      </c>
      <c r="G13" s="8">
        <v>0.32160900510000001</v>
      </c>
      <c r="H13" s="44" t="str">
        <f t="shared" si="2"/>
        <v>N/A</v>
      </c>
      <c r="I13" s="12">
        <v>-8.9499999999999993</v>
      </c>
      <c r="J13" s="12">
        <v>-36.799999999999997</v>
      </c>
      <c r="K13" s="45" t="s">
        <v>736</v>
      </c>
      <c r="L13" s="9" t="str">
        <f t="shared" si="3"/>
        <v>No</v>
      </c>
    </row>
    <row r="14" spans="1:12" x14ac:dyDescent="0.2">
      <c r="A14" s="4" t="s">
        <v>1404</v>
      </c>
      <c r="B14" s="35" t="s">
        <v>213</v>
      </c>
      <c r="C14" s="8">
        <v>6.7348777051999997</v>
      </c>
      <c r="D14" s="44" t="str">
        <f t="shared" si="0"/>
        <v>N/A</v>
      </c>
      <c r="E14" s="8">
        <v>6.5504282723999996</v>
      </c>
      <c r="F14" s="44" t="str">
        <f t="shared" si="1"/>
        <v>N/A</v>
      </c>
      <c r="G14" s="8">
        <v>6.3337773457999997</v>
      </c>
      <c r="H14" s="44" t="str">
        <f t="shared" si="2"/>
        <v>N/A</v>
      </c>
      <c r="I14" s="12">
        <v>-2.74</v>
      </c>
      <c r="J14" s="12">
        <v>-3.31</v>
      </c>
      <c r="K14" s="45" t="s">
        <v>736</v>
      </c>
      <c r="L14" s="9" t="str">
        <f t="shared" si="3"/>
        <v>Yes</v>
      </c>
    </row>
    <row r="15" spans="1:12" x14ac:dyDescent="0.2">
      <c r="A15" s="4" t="s">
        <v>1405</v>
      </c>
      <c r="B15" s="35" t="s">
        <v>213</v>
      </c>
      <c r="C15" s="8">
        <v>0</v>
      </c>
      <c r="D15" s="44" t="str">
        <f t="shared" si="0"/>
        <v>N/A</v>
      </c>
      <c r="E15" s="8">
        <v>0</v>
      </c>
      <c r="F15" s="44" t="str">
        <f t="shared" si="1"/>
        <v>N/A</v>
      </c>
      <c r="G15" s="8">
        <v>0</v>
      </c>
      <c r="H15" s="44" t="str">
        <f t="shared" si="2"/>
        <v>N/A</v>
      </c>
      <c r="I15" s="12" t="s">
        <v>1745</v>
      </c>
      <c r="J15" s="12" t="s">
        <v>1745</v>
      </c>
      <c r="K15" s="45" t="s">
        <v>736</v>
      </c>
      <c r="L15" s="9" t="str">
        <f t="shared" si="3"/>
        <v>N/A</v>
      </c>
    </row>
    <row r="16" spans="1:12" x14ac:dyDescent="0.2">
      <c r="A16" s="4" t="s">
        <v>1406</v>
      </c>
      <c r="B16" s="35" t="s">
        <v>213</v>
      </c>
      <c r="C16" s="8">
        <v>4.33055408E-2</v>
      </c>
      <c r="D16" s="44" t="str">
        <f t="shared" si="0"/>
        <v>N/A</v>
      </c>
      <c r="E16" s="8">
        <v>6.27312114E-2</v>
      </c>
      <c r="F16" s="44" t="str">
        <f t="shared" si="1"/>
        <v>N/A</v>
      </c>
      <c r="G16" s="8">
        <v>0.10620297369999999</v>
      </c>
      <c r="H16" s="44" t="str">
        <f t="shared" si="2"/>
        <v>N/A</v>
      </c>
      <c r="I16" s="12">
        <v>44.86</v>
      </c>
      <c r="J16" s="12">
        <v>69.3</v>
      </c>
      <c r="K16" s="45" t="s">
        <v>736</v>
      </c>
      <c r="L16" s="9" t="str">
        <f t="shared" si="3"/>
        <v>No</v>
      </c>
    </row>
    <row r="17" spans="1:12" x14ac:dyDescent="0.2">
      <c r="A17" s="4" t="s">
        <v>1407</v>
      </c>
      <c r="B17" s="35" t="s">
        <v>213</v>
      </c>
      <c r="C17" s="8">
        <v>0</v>
      </c>
      <c r="D17" s="44" t="str">
        <f t="shared" si="0"/>
        <v>N/A</v>
      </c>
      <c r="E17" s="8">
        <v>0</v>
      </c>
      <c r="F17" s="44" t="str">
        <f t="shared" si="1"/>
        <v>N/A</v>
      </c>
      <c r="G17" s="8">
        <v>0</v>
      </c>
      <c r="H17" s="44" t="str">
        <f t="shared" si="2"/>
        <v>N/A</v>
      </c>
      <c r="I17" s="12" t="s">
        <v>1745</v>
      </c>
      <c r="J17" s="12" t="s">
        <v>1745</v>
      </c>
      <c r="K17" s="45" t="s">
        <v>736</v>
      </c>
      <c r="L17" s="9" t="str">
        <f t="shared" si="3"/>
        <v>N/A</v>
      </c>
    </row>
    <row r="18" spans="1:12" x14ac:dyDescent="0.2">
      <c r="A18" s="4" t="s">
        <v>1408</v>
      </c>
      <c r="B18" s="35" t="s">
        <v>213</v>
      </c>
      <c r="C18" s="8">
        <v>44.939603206000001</v>
      </c>
      <c r="D18" s="44" t="str">
        <f t="shared" si="0"/>
        <v>N/A</v>
      </c>
      <c r="E18" s="8">
        <v>45.136572295999997</v>
      </c>
      <c r="F18" s="44" t="str">
        <f t="shared" si="1"/>
        <v>N/A</v>
      </c>
      <c r="G18" s="8">
        <v>44.028632801999997</v>
      </c>
      <c r="H18" s="44" t="str">
        <f t="shared" si="2"/>
        <v>N/A</v>
      </c>
      <c r="I18" s="12">
        <v>0.43830000000000002</v>
      </c>
      <c r="J18" s="12">
        <v>-2.4500000000000002</v>
      </c>
      <c r="K18" s="45" t="s">
        <v>736</v>
      </c>
      <c r="L18" s="9" t="str">
        <f t="shared" si="3"/>
        <v>Yes</v>
      </c>
    </row>
    <row r="19" spans="1:12" x14ac:dyDescent="0.2">
      <c r="A19" s="4" t="s">
        <v>1409</v>
      </c>
      <c r="B19" s="35" t="s">
        <v>213</v>
      </c>
      <c r="C19" s="8">
        <v>0</v>
      </c>
      <c r="D19" s="44" t="str">
        <f t="shared" si="0"/>
        <v>N/A</v>
      </c>
      <c r="E19" s="8">
        <v>0</v>
      </c>
      <c r="F19" s="44" t="str">
        <f t="shared" si="1"/>
        <v>N/A</v>
      </c>
      <c r="G19" s="8">
        <v>0</v>
      </c>
      <c r="H19" s="44" t="str">
        <f t="shared" si="2"/>
        <v>N/A</v>
      </c>
      <c r="I19" s="12" t="s">
        <v>1745</v>
      </c>
      <c r="J19" s="12" t="s">
        <v>1745</v>
      </c>
      <c r="K19" s="45" t="s">
        <v>736</v>
      </c>
      <c r="L19" s="9" t="str">
        <f t="shared" si="3"/>
        <v>N/A</v>
      </c>
    </row>
    <row r="20" spans="1:12" x14ac:dyDescent="0.2">
      <c r="A20" s="2" t="s">
        <v>961</v>
      </c>
      <c r="B20" s="35" t="s">
        <v>213</v>
      </c>
      <c r="C20" s="8">
        <v>97.304085732999994</v>
      </c>
      <c r="D20" s="44" t="str">
        <f t="shared" si="0"/>
        <v>N/A</v>
      </c>
      <c r="E20" s="8">
        <v>97.238654151999995</v>
      </c>
      <c r="F20" s="44" t="str">
        <f t="shared" si="1"/>
        <v>N/A</v>
      </c>
      <c r="G20" s="8">
        <v>97.430128044</v>
      </c>
      <c r="H20" s="44" t="str">
        <f t="shared" si="2"/>
        <v>N/A</v>
      </c>
      <c r="I20" s="12">
        <v>-6.7000000000000004E-2</v>
      </c>
      <c r="J20" s="12">
        <v>0.19689999999999999</v>
      </c>
      <c r="K20" s="45" t="s">
        <v>736</v>
      </c>
      <c r="L20" s="9" t="str">
        <f t="shared" si="3"/>
        <v>Yes</v>
      </c>
    </row>
    <row r="21" spans="1:12" x14ac:dyDescent="0.2">
      <c r="A21" s="2" t="s">
        <v>962</v>
      </c>
      <c r="B21" s="35" t="s">
        <v>213</v>
      </c>
      <c r="C21" s="8">
        <v>2.6959142666</v>
      </c>
      <c r="D21" s="44" t="str">
        <f t="shared" si="0"/>
        <v>N/A</v>
      </c>
      <c r="E21" s="8">
        <v>2.7613458483</v>
      </c>
      <c r="F21" s="44" t="str">
        <f t="shared" si="1"/>
        <v>N/A</v>
      </c>
      <c r="G21" s="8">
        <v>2.5698719564000001</v>
      </c>
      <c r="H21" s="44" t="str">
        <f t="shared" si="2"/>
        <v>N/A</v>
      </c>
      <c r="I21" s="12">
        <v>2.427</v>
      </c>
      <c r="J21" s="12">
        <v>-6.93</v>
      </c>
      <c r="K21" s="45" t="s">
        <v>736</v>
      </c>
      <c r="L21" s="9" t="str">
        <f t="shared" si="3"/>
        <v>Yes</v>
      </c>
    </row>
    <row r="22" spans="1:12" x14ac:dyDescent="0.2">
      <c r="A22" s="3" t="s">
        <v>1705</v>
      </c>
      <c r="B22" s="35" t="s">
        <v>213</v>
      </c>
      <c r="C22" s="36">
        <v>80851</v>
      </c>
      <c r="D22" s="44" t="str">
        <f t="shared" si="0"/>
        <v>N/A</v>
      </c>
      <c r="E22" s="36">
        <v>78749</v>
      </c>
      <c r="F22" s="44" t="str">
        <f t="shared" si="1"/>
        <v>N/A</v>
      </c>
      <c r="G22" s="36">
        <v>76540</v>
      </c>
      <c r="H22" s="44" t="str">
        <f t="shared" si="2"/>
        <v>N/A</v>
      </c>
      <c r="I22" s="12">
        <v>-2.6</v>
      </c>
      <c r="J22" s="12">
        <v>-2.81</v>
      </c>
      <c r="K22" s="45" t="s">
        <v>736</v>
      </c>
      <c r="L22" s="9" t="str">
        <f t="shared" si="3"/>
        <v>Yes</v>
      </c>
    </row>
    <row r="23" spans="1:12" x14ac:dyDescent="0.2">
      <c r="A23" s="3" t="s">
        <v>977</v>
      </c>
      <c r="B23" s="35" t="s">
        <v>213</v>
      </c>
      <c r="C23" s="36">
        <v>16651</v>
      </c>
      <c r="D23" s="44" t="str">
        <f t="shared" si="0"/>
        <v>N/A</v>
      </c>
      <c r="E23" s="36">
        <v>16292</v>
      </c>
      <c r="F23" s="44" t="str">
        <f t="shared" si="1"/>
        <v>N/A</v>
      </c>
      <c r="G23" s="36">
        <v>16665</v>
      </c>
      <c r="H23" s="44" t="str">
        <f t="shared" si="2"/>
        <v>N/A</v>
      </c>
      <c r="I23" s="12">
        <v>-2.16</v>
      </c>
      <c r="J23" s="12">
        <v>2.2890000000000001</v>
      </c>
      <c r="K23" s="45" t="s">
        <v>736</v>
      </c>
      <c r="L23" s="9" t="str">
        <f t="shared" si="3"/>
        <v>Yes</v>
      </c>
    </row>
    <row r="24" spans="1:12" x14ac:dyDescent="0.2">
      <c r="A24" s="3" t="s">
        <v>978</v>
      </c>
      <c r="B24" s="35" t="s">
        <v>213</v>
      </c>
      <c r="C24" s="36">
        <v>0</v>
      </c>
      <c r="D24" s="44" t="str">
        <f t="shared" si="0"/>
        <v>N/A</v>
      </c>
      <c r="E24" s="36">
        <v>0</v>
      </c>
      <c r="F24" s="44" t="str">
        <f t="shared" si="1"/>
        <v>N/A</v>
      </c>
      <c r="G24" s="36">
        <v>0</v>
      </c>
      <c r="H24" s="44" t="str">
        <f t="shared" si="2"/>
        <v>N/A</v>
      </c>
      <c r="I24" s="12" t="s">
        <v>1745</v>
      </c>
      <c r="J24" s="12" t="s">
        <v>1745</v>
      </c>
      <c r="K24" s="45" t="s">
        <v>736</v>
      </c>
      <c r="L24" s="9" t="str">
        <f t="shared" si="3"/>
        <v>N/A</v>
      </c>
    </row>
    <row r="25" spans="1:12" x14ac:dyDescent="0.2">
      <c r="A25" s="3" t="s">
        <v>979</v>
      </c>
      <c r="B25" s="35" t="s">
        <v>213</v>
      </c>
      <c r="C25" s="36">
        <v>10109</v>
      </c>
      <c r="D25" s="44" t="str">
        <f t="shared" si="0"/>
        <v>N/A</v>
      </c>
      <c r="E25" s="36">
        <v>9943</v>
      </c>
      <c r="F25" s="44" t="str">
        <f t="shared" si="1"/>
        <v>N/A</v>
      </c>
      <c r="G25" s="36">
        <v>3401</v>
      </c>
      <c r="H25" s="44" t="str">
        <f t="shared" si="2"/>
        <v>N/A</v>
      </c>
      <c r="I25" s="12">
        <v>-1.64</v>
      </c>
      <c r="J25" s="12">
        <v>-65.8</v>
      </c>
      <c r="K25" s="45" t="s">
        <v>736</v>
      </c>
      <c r="L25" s="9" t="str">
        <f t="shared" si="3"/>
        <v>No</v>
      </c>
    </row>
    <row r="26" spans="1:12" x14ac:dyDescent="0.2">
      <c r="A26" s="3" t="s">
        <v>980</v>
      </c>
      <c r="B26" s="35" t="s">
        <v>213</v>
      </c>
      <c r="C26" s="36">
        <v>54091</v>
      </c>
      <c r="D26" s="44" t="str">
        <f t="shared" si="0"/>
        <v>N/A</v>
      </c>
      <c r="E26" s="36">
        <v>52514</v>
      </c>
      <c r="F26" s="44" t="str">
        <f t="shared" si="1"/>
        <v>N/A</v>
      </c>
      <c r="G26" s="36">
        <v>56474</v>
      </c>
      <c r="H26" s="44" t="str">
        <f t="shared" si="2"/>
        <v>N/A</v>
      </c>
      <c r="I26" s="12">
        <v>-2.92</v>
      </c>
      <c r="J26" s="12">
        <v>7.5410000000000004</v>
      </c>
      <c r="K26" s="45" t="s">
        <v>736</v>
      </c>
      <c r="L26" s="9" t="str">
        <f t="shared" si="3"/>
        <v>Yes</v>
      </c>
    </row>
    <row r="27" spans="1:12" x14ac:dyDescent="0.2">
      <c r="A27" s="3" t="s">
        <v>981</v>
      </c>
      <c r="B27" s="35" t="s">
        <v>213</v>
      </c>
      <c r="C27" s="36">
        <v>0</v>
      </c>
      <c r="D27" s="44" t="str">
        <f t="shared" si="0"/>
        <v>N/A</v>
      </c>
      <c r="E27" s="36">
        <v>0</v>
      </c>
      <c r="F27" s="44" t="str">
        <f t="shared" si="1"/>
        <v>N/A</v>
      </c>
      <c r="G27" s="36">
        <v>0</v>
      </c>
      <c r="H27" s="44" t="str">
        <f t="shared" si="2"/>
        <v>N/A</v>
      </c>
      <c r="I27" s="12" t="s">
        <v>1745</v>
      </c>
      <c r="J27" s="12" t="s">
        <v>1745</v>
      </c>
      <c r="K27" s="45" t="s">
        <v>736</v>
      </c>
      <c r="L27" s="9" t="str">
        <f t="shared" si="3"/>
        <v>N/A</v>
      </c>
    </row>
    <row r="28" spans="1:12" x14ac:dyDescent="0.2">
      <c r="A28" s="3" t="s">
        <v>103</v>
      </c>
      <c r="B28" s="35" t="s">
        <v>213</v>
      </c>
      <c r="C28" s="36">
        <v>91895</v>
      </c>
      <c r="D28" s="44" t="str">
        <f t="shared" si="0"/>
        <v>N/A</v>
      </c>
      <c r="E28" s="36">
        <v>91426</v>
      </c>
      <c r="F28" s="44" t="str">
        <f t="shared" si="1"/>
        <v>N/A</v>
      </c>
      <c r="G28" s="36">
        <v>89677</v>
      </c>
      <c r="H28" s="44" t="str">
        <f t="shared" si="2"/>
        <v>N/A</v>
      </c>
      <c r="I28" s="12">
        <v>-0.51</v>
      </c>
      <c r="J28" s="12">
        <v>-1.91</v>
      </c>
      <c r="K28" s="45" t="s">
        <v>736</v>
      </c>
      <c r="L28" s="9" t="str">
        <f t="shared" si="3"/>
        <v>Yes</v>
      </c>
    </row>
    <row r="29" spans="1:12" x14ac:dyDescent="0.2">
      <c r="A29" s="3" t="s">
        <v>982</v>
      </c>
      <c r="B29" s="35" t="s">
        <v>213</v>
      </c>
      <c r="C29" s="36">
        <v>28682</v>
      </c>
      <c r="D29" s="44" t="str">
        <f t="shared" si="0"/>
        <v>N/A</v>
      </c>
      <c r="E29" s="36">
        <v>29225</v>
      </c>
      <c r="F29" s="44" t="str">
        <f t="shared" si="1"/>
        <v>N/A</v>
      </c>
      <c r="G29" s="36">
        <v>30690</v>
      </c>
      <c r="H29" s="44" t="str">
        <f t="shared" si="2"/>
        <v>N/A</v>
      </c>
      <c r="I29" s="12">
        <v>1.893</v>
      </c>
      <c r="J29" s="12">
        <v>5.0129999999999999</v>
      </c>
      <c r="K29" s="45" t="s">
        <v>736</v>
      </c>
      <c r="L29" s="9" t="str">
        <f t="shared" si="3"/>
        <v>Yes</v>
      </c>
    </row>
    <row r="30" spans="1:12" x14ac:dyDescent="0.2">
      <c r="A30" s="3" t="s">
        <v>983</v>
      </c>
      <c r="B30" s="35" t="s">
        <v>213</v>
      </c>
      <c r="C30" s="36">
        <v>0</v>
      </c>
      <c r="D30" s="44" t="str">
        <f t="shared" si="0"/>
        <v>N/A</v>
      </c>
      <c r="E30" s="36">
        <v>0</v>
      </c>
      <c r="F30" s="44" t="str">
        <f t="shared" si="1"/>
        <v>N/A</v>
      </c>
      <c r="G30" s="36">
        <v>0</v>
      </c>
      <c r="H30" s="44" t="str">
        <f t="shared" si="2"/>
        <v>N/A</v>
      </c>
      <c r="I30" s="12" t="s">
        <v>1745</v>
      </c>
      <c r="J30" s="12" t="s">
        <v>1745</v>
      </c>
      <c r="K30" s="45" t="s">
        <v>736</v>
      </c>
      <c r="L30" s="9" t="str">
        <f t="shared" si="3"/>
        <v>N/A</v>
      </c>
    </row>
    <row r="31" spans="1:12" x14ac:dyDescent="0.2">
      <c r="A31" s="3" t="s">
        <v>984</v>
      </c>
      <c r="B31" s="35" t="s">
        <v>213</v>
      </c>
      <c r="C31" s="36">
        <v>15010</v>
      </c>
      <c r="D31" s="44" t="str">
        <f t="shared" si="0"/>
        <v>N/A</v>
      </c>
      <c r="E31" s="36">
        <v>15148</v>
      </c>
      <c r="F31" s="44" t="str">
        <f t="shared" si="1"/>
        <v>N/A</v>
      </c>
      <c r="G31" s="36">
        <v>5896</v>
      </c>
      <c r="H31" s="44" t="str">
        <f t="shared" si="2"/>
        <v>N/A</v>
      </c>
      <c r="I31" s="12">
        <v>0.9194</v>
      </c>
      <c r="J31" s="12">
        <v>-61.1</v>
      </c>
      <c r="K31" s="45" t="s">
        <v>736</v>
      </c>
      <c r="L31" s="9" t="str">
        <f t="shared" si="3"/>
        <v>No</v>
      </c>
    </row>
    <row r="32" spans="1:12" x14ac:dyDescent="0.2">
      <c r="A32" s="3" t="s">
        <v>985</v>
      </c>
      <c r="B32" s="35" t="s">
        <v>213</v>
      </c>
      <c r="C32" s="36">
        <v>48203</v>
      </c>
      <c r="D32" s="44" t="str">
        <f t="shared" si="0"/>
        <v>N/A</v>
      </c>
      <c r="E32" s="36">
        <v>47053</v>
      </c>
      <c r="F32" s="44" t="str">
        <f t="shared" si="1"/>
        <v>N/A</v>
      </c>
      <c r="G32" s="36">
        <v>53091</v>
      </c>
      <c r="H32" s="44" t="str">
        <f t="shared" si="2"/>
        <v>N/A</v>
      </c>
      <c r="I32" s="12">
        <v>-2.39</v>
      </c>
      <c r="J32" s="12">
        <v>12.83</v>
      </c>
      <c r="K32" s="45" t="s">
        <v>736</v>
      </c>
      <c r="L32" s="9" t="str">
        <f t="shared" si="3"/>
        <v>Yes</v>
      </c>
    </row>
    <row r="33" spans="1:12" x14ac:dyDescent="0.2">
      <c r="A33" s="3" t="s">
        <v>986</v>
      </c>
      <c r="B33" s="35" t="s">
        <v>213</v>
      </c>
      <c r="C33" s="36">
        <v>0</v>
      </c>
      <c r="D33" s="44" t="str">
        <f t="shared" si="0"/>
        <v>N/A</v>
      </c>
      <c r="E33" s="36">
        <v>0</v>
      </c>
      <c r="F33" s="44" t="str">
        <f t="shared" si="1"/>
        <v>N/A</v>
      </c>
      <c r="G33" s="36">
        <v>0</v>
      </c>
      <c r="H33" s="44" t="str">
        <f t="shared" si="2"/>
        <v>N/A</v>
      </c>
      <c r="I33" s="12" t="s">
        <v>1745</v>
      </c>
      <c r="J33" s="12" t="s">
        <v>1745</v>
      </c>
      <c r="K33" s="45" t="s">
        <v>736</v>
      </c>
      <c r="L33" s="9" t="str">
        <f t="shared" si="3"/>
        <v>N/A</v>
      </c>
    </row>
    <row r="34" spans="1:12" x14ac:dyDescent="0.2">
      <c r="A34" s="46" t="s">
        <v>84</v>
      </c>
      <c r="B34" s="35" t="s">
        <v>213</v>
      </c>
      <c r="C34" s="47">
        <v>2035259926</v>
      </c>
      <c r="D34" s="44" t="str">
        <f t="shared" si="0"/>
        <v>N/A</v>
      </c>
      <c r="E34" s="47">
        <v>2155510990</v>
      </c>
      <c r="F34" s="44" t="str">
        <f t="shared" si="1"/>
        <v>N/A</v>
      </c>
      <c r="G34" s="47">
        <v>2198801159</v>
      </c>
      <c r="H34" s="44" t="str">
        <f t="shared" si="2"/>
        <v>N/A</v>
      </c>
      <c r="I34" s="12">
        <v>5.9080000000000004</v>
      </c>
      <c r="J34" s="12">
        <v>2.008</v>
      </c>
      <c r="K34" s="45" t="s">
        <v>736</v>
      </c>
      <c r="L34" s="9" t="str">
        <f t="shared" si="3"/>
        <v>Yes</v>
      </c>
    </row>
    <row r="35" spans="1:12" x14ac:dyDescent="0.2">
      <c r="A35" s="46" t="s">
        <v>1410</v>
      </c>
      <c r="B35" s="35" t="s">
        <v>213</v>
      </c>
      <c r="C35" s="47">
        <v>11751.737568</v>
      </c>
      <c r="D35" s="44" t="str">
        <f t="shared" si="0"/>
        <v>N/A</v>
      </c>
      <c r="E35" s="47">
        <v>12637.179029999999</v>
      </c>
      <c r="F35" s="44" t="str">
        <f t="shared" si="1"/>
        <v>N/A</v>
      </c>
      <c r="G35" s="47">
        <v>13193.176363</v>
      </c>
      <c r="H35" s="44" t="str">
        <f t="shared" si="2"/>
        <v>N/A</v>
      </c>
      <c r="I35" s="12">
        <v>7.5350000000000001</v>
      </c>
      <c r="J35" s="12">
        <v>4.4000000000000004</v>
      </c>
      <c r="K35" s="45" t="s">
        <v>736</v>
      </c>
      <c r="L35" s="9" t="str">
        <f t="shared" si="3"/>
        <v>Yes</v>
      </c>
    </row>
    <row r="36" spans="1:12" x14ac:dyDescent="0.2">
      <c r="A36" s="46" t="s">
        <v>1411</v>
      </c>
      <c r="B36" s="35" t="s">
        <v>213</v>
      </c>
      <c r="C36" s="47">
        <v>12667.251253</v>
      </c>
      <c r="D36" s="44" t="str">
        <f t="shared" si="0"/>
        <v>N/A</v>
      </c>
      <c r="E36" s="47">
        <v>13590.178238</v>
      </c>
      <c r="F36" s="44" t="str">
        <f t="shared" si="1"/>
        <v>N/A</v>
      </c>
      <c r="G36" s="47">
        <v>14201.114485</v>
      </c>
      <c r="H36" s="44" t="str">
        <f t="shared" si="2"/>
        <v>N/A</v>
      </c>
      <c r="I36" s="12">
        <v>7.2859999999999996</v>
      </c>
      <c r="J36" s="12">
        <v>4.4950000000000001</v>
      </c>
      <c r="K36" s="45" t="s">
        <v>736</v>
      </c>
      <c r="L36" s="9" t="str">
        <f t="shared" si="3"/>
        <v>Yes</v>
      </c>
    </row>
    <row r="37" spans="1:12" x14ac:dyDescent="0.2">
      <c r="A37" s="4" t="s">
        <v>107</v>
      </c>
      <c r="B37" s="35" t="s">
        <v>213</v>
      </c>
      <c r="C37" s="47">
        <v>13951194</v>
      </c>
      <c r="D37" s="44" t="str">
        <f t="shared" si="0"/>
        <v>N/A</v>
      </c>
      <c r="E37" s="47">
        <v>14397157</v>
      </c>
      <c r="F37" s="44" t="str">
        <f t="shared" si="1"/>
        <v>N/A</v>
      </c>
      <c r="G37" s="47">
        <v>14653960</v>
      </c>
      <c r="H37" s="44" t="str">
        <f t="shared" si="2"/>
        <v>N/A</v>
      </c>
      <c r="I37" s="12">
        <v>3.1970000000000001</v>
      </c>
      <c r="J37" s="12">
        <v>1.784</v>
      </c>
      <c r="K37" s="45" t="s">
        <v>736</v>
      </c>
      <c r="L37" s="9" t="str">
        <f t="shared" si="3"/>
        <v>Yes</v>
      </c>
    </row>
    <row r="38" spans="1:12" x14ac:dyDescent="0.2">
      <c r="A38" s="46" t="s">
        <v>158</v>
      </c>
      <c r="B38" s="48" t="s">
        <v>217</v>
      </c>
      <c r="C38" s="1">
        <v>25</v>
      </c>
      <c r="D38" s="44" t="str">
        <f>IF($B38="N/A","N/A",IF(C38&gt;0,"No",IF(C38&lt;0,"No","Yes")))</f>
        <v>No</v>
      </c>
      <c r="E38" s="1">
        <v>15</v>
      </c>
      <c r="F38" s="44" t="str">
        <f>IF($B38="N/A","N/A",IF(E38&gt;0,"No",IF(E38&lt;0,"No","Yes")))</f>
        <v>No</v>
      </c>
      <c r="G38" s="1">
        <v>11</v>
      </c>
      <c r="H38" s="44" t="str">
        <f>IF($B38="N/A","N/A",IF(G38&gt;0,"No",IF(G38&lt;0,"No","Yes")))</f>
        <v>No</v>
      </c>
      <c r="I38" s="12">
        <v>-40</v>
      </c>
      <c r="J38" s="12">
        <v>-46.7</v>
      </c>
      <c r="K38" s="45" t="s">
        <v>736</v>
      </c>
      <c r="L38" s="9" t="str">
        <f t="shared" si="3"/>
        <v>No</v>
      </c>
    </row>
    <row r="39" spans="1:12" x14ac:dyDescent="0.2">
      <c r="A39" s="46" t="s">
        <v>156</v>
      </c>
      <c r="B39" s="35" t="s">
        <v>213</v>
      </c>
      <c r="C39" s="47">
        <v>46337</v>
      </c>
      <c r="D39" s="44" t="str">
        <f t="shared" ref="D39:D40" si="4">IF($B39="N/A","N/A",IF(C39&gt;10,"No",IF(C39&lt;-10,"No","Yes")))</f>
        <v>N/A</v>
      </c>
      <c r="E39" s="47">
        <v>17819</v>
      </c>
      <c r="F39" s="44" t="str">
        <f t="shared" ref="F39:F40" si="5">IF($B39="N/A","N/A",IF(E39&gt;10,"No",IF(E39&lt;-10,"No","Yes")))</f>
        <v>N/A</v>
      </c>
      <c r="G39" s="47">
        <v>5598</v>
      </c>
      <c r="H39" s="44" t="str">
        <f t="shared" ref="H39:H40" si="6">IF($B39="N/A","N/A",IF(G39&gt;10,"No",IF(G39&lt;-10,"No","Yes")))</f>
        <v>N/A</v>
      </c>
      <c r="I39" s="12">
        <v>-61.5</v>
      </c>
      <c r="J39" s="12">
        <v>-68.599999999999994</v>
      </c>
      <c r="K39" s="45" t="s">
        <v>736</v>
      </c>
      <c r="L39" s="9" t="str">
        <f t="shared" si="3"/>
        <v>No</v>
      </c>
    </row>
    <row r="40" spans="1:12" x14ac:dyDescent="0.2">
      <c r="A40" s="46" t="s">
        <v>1290</v>
      </c>
      <c r="B40" s="35" t="s">
        <v>213</v>
      </c>
      <c r="C40" s="47">
        <v>1853.48</v>
      </c>
      <c r="D40" s="44" t="str">
        <f t="shared" si="4"/>
        <v>N/A</v>
      </c>
      <c r="E40" s="47">
        <v>1187.9333333</v>
      </c>
      <c r="F40" s="44" t="str">
        <f t="shared" si="5"/>
        <v>N/A</v>
      </c>
      <c r="G40" s="47">
        <v>699.75</v>
      </c>
      <c r="H40" s="44" t="str">
        <f t="shared" si="6"/>
        <v>N/A</v>
      </c>
      <c r="I40" s="12">
        <v>-35.9</v>
      </c>
      <c r="J40" s="12">
        <v>-41.1</v>
      </c>
      <c r="K40" s="45" t="s">
        <v>736</v>
      </c>
      <c r="L40" s="9" t="str">
        <f>IF(J40="Div by 0", "N/A", IF(OR(J40="N/A",K40="N/A"),"N/A", IF(J40&gt;VALUE(MID(K40,1,2)), "No", IF(J40&lt;-1*VALUE(MID(K40,1,2)), "No", "Yes"))))</f>
        <v>No</v>
      </c>
    </row>
    <row r="41" spans="1:12" x14ac:dyDescent="0.2">
      <c r="A41" s="3" t="s">
        <v>1412</v>
      </c>
      <c r="B41" s="35" t="s">
        <v>213</v>
      </c>
      <c r="C41" s="47">
        <v>12904.37882</v>
      </c>
      <c r="D41" s="44" t="str">
        <f t="shared" ref="D41:D52" si="7">IF($B41="N/A","N/A",IF(C41&gt;10,"No",IF(C41&lt;-10,"No","Yes")))</f>
        <v>N/A</v>
      </c>
      <c r="E41" s="47">
        <v>14051.554039000001</v>
      </c>
      <c r="F41" s="44" t="str">
        <f t="shared" ref="F41:F52" si="8">IF($B41="N/A","N/A",IF(E41&gt;10,"No",IF(E41&lt;-10,"No","Yes")))</f>
        <v>N/A</v>
      </c>
      <c r="G41" s="47">
        <v>14747.071061000001</v>
      </c>
      <c r="H41" s="44" t="str">
        <f t="shared" ref="H41:H52" si="9">IF($B41="N/A","N/A",IF(G41&gt;10,"No",IF(G41&lt;-10,"No","Yes")))</f>
        <v>N/A</v>
      </c>
      <c r="I41" s="12">
        <v>8.89</v>
      </c>
      <c r="J41" s="12">
        <v>4.95</v>
      </c>
      <c r="K41" s="45" t="s">
        <v>736</v>
      </c>
      <c r="L41" s="9" t="str">
        <f t="shared" ref="L41:L52" si="10">IF(J41="Div by 0", "N/A", IF(K41="N/A","N/A", IF(J41&gt;VALUE(MID(K41,1,2)), "No", IF(J41&lt;-1*VALUE(MID(K41,1,2)), "No", "Yes"))))</f>
        <v>Yes</v>
      </c>
    </row>
    <row r="42" spans="1:12" x14ac:dyDescent="0.2">
      <c r="A42" s="3" t="s">
        <v>1413</v>
      </c>
      <c r="B42" s="35" t="s">
        <v>213</v>
      </c>
      <c r="C42" s="47">
        <v>9101.5853702000004</v>
      </c>
      <c r="D42" s="44" t="str">
        <f t="shared" si="7"/>
        <v>N/A</v>
      </c>
      <c r="E42" s="47">
        <v>9672.8873679999997</v>
      </c>
      <c r="F42" s="44" t="str">
        <f t="shared" si="8"/>
        <v>N/A</v>
      </c>
      <c r="G42" s="47">
        <v>9978.9191119000006</v>
      </c>
      <c r="H42" s="44" t="str">
        <f t="shared" si="9"/>
        <v>N/A</v>
      </c>
      <c r="I42" s="12">
        <v>6.2770000000000001</v>
      </c>
      <c r="J42" s="12">
        <v>3.1640000000000001</v>
      </c>
      <c r="K42" s="45" t="s">
        <v>736</v>
      </c>
      <c r="L42" s="9" t="str">
        <f t="shared" si="10"/>
        <v>Yes</v>
      </c>
    </row>
    <row r="43" spans="1:12" x14ac:dyDescent="0.2">
      <c r="A43" s="3" t="s">
        <v>1414</v>
      </c>
      <c r="B43" s="35" t="s">
        <v>213</v>
      </c>
      <c r="C43" s="47" t="s">
        <v>1745</v>
      </c>
      <c r="D43" s="44" t="str">
        <f t="shared" si="7"/>
        <v>N/A</v>
      </c>
      <c r="E43" s="47" t="s">
        <v>1745</v>
      </c>
      <c r="F43" s="44" t="str">
        <f t="shared" si="8"/>
        <v>N/A</v>
      </c>
      <c r="G43" s="47" t="s">
        <v>1745</v>
      </c>
      <c r="H43" s="44" t="str">
        <f t="shared" si="9"/>
        <v>N/A</v>
      </c>
      <c r="I43" s="12" t="s">
        <v>1745</v>
      </c>
      <c r="J43" s="12" t="s">
        <v>1745</v>
      </c>
      <c r="K43" s="45" t="s">
        <v>736</v>
      </c>
      <c r="L43" s="9" t="str">
        <f t="shared" si="10"/>
        <v>N/A</v>
      </c>
    </row>
    <row r="44" spans="1:12" x14ac:dyDescent="0.2">
      <c r="A44" s="3" t="s">
        <v>1415</v>
      </c>
      <c r="B44" s="35" t="s">
        <v>213</v>
      </c>
      <c r="C44" s="47">
        <v>7705.0613315000001</v>
      </c>
      <c r="D44" s="44" t="str">
        <f t="shared" si="7"/>
        <v>N/A</v>
      </c>
      <c r="E44" s="47">
        <v>7971.1868651000004</v>
      </c>
      <c r="F44" s="44" t="str">
        <f t="shared" si="8"/>
        <v>N/A</v>
      </c>
      <c r="G44" s="47">
        <v>3434.7133196</v>
      </c>
      <c r="H44" s="44" t="str">
        <f t="shared" si="9"/>
        <v>N/A</v>
      </c>
      <c r="I44" s="12">
        <v>3.4540000000000002</v>
      </c>
      <c r="J44" s="12">
        <v>-56.9</v>
      </c>
      <c r="K44" s="45" t="s">
        <v>736</v>
      </c>
      <c r="L44" s="9" t="str">
        <f t="shared" si="10"/>
        <v>No</v>
      </c>
    </row>
    <row r="45" spans="1:12" x14ac:dyDescent="0.2">
      <c r="A45" s="3" t="s">
        <v>1416</v>
      </c>
      <c r="B45" s="35" t="s">
        <v>213</v>
      </c>
      <c r="C45" s="47">
        <v>15046.698507999999</v>
      </c>
      <c r="D45" s="44" t="str">
        <f t="shared" si="7"/>
        <v>N/A</v>
      </c>
      <c r="E45" s="47">
        <v>16561.252941999999</v>
      </c>
      <c r="F45" s="44" t="str">
        <f t="shared" si="8"/>
        <v>N/A</v>
      </c>
      <c r="G45" s="47">
        <v>16835.369762999999</v>
      </c>
      <c r="H45" s="44" t="str">
        <f t="shared" si="9"/>
        <v>N/A</v>
      </c>
      <c r="I45" s="12">
        <v>10.07</v>
      </c>
      <c r="J45" s="12">
        <v>1.655</v>
      </c>
      <c r="K45" s="45" t="s">
        <v>736</v>
      </c>
      <c r="L45" s="9" t="str">
        <f t="shared" si="10"/>
        <v>Yes</v>
      </c>
    </row>
    <row r="46" spans="1:12" x14ac:dyDescent="0.2">
      <c r="A46" s="3" t="s">
        <v>1417</v>
      </c>
      <c r="B46" s="35" t="s">
        <v>213</v>
      </c>
      <c r="C46" s="47" t="s">
        <v>1745</v>
      </c>
      <c r="D46" s="44" t="str">
        <f t="shared" si="7"/>
        <v>N/A</v>
      </c>
      <c r="E46" s="47" t="s">
        <v>1745</v>
      </c>
      <c r="F46" s="44" t="str">
        <f t="shared" si="8"/>
        <v>N/A</v>
      </c>
      <c r="G46" s="47" t="s">
        <v>1745</v>
      </c>
      <c r="H46" s="44" t="str">
        <f t="shared" si="9"/>
        <v>N/A</v>
      </c>
      <c r="I46" s="12" t="s">
        <v>1745</v>
      </c>
      <c r="J46" s="12" t="s">
        <v>1745</v>
      </c>
      <c r="K46" s="45" t="s">
        <v>736</v>
      </c>
      <c r="L46" s="9" t="str">
        <f t="shared" si="10"/>
        <v>N/A</v>
      </c>
    </row>
    <row r="47" spans="1:12" x14ac:dyDescent="0.2">
      <c r="A47" s="3" t="s">
        <v>1418</v>
      </c>
      <c r="B47" s="35" t="s">
        <v>213</v>
      </c>
      <c r="C47" s="47">
        <v>10769.182382000001</v>
      </c>
      <c r="D47" s="44" t="str">
        <f t="shared" si="7"/>
        <v>N/A</v>
      </c>
      <c r="E47" s="47">
        <v>11450.067289000001</v>
      </c>
      <c r="F47" s="44" t="str">
        <f t="shared" si="8"/>
        <v>N/A</v>
      </c>
      <c r="G47" s="47">
        <v>11893.127446</v>
      </c>
      <c r="H47" s="44" t="str">
        <f t="shared" si="9"/>
        <v>N/A</v>
      </c>
      <c r="I47" s="12">
        <v>6.3230000000000004</v>
      </c>
      <c r="J47" s="12">
        <v>3.8690000000000002</v>
      </c>
      <c r="K47" s="45" t="s">
        <v>736</v>
      </c>
      <c r="L47" s="9" t="str">
        <f t="shared" si="10"/>
        <v>Yes</v>
      </c>
    </row>
    <row r="48" spans="1:12" x14ac:dyDescent="0.2">
      <c r="A48" s="3" t="s">
        <v>1419</v>
      </c>
      <c r="B48" s="48" t="s">
        <v>213</v>
      </c>
      <c r="C48" s="14">
        <v>10007.095635</v>
      </c>
      <c r="D48" s="11" t="str">
        <f t="shared" si="7"/>
        <v>N/A</v>
      </c>
      <c r="E48" s="14">
        <v>10621.048452000001</v>
      </c>
      <c r="F48" s="11" t="str">
        <f t="shared" si="8"/>
        <v>N/A</v>
      </c>
      <c r="G48" s="14">
        <v>11052.829684</v>
      </c>
      <c r="H48" s="11" t="str">
        <f t="shared" si="9"/>
        <v>N/A</v>
      </c>
      <c r="I48" s="57">
        <v>6.1349999999999998</v>
      </c>
      <c r="J48" s="57">
        <v>4.0650000000000004</v>
      </c>
      <c r="K48" s="48" t="s">
        <v>736</v>
      </c>
      <c r="L48" s="9" t="str">
        <f t="shared" si="10"/>
        <v>Yes</v>
      </c>
    </row>
    <row r="49" spans="1:12" ht="25.5" x14ac:dyDescent="0.2">
      <c r="A49" s="3" t="s">
        <v>1420</v>
      </c>
      <c r="B49" s="48" t="s">
        <v>213</v>
      </c>
      <c r="C49" s="14" t="s">
        <v>1745</v>
      </c>
      <c r="D49" s="11" t="str">
        <f t="shared" si="7"/>
        <v>N/A</v>
      </c>
      <c r="E49" s="14" t="s">
        <v>1745</v>
      </c>
      <c r="F49" s="11" t="str">
        <f t="shared" si="8"/>
        <v>N/A</v>
      </c>
      <c r="G49" s="14" t="s">
        <v>1745</v>
      </c>
      <c r="H49" s="11" t="str">
        <f t="shared" si="9"/>
        <v>N/A</v>
      </c>
      <c r="I49" s="57" t="s">
        <v>1745</v>
      </c>
      <c r="J49" s="57" t="s">
        <v>1745</v>
      </c>
      <c r="K49" s="48" t="s">
        <v>736</v>
      </c>
      <c r="L49" s="9" t="str">
        <f t="shared" si="10"/>
        <v>N/A</v>
      </c>
    </row>
    <row r="50" spans="1:12" x14ac:dyDescent="0.2">
      <c r="A50" s="3" t="s">
        <v>1421</v>
      </c>
      <c r="B50" s="48" t="s">
        <v>213</v>
      </c>
      <c r="C50" s="14">
        <v>7924.0277149000003</v>
      </c>
      <c r="D50" s="11" t="str">
        <f t="shared" si="7"/>
        <v>N/A</v>
      </c>
      <c r="E50" s="14">
        <v>7815.6447055999997</v>
      </c>
      <c r="F50" s="11" t="str">
        <f t="shared" si="8"/>
        <v>N/A</v>
      </c>
      <c r="G50" s="14">
        <v>2679.6762211999999</v>
      </c>
      <c r="H50" s="11" t="str">
        <f t="shared" si="9"/>
        <v>N/A</v>
      </c>
      <c r="I50" s="57">
        <v>-1.37</v>
      </c>
      <c r="J50" s="57">
        <v>-65.7</v>
      </c>
      <c r="K50" s="48" t="s">
        <v>736</v>
      </c>
      <c r="L50" s="9" t="str">
        <f t="shared" si="10"/>
        <v>No</v>
      </c>
    </row>
    <row r="51" spans="1:12" x14ac:dyDescent="0.2">
      <c r="A51" s="3" t="s">
        <v>1422</v>
      </c>
      <c r="B51" s="48" t="s">
        <v>213</v>
      </c>
      <c r="C51" s="14">
        <v>12108.599921000001</v>
      </c>
      <c r="D51" s="11" t="str">
        <f t="shared" si="7"/>
        <v>N/A</v>
      </c>
      <c r="E51" s="14">
        <v>13135.024866</v>
      </c>
      <c r="F51" s="11" t="str">
        <f t="shared" si="8"/>
        <v>N/A</v>
      </c>
      <c r="G51" s="14">
        <v>13402.069579000001</v>
      </c>
      <c r="H51" s="11" t="str">
        <f t="shared" si="9"/>
        <v>N/A</v>
      </c>
      <c r="I51" s="57">
        <v>8.4770000000000003</v>
      </c>
      <c r="J51" s="57">
        <v>2.0329999999999999</v>
      </c>
      <c r="K51" s="48" t="s">
        <v>736</v>
      </c>
      <c r="L51" s="9" t="str">
        <f t="shared" si="10"/>
        <v>Yes</v>
      </c>
    </row>
    <row r="52" spans="1:12" x14ac:dyDescent="0.2">
      <c r="A52" s="3" t="s">
        <v>1423</v>
      </c>
      <c r="B52" s="48" t="s">
        <v>213</v>
      </c>
      <c r="C52" s="14" t="s">
        <v>1745</v>
      </c>
      <c r="D52" s="11" t="str">
        <f t="shared" si="7"/>
        <v>N/A</v>
      </c>
      <c r="E52" s="14" t="s">
        <v>1745</v>
      </c>
      <c r="F52" s="11" t="str">
        <f t="shared" si="8"/>
        <v>N/A</v>
      </c>
      <c r="G52" s="14" t="s">
        <v>1745</v>
      </c>
      <c r="H52" s="11" t="str">
        <f t="shared" si="9"/>
        <v>N/A</v>
      </c>
      <c r="I52" s="57" t="s">
        <v>1745</v>
      </c>
      <c r="J52" s="57" t="s">
        <v>1745</v>
      </c>
      <c r="K52" s="48" t="s">
        <v>736</v>
      </c>
      <c r="L52" s="9" t="str">
        <f t="shared" si="10"/>
        <v>N/A</v>
      </c>
    </row>
    <row r="53" spans="1:12" x14ac:dyDescent="0.2">
      <c r="A53" s="46" t="s">
        <v>1597</v>
      </c>
      <c r="B53" s="35" t="s">
        <v>213</v>
      </c>
      <c r="C53" s="47">
        <v>34277638</v>
      </c>
      <c r="D53" s="44" t="str">
        <f t="shared" ref="D53:D122" si="11">IF($B53="N/A","N/A",IF(C53&gt;10,"No",IF(C53&lt;-10,"No","Yes")))</f>
        <v>N/A</v>
      </c>
      <c r="E53" s="47">
        <v>29650538</v>
      </c>
      <c r="F53" s="44" t="str">
        <f t="shared" ref="F53:F122" si="12">IF($B53="N/A","N/A",IF(E53&gt;10,"No",IF(E53&lt;-10,"No","Yes")))</f>
        <v>N/A</v>
      </c>
      <c r="G53" s="47">
        <v>25848513</v>
      </c>
      <c r="H53" s="44" t="str">
        <f t="shared" ref="H53:H122" si="13">IF($B53="N/A","N/A",IF(G53&gt;10,"No",IF(G53&lt;-10,"No","Yes")))</f>
        <v>N/A</v>
      </c>
      <c r="I53" s="12">
        <v>-13.5</v>
      </c>
      <c r="J53" s="12">
        <v>-12.8</v>
      </c>
      <c r="K53" s="45" t="s">
        <v>736</v>
      </c>
      <c r="L53" s="9" t="str">
        <f t="shared" ref="L53:L113" si="14">IF(J53="Div by 0", "N/A", IF(K53="N/A","N/A", IF(J53&gt;VALUE(MID(K53,1,2)), "No", IF(J53&lt;-1*VALUE(MID(K53,1,2)), "No", "Yes"))))</f>
        <v>Yes</v>
      </c>
    </row>
    <row r="54" spans="1:12" x14ac:dyDescent="0.2">
      <c r="A54" s="46" t="s">
        <v>596</v>
      </c>
      <c r="B54" s="35" t="s">
        <v>213</v>
      </c>
      <c r="C54" s="36">
        <v>2833</v>
      </c>
      <c r="D54" s="44" t="str">
        <f t="shared" si="11"/>
        <v>N/A</v>
      </c>
      <c r="E54" s="36">
        <v>2657</v>
      </c>
      <c r="F54" s="44" t="str">
        <f t="shared" si="12"/>
        <v>N/A</v>
      </c>
      <c r="G54" s="36">
        <v>2198</v>
      </c>
      <c r="H54" s="44" t="str">
        <f t="shared" si="13"/>
        <v>N/A</v>
      </c>
      <c r="I54" s="12">
        <v>-6.21</v>
      </c>
      <c r="J54" s="12">
        <v>-17.3</v>
      </c>
      <c r="K54" s="45" t="s">
        <v>736</v>
      </c>
      <c r="L54" s="9" t="str">
        <f t="shared" si="14"/>
        <v>Yes</v>
      </c>
    </row>
    <row r="55" spans="1:12" x14ac:dyDescent="0.2">
      <c r="A55" s="46" t="s">
        <v>1424</v>
      </c>
      <c r="B55" s="35" t="s">
        <v>213</v>
      </c>
      <c r="C55" s="47">
        <v>12099.413343</v>
      </c>
      <c r="D55" s="44" t="str">
        <f t="shared" si="11"/>
        <v>N/A</v>
      </c>
      <c r="E55" s="47">
        <v>11159.404592000001</v>
      </c>
      <c r="F55" s="44" t="str">
        <f t="shared" si="12"/>
        <v>N/A</v>
      </c>
      <c r="G55" s="47">
        <v>11760.015014000001</v>
      </c>
      <c r="H55" s="44" t="str">
        <f t="shared" si="13"/>
        <v>N/A</v>
      </c>
      <c r="I55" s="12">
        <v>-7.77</v>
      </c>
      <c r="J55" s="12">
        <v>5.3819999999999997</v>
      </c>
      <c r="K55" s="45" t="s">
        <v>736</v>
      </c>
      <c r="L55" s="9" t="str">
        <f t="shared" si="14"/>
        <v>Yes</v>
      </c>
    </row>
    <row r="56" spans="1:12" x14ac:dyDescent="0.2">
      <c r="A56" s="46" t="s">
        <v>1425</v>
      </c>
      <c r="B56" s="35" t="s">
        <v>213</v>
      </c>
      <c r="C56" s="36">
        <v>12.891281327</v>
      </c>
      <c r="D56" s="44" t="str">
        <f t="shared" si="11"/>
        <v>N/A</v>
      </c>
      <c r="E56" s="36">
        <v>11.684606699</v>
      </c>
      <c r="F56" s="44" t="str">
        <f t="shared" si="12"/>
        <v>N/A</v>
      </c>
      <c r="G56" s="36">
        <v>12.758416742</v>
      </c>
      <c r="H56" s="44" t="str">
        <f t="shared" si="13"/>
        <v>N/A</v>
      </c>
      <c r="I56" s="12">
        <v>-9.36</v>
      </c>
      <c r="J56" s="12">
        <v>9.19</v>
      </c>
      <c r="K56" s="45" t="s">
        <v>736</v>
      </c>
      <c r="L56" s="9" t="str">
        <f t="shared" si="14"/>
        <v>Yes</v>
      </c>
    </row>
    <row r="57" spans="1:12" ht="25.5" x14ac:dyDescent="0.2">
      <c r="A57" s="46" t="s">
        <v>597</v>
      </c>
      <c r="B57" s="35" t="s">
        <v>213</v>
      </c>
      <c r="C57" s="47">
        <v>341296</v>
      </c>
      <c r="D57" s="44" t="str">
        <f t="shared" si="11"/>
        <v>N/A</v>
      </c>
      <c r="E57" s="47">
        <v>312304</v>
      </c>
      <c r="F57" s="44" t="str">
        <f t="shared" si="12"/>
        <v>N/A</v>
      </c>
      <c r="G57" s="47">
        <v>427229</v>
      </c>
      <c r="H57" s="44" t="str">
        <f t="shared" si="13"/>
        <v>N/A</v>
      </c>
      <c r="I57" s="12">
        <v>-8.49</v>
      </c>
      <c r="J57" s="12">
        <v>36.799999999999997</v>
      </c>
      <c r="K57" s="45" t="s">
        <v>736</v>
      </c>
      <c r="L57" s="9" t="str">
        <f t="shared" si="14"/>
        <v>No</v>
      </c>
    </row>
    <row r="58" spans="1:12" x14ac:dyDescent="0.2">
      <c r="A58" s="46" t="s">
        <v>598</v>
      </c>
      <c r="B58" s="35" t="s">
        <v>213</v>
      </c>
      <c r="C58" s="36">
        <v>11</v>
      </c>
      <c r="D58" s="44" t="str">
        <f t="shared" si="11"/>
        <v>N/A</v>
      </c>
      <c r="E58" s="36">
        <v>11</v>
      </c>
      <c r="F58" s="44" t="str">
        <f t="shared" si="12"/>
        <v>N/A</v>
      </c>
      <c r="G58" s="36">
        <v>11</v>
      </c>
      <c r="H58" s="44" t="str">
        <f t="shared" si="13"/>
        <v>N/A</v>
      </c>
      <c r="I58" s="12">
        <v>0</v>
      </c>
      <c r="J58" s="12">
        <v>33.33</v>
      </c>
      <c r="K58" s="45" t="s">
        <v>736</v>
      </c>
      <c r="L58" s="9" t="str">
        <f t="shared" si="14"/>
        <v>No</v>
      </c>
    </row>
    <row r="59" spans="1:12" x14ac:dyDescent="0.2">
      <c r="A59" s="46" t="s">
        <v>1426</v>
      </c>
      <c r="B59" s="35" t="s">
        <v>213</v>
      </c>
      <c r="C59" s="47">
        <v>113765.33332999999</v>
      </c>
      <c r="D59" s="44" t="str">
        <f t="shared" si="11"/>
        <v>N/A</v>
      </c>
      <c r="E59" s="47">
        <v>104101.33332999999</v>
      </c>
      <c r="F59" s="44" t="str">
        <f t="shared" si="12"/>
        <v>N/A</v>
      </c>
      <c r="G59" s="47">
        <v>106807.25</v>
      </c>
      <c r="H59" s="44" t="str">
        <f t="shared" si="13"/>
        <v>N/A</v>
      </c>
      <c r="I59" s="12">
        <v>-8.49</v>
      </c>
      <c r="J59" s="12">
        <v>2.5990000000000002</v>
      </c>
      <c r="K59" s="45" t="s">
        <v>736</v>
      </c>
      <c r="L59" s="9" t="str">
        <f t="shared" si="14"/>
        <v>Yes</v>
      </c>
    </row>
    <row r="60" spans="1:12" ht="25.5" x14ac:dyDescent="0.2">
      <c r="A60" s="46" t="s">
        <v>599</v>
      </c>
      <c r="B60" s="35" t="s">
        <v>213</v>
      </c>
      <c r="C60" s="47">
        <v>0</v>
      </c>
      <c r="D60" s="44" t="str">
        <f t="shared" si="11"/>
        <v>N/A</v>
      </c>
      <c r="E60" s="47">
        <v>169372</v>
      </c>
      <c r="F60" s="44" t="str">
        <f t="shared" si="12"/>
        <v>N/A</v>
      </c>
      <c r="G60" s="47">
        <v>5732</v>
      </c>
      <c r="H60" s="44" t="str">
        <f t="shared" si="13"/>
        <v>N/A</v>
      </c>
      <c r="I60" s="12" t="s">
        <v>1745</v>
      </c>
      <c r="J60" s="12">
        <v>-96.6</v>
      </c>
      <c r="K60" s="45" t="s">
        <v>736</v>
      </c>
      <c r="L60" s="9" t="str">
        <f t="shared" si="14"/>
        <v>No</v>
      </c>
    </row>
    <row r="61" spans="1:12" x14ac:dyDescent="0.2">
      <c r="A61" s="4" t="s">
        <v>600</v>
      </c>
      <c r="B61" s="48" t="s">
        <v>213</v>
      </c>
      <c r="C61" s="1">
        <v>0</v>
      </c>
      <c r="D61" s="11" t="str">
        <f t="shared" si="11"/>
        <v>N/A</v>
      </c>
      <c r="E61" s="1">
        <v>11</v>
      </c>
      <c r="F61" s="11" t="str">
        <f t="shared" si="12"/>
        <v>N/A</v>
      </c>
      <c r="G61" s="1">
        <v>11</v>
      </c>
      <c r="H61" s="11" t="str">
        <f t="shared" si="13"/>
        <v>N/A</v>
      </c>
      <c r="I61" s="57" t="s">
        <v>1745</v>
      </c>
      <c r="J61" s="57">
        <v>0</v>
      </c>
      <c r="K61" s="48" t="s">
        <v>736</v>
      </c>
      <c r="L61" s="9" t="str">
        <f t="shared" si="14"/>
        <v>Yes</v>
      </c>
    </row>
    <row r="62" spans="1:12" ht="25.5" x14ac:dyDescent="0.2">
      <c r="A62" s="4" t="s">
        <v>1427</v>
      </c>
      <c r="B62" s="48" t="s">
        <v>213</v>
      </c>
      <c r="C62" s="14" t="s">
        <v>1745</v>
      </c>
      <c r="D62" s="11" t="str">
        <f t="shared" si="11"/>
        <v>N/A</v>
      </c>
      <c r="E62" s="14">
        <v>169372</v>
      </c>
      <c r="F62" s="11" t="str">
        <f t="shared" si="12"/>
        <v>N/A</v>
      </c>
      <c r="G62" s="14">
        <v>5732</v>
      </c>
      <c r="H62" s="11" t="str">
        <f t="shared" si="13"/>
        <v>N/A</v>
      </c>
      <c r="I62" s="57" t="s">
        <v>1745</v>
      </c>
      <c r="J62" s="57">
        <v>-96.6</v>
      </c>
      <c r="K62" s="48" t="s">
        <v>736</v>
      </c>
      <c r="L62" s="9" t="str">
        <f t="shared" si="14"/>
        <v>No</v>
      </c>
    </row>
    <row r="63" spans="1:12" x14ac:dyDescent="0.2">
      <c r="A63" s="4" t="s">
        <v>601</v>
      </c>
      <c r="B63" s="48" t="s">
        <v>213</v>
      </c>
      <c r="C63" s="14">
        <v>93170831</v>
      </c>
      <c r="D63" s="11" t="str">
        <f t="shared" si="11"/>
        <v>N/A</v>
      </c>
      <c r="E63" s="14">
        <v>89307371</v>
      </c>
      <c r="F63" s="11" t="str">
        <f t="shared" si="12"/>
        <v>N/A</v>
      </c>
      <c r="G63" s="14">
        <v>75273204</v>
      </c>
      <c r="H63" s="11" t="str">
        <f t="shared" si="13"/>
        <v>N/A</v>
      </c>
      <c r="I63" s="57">
        <v>-4.1500000000000004</v>
      </c>
      <c r="J63" s="57">
        <v>-15.7</v>
      </c>
      <c r="K63" s="48" t="s">
        <v>736</v>
      </c>
      <c r="L63" s="9" t="str">
        <f t="shared" si="14"/>
        <v>Yes</v>
      </c>
    </row>
    <row r="64" spans="1:12" x14ac:dyDescent="0.2">
      <c r="A64" s="4" t="s">
        <v>602</v>
      </c>
      <c r="B64" s="48" t="s">
        <v>213</v>
      </c>
      <c r="C64" s="1">
        <v>568</v>
      </c>
      <c r="D64" s="11" t="str">
        <f t="shared" si="11"/>
        <v>N/A</v>
      </c>
      <c r="E64" s="1">
        <v>518</v>
      </c>
      <c r="F64" s="11" t="str">
        <f t="shared" si="12"/>
        <v>N/A</v>
      </c>
      <c r="G64" s="1">
        <v>465</v>
      </c>
      <c r="H64" s="11" t="str">
        <f t="shared" si="13"/>
        <v>N/A</v>
      </c>
      <c r="I64" s="57">
        <v>-8.8000000000000007</v>
      </c>
      <c r="J64" s="57">
        <v>-10.199999999999999</v>
      </c>
      <c r="K64" s="48" t="s">
        <v>736</v>
      </c>
      <c r="L64" s="9" t="str">
        <f t="shared" si="14"/>
        <v>Yes</v>
      </c>
    </row>
    <row r="65" spans="1:12" x14ac:dyDescent="0.2">
      <c r="A65" s="4" t="s">
        <v>1428</v>
      </c>
      <c r="B65" s="48" t="s">
        <v>213</v>
      </c>
      <c r="C65" s="14">
        <v>164033.15317000001</v>
      </c>
      <c r="D65" s="11" t="str">
        <f t="shared" si="11"/>
        <v>N/A</v>
      </c>
      <c r="E65" s="14">
        <v>172408.05212000001</v>
      </c>
      <c r="F65" s="11" t="str">
        <f t="shared" si="12"/>
        <v>N/A</v>
      </c>
      <c r="G65" s="14">
        <v>161877.85806</v>
      </c>
      <c r="H65" s="11" t="str">
        <f t="shared" si="13"/>
        <v>N/A</v>
      </c>
      <c r="I65" s="57">
        <v>5.1059999999999999</v>
      </c>
      <c r="J65" s="57">
        <v>-6.11</v>
      </c>
      <c r="K65" s="48" t="s">
        <v>736</v>
      </c>
      <c r="L65" s="9" t="str">
        <f t="shared" si="14"/>
        <v>Yes</v>
      </c>
    </row>
    <row r="66" spans="1:12" x14ac:dyDescent="0.2">
      <c r="A66" s="4" t="s">
        <v>603</v>
      </c>
      <c r="B66" s="48" t="s">
        <v>213</v>
      </c>
      <c r="C66" s="14">
        <v>760050687</v>
      </c>
      <c r="D66" s="11" t="str">
        <f t="shared" si="11"/>
        <v>N/A</v>
      </c>
      <c r="E66" s="14">
        <v>819964701</v>
      </c>
      <c r="F66" s="11" t="str">
        <f t="shared" si="12"/>
        <v>N/A</v>
      </c>
      <c r="G66" s="14">
        <v>842861142</v>
      </c>
      <c r="H66" s="11" t="str">
        <f t="shared" si="13"/>
        <v>N/A</v>
      </c>
      <c r="I66" s="57">
        <v>7.883</v>
      </c>
      <c r="J66" s="57">
        <v>2.7919999999999998</v>
      </c>
      <c r="K66" s="48" t="s">
        <v>736</v>
      </c>
      <c r="L66" s="9" t="str">
        <f t="shared" si="14"/>
        <v>Yes</v>
      </c>
    </row>
    <row r="67" spans="1:12" x14ac:dyDescent="0.2">
      <c r="A67" s="4" t="s">
        <v>604</v>
      </c>
      <c r="B67" s="48" t="s">
        <v>213</v>
      </c>
      <c r="C67" s="1">
        <v>30526</v>
      </c>
      <c r="D67" s="11" t="str">
        <f t="shared" si="11"/>
        <v>N/A</v>
      </c>
      <c r="E67" s="1">
        <v>30639</v>
      </c>
      <c r="F67" s="11" t="str">
        <f t="shared" si="12"/>
        <v>N/A</v>
      </c>
      <c r="G67" s="1">
        <v>29986</v>
      </c>
      <c r="H67" s="11" t="str">
        <f t="shared" si="13"/>
        <v>N/A</v>
      </c>
      <c r="I67" s="57">
        <v>0.37019999999999997</v>
      </c>
      <c r="J67" s="57">
        <v>-2.13</v>
      </c>
      <c r="K67" s="48" t="s">
        <v>736</v>
      </c>
      <c r="L67" s="9" t="str">
        <f t="shared" si="14"/>
        <v>Yes</v>
      </c>
    </row>
    <row r="68" spans="1:12" x14ac:dyDescent="0.2">
      <c r="A68" s="4" t="s">
        <v>1429</v>
      </c>
      <c r="B68" s="48" t="s">
        <v>213</v>
      </c>
      <c r="C68" s="14">
        <v>24898.469731000001</v>
      </c>
      <c r="D68" s="11" t="str">
        <f t="shared" si="11"/>
        <v>N/A</v>
      </c>
      <c r="E68" s="14">
        <v>26762.123469999999</v>
      </c>
      <c r="F68" s="11" t="str">
        <f t="shared" si="12"/>
        <v>N/A</v>
      </c>
      <c r="G68" s="14">
        <v>28108.488695</v>
      </c>
      <c r="H68" s="11" t="str">
        <f t="shared" si="13"/>
        <v>N/A</v>
      </c>
      <c r="I68" s="57">
        <v>7.4850000000000003</v>
      </c>
      <c r="J68" s="57">
        <v>5.0309999999999997</v>
      </c>
      <c r="K68" s="48" t="s">
        <v>736</v>
      </c>
      <c r="L68" s="9" t="str">
        <f t="shared" si="14"/>
        <v>Yes</v>
      </c>
    </row>
    <row r="69" spans="1:12" ht="25.5" x14ac:dyDescent="0.2">
      <c r="A69" s="4" t="s">
        <v>605</v>
      </c>
      <c r="B69" s="48" t="s">
        <v>213</v>
      </c>
      <c r="C69" s="14">
        <v>4203830</v>
      </c>
      <c r="D69" s="11" t="str">
        <f t="shared" si="11"/>
        <v>N/A</v>
      </c>
      <c r="E69" s="14">
        <v>3512343</v>
      </c>
      <c r="F69" s="11" t="str">
        <f t="shared" si="12"/>
        <v>N/A</v>
      </c>
      <c r="G69" s="14">
        <v>2902210</v>
      </c>
      <c r="H69" s="11" t="str">
        <f t="shared" si="13"/>
        <v>N/A</v>
      </c>
      <c r="I69" s="57">
        <v>-16.399999999999999</v>
      </c>
      <c r="J69" s="57">
        <v>-17.399999999999999</v>
      </c>
      <c r="K69" s="48" t="s">
        <v>736</v>
      </c>
      <c r="L69" s="9" t="str">
        <f t="shared" si="14"/>
        <v>Yes</v>
      </c>
    </row>
    <row r="70" spans="1:12" x14ac:dyDescent="0.2">
      <c r="A70" s="4" t="s">
        <v>606</v>
      </c>
      <c r="B70" s="48" t="s">
        <v>213</v>
      </c>
      <c r="C70" s="1">
        <v>26053</v>
      </c>
      <c r="D70" s="11" t="str">
        <f t="shared" si="11"/>
        <v>N/A</v>
      </c>
      <c r="E70" s="1">
        <v>23245</v>
      </c>
      <c r="F70" s="11" t="str">
        <f t="shared" si="12"/>
        <v>N/A</v>
      </c>
      <c r="G70" s="1">
        <v>19567</v>
      </c>
      <c r="H70" s="11" t="str">
        <f t="shared" si="13"/>
        <v>N/A</v>
      </c>
      <c r="I70" s="57">
        <v>-10.8</v>
      </c>
      <c r="J70" s="57">
        <v>-15.8</v>
      </c>
      <c r="K70" s="48" t="s">
        <v>736</v>
      </c>
      <c r="L70" s="9" t="str">
        <f t="shared" si="14"/>
        <v>Yes</v>
      </c>
    </row>
    <row r="71" spans="1:12" x14ac:dyDescent="0.2">
      <c r="A71" s="4" t="s">
        <v>1430</v>
      </c>
      <c r="B71" s="48" t="s">
        <v>213</v>
      </c>
      <c r="C71" s="14">
        <v>161.35684950000001</v>
      </c>
      <c r="D71" s="11" t="str">
        <f t="shared" si="11"/>
        <v>N/A</v>
      </c>
      <c r="E71" s="14">
        <v>151.10101097</v>
      </c>
      <c r="F71" s="11" t="str">
        <f t="shared" si="12"/>
        <v>N/A</v>
      </c>
      <c r="G71" s="14">
        <v>148.32166402999999</v>
      </c>
      <c r="H71" s="11" t="str">
        <f t="shared" si="13"/>
        <v>N/A</v>
      </c>
      <c r="I71" s="57">
        <v>-6.36</v>
      </c>
      <c r="J71" s="57">
        <v>-1.84</v>
      </c>
      <c r="K71" s="48" t="s">
        <v>736</v>
      </c>
      <c r="L71" s="9" t="str">
        <f t="shared" si="14"/>
        <v>Yes</v>
      </c>
    </row>
    <row r="72" spans="1:12" x14ac:dyDescent="0.2">
      <c r="A72" s="4" t="s">
        <v>607</v>
      </c>
      <c r="B72" s="48" t="s">
        <v>213</v>
      </c>
      <c r="C72" s="14">
        <v>1997836</v>
      </c>
      <c r="D72" s="11" t="str">
        <f t="shared" si="11"/>
        <v>N/A</v>
      </c>
      <c r="E72" s="14">
        <v>1732915</v>
      </c>
      <c r="F72" s="11" t="str">
        <f t="shared" si="12"/>
        <v>N/A</v>
      </c>
      <c r="G72" s="14">
        <v>1553800</v>
      </c>
      <c r="H72" s="11" t="str">
        <f t="shared" si="13"/>
        <v>N/A</v>
      </c>
      <c r="I72" s="57">
        <v>-13.3</v>
      </c>
      <c r="J72" s="57">
        <v>-10.3</v>
      </c>
      <c r="K72" s="48" t="s">
        <v>736</v>
      </c>
      <c r="L72" s="9" t="str">
        <f t="shared" si="14"/>
        <v>Yes</v>
      </c>
    </row>
    <row r="73" spans="1:12" x14ac:dyDescent="0.2">
      <c r="A73" s="4" t="s">
        <v>608</v>
      </c>
      <c r="B73" s="48" t="s">
        <v>213</v>
      </c>
      <c r="C73" s="1">
        <v>5329</v>
      </c>
      <c r="D73" s="11" t="str">
        <f t="shared" si="11"/>
        <v>N/A</v>
      </c>
      <c r="E73" s="1">
        <v>4302</v>
      </c>
      <c r="F73" s="11" t="str">
        <f t="shared" si="12"/>
        <v>N/A</v>
      </c>
      <c r="G73" s="1">
        <v>3832</v>
      </c>
      <c r="H73" s="11" t="str">
        <f t="shared" si="13"/>
        <v>N/A</v>
      </c>
      <c r="I73" s="57">
        <v>-19.3</v>
      </c>
      <c r="J73" s="57">
        <v>-10.9</v>
      </c>
      <c r="K73" s="48" t="s">
        <v>736</v>
      </c>
      <c r="L73" s="9" t="str">
        <f t="shared" si="14"/>
        <v>Yes</v>
      </c>
    </row>
    <row r="74" spans="1:12" x14ac:dyDescent="0.2">
      <c r="A74" s="4" t="s">
        <v>1431</v>
      </c>
      <c r="B74" s="48" t="s">
        <v>213</v>
      </c>
      <c r="C74" s="14">
        <v>374.89885532</v>
      </c>
      <c r="D74" s="11" t="str">
        <f t="shared" si="11"/>
        <v>N/A</v>
      </c>
      <c r="E74" s="14">
        <v>402.81613203000001</v>
      </c>
      <c r="F74" s="11" t="str">
        <f t="shared" si="12"/>
        <v>N/A</v>
      </c>
      <c r="G74" s="14">
        <v>405.48016701</v>
      </c>
      <c r="H74" s="11" t="str">
        <f t="shared" si="13"/>
        <v>N/A</v>
      </c>
      <c r="I74" s="57">
        <v>7.4470000000000001</v>
      </c>
      <c r="J74" s="57">
        <v>0.66139999999999999</v>
      </c>
      <c r="K74" s="48" t="s">
        <v>736</v>
      </c>
      <c r="L74" s="9" t="str">
        <f t="shared" si="14"/>
        <v>Yes</v>
      </c>
    </row>
    <row r="75" spans="1:12" ht="25.5" x14ac:dyDescent="0.2">
      <c r="A75" s="4" t="s">
        <v>609</v>
      </c>
      <c r="B75" s="48" t="s">
        <v>213</v>
      </c>
      <c r="C75" s="14">
        <v>2242427</v>
      </c>
      <c r="D75" s="11" t="str">
        <f t="shared" si="11"/>
        <v>N/A</v>
      </c>
      <c r="E75" s="14">
        <v>1976930</v>
      </c>
      <c r="F75" s="11" t="str">
        <f t="shared" si="12"/>
        <v>N/A</v>
      </c>
      <c r="G75" s="14">
        <v>1707532</v>
      </c>
      <c r="H75" s="11" t="str">
        <f t="shared" si="13"/>
        <v>N/A</v>
      </c>
      <c r="I75" s="57">
        <v>-11.8</v>
      </c>
      <c r="J75" s="57">
        <v>-13.6</v>
      </c>
      <c r="K75" s="48" t="s">
        <v>736</v>
      </c>
      <c r="L75" s="9" t="str">
        <f t="shared" si="14"/>
        <v>Yes</v>
      </c>
    </row>
    <row r="76" spans="1:12" x14ac:dyDescent="0.2">
      <c r="A76" s="46" t="s">
        <v>610</v>
      </c>
      <c r="B76" s="35" t="s">
        <v>213</v>
      </c>
      <c r="C76" s="36">
        <v>24329</v>
      </c>
      <c r="D76" s="44" t="str">
        <f t="shared" si="11"/>
        <v>N/A</v>
      </c>
      <c r="E76" s="36">
        <v>22926</v>
      </c>
      <c r="F76" s="44" t="str">
        <f t="shared" si="12"/>
        <v>N/A</v>
      </c>
      <c r="G76" s="36">
        <v>20361</v>
      </c>
      <c r="H76" s="44" t="str">
        <f t="shared" si="13"/>
        <v>N/A</v>
      </c>
      <c r="I76" s="12">
        <v>-5.77</v>
      </c>
      <c r="J76" s="12">
        <v>-11.2</v>
      </c>
      <c r="K76" s="45" t="s">
        <v>736</v>
      </c>
      <c r="L76" s="9" t="str">
        <f t="shared" si="14"/>
        <v>Yes</v>
      </c>
    </row>
    <row r="77" spans="1:12" ht="25.5" x14ac:dyDescent="0.2">
      <c r="A77" s="46" t="s">
        <v>1432</v>
      </c>
      <c r="B77" s="35" t="s">
        <v>213</v>
      </c>
      <c r="C77" s="47">
        <v>92.170948250999999</v>
      </c>
      <c r="D77" s="44" t="str">
        <f t="shared" si="11"/>
        <v>N/A</v>
      </c>
      <c r="E77" s="47">
        <v>86.230916863000004</v>
      </c>
      <c r="F77" s="44" t="str">
        <f t="shared" si="12"/>
        <v>N/A</v>
      </c>
      <c r="G77" s="47">
        <v>83.862875103999997</v>
      </c>
      <c r="H77" s="44" t="str">
        <f t="shared" si="13"/>
        <v>N/A</v>
      </c>
      <c r="I77" s="12">
        <v>-6.44</v>
      </c>
      <c r="J77" s="12">
        <v>-2.75</v>
      </c>
      <c r="K77" s="45" t="s">
        <v>736</v>
      </c>
      <c r="L77" s="9" t="str">
        <f t="shared" si="14"/>
        <v>Yes</v>
      </c>
    </row>
    <row r="78" spans="1:12" ht="25.5" x14ac:dyDescent="0.2">
      <c r="A78" s="46" t="s">
        <v>611</v>
      </c>
      <c r="B78" s="35" t="s">
        <v>213</v>
      </c>
      <c r="C78" s="47">
        <v>47426569</v>
      </c>
      <c r="D78" s="44" t="str">
        <f t="shared" si="11"/>
        <v>N/A</v>
      </c>
      <c r="E78" s="47">
        <v>48348200</v>
      </c>
      <c r="F78" s="44" t="str">
        <f t="shared" si="12"/>
        <v>N/A</v>
      </c>
      <c r="G78" s="47">
        <v>54227798</v>
      </c>
      <c r="H78" s="44" t="str">
        <f t="shared" si="13"/>
        <v>N/A</v>
      </c>
      <c r="I78" s="12">
        <v>1.9430000000000001</v>
      </c>
      <c r="J78" s="12">
        <v>12.16</v>
      </c>
      <c r="K78" s="45" t="s">
        <v>736</v>
      </c>
      <c r="L78" s="9" t="str">
        <f t="shared" si="14"/>
        <v>Yes</v>
      </c>
    </row>
    <row r="79" spans="1:12" x14ac:dyDescent="0.2">
      <c r="A79" s="46" t="s">
        <v>612</v>
      </c>
      <c r="B79" s="35" t="s">
        <v>213</v>
      </c>
      <c r="C79" s="36">
        <v>90915</v>
      </c>
      <c r="D79" s="44" t="str">
        <f t="shared" si="11"/>
        <v>N/A</v>
      </c>
      <c r="E79" s="36">
        <v>90585</v>
      </c>
      <c r="F79" s="44" t="str">
        <f t="shared" si="12"/>
        <v>N/A</v>
      </c>
      <c r="G79" s="36">
        <v>91623</v>
      </c>
      <c r="H79" s="44" t="str">
        <f t="shared" si="13"/>
        <v>N/A</v>
      </c>
      <c r="I79" s="12">
        <v>-0.36299999999999999</v>
      </c>
      <c r="J79" s="12">
        <v>1.1459999999999999</v>
      </c>
      <c r="K79" s="45" t="s">
        <v>736</v>
      </c>
      <c r="L79" s="9" t="str">
        <f t="shared" si="14"/>
        <v>Yes</v>
      </c>
    </row>
    <row r="80" spans="1:12" x14ac:dyDescent="0.2">
      <c r="A80" s="46" t="s">
        <v>1433</v>
      </c>
      <c r="B80" s="35" t="s">
        <v>213</v>
      </c>
      <c r="C80" s="47">
        <v>521.65835120999998</v>
      </c>
      <c r="D80" s="44" t="str">
        <f t="shared" si="11"/>
        <v>N/A</v>
      </c>
      <c r="E80" s="47">
        <v>533.73295800000005</v>
      </c>
      <c r="F80" s="44" t="str">
        <f t="shared" si="12"/>
        <v>N/A</v>
      </c>
      <c r="G80" s="47">
        <v>591.85791776999997</v>
      </c>
      <c r="H80" s="44" t="str">
        <f t="shared" si="13"/>
        <v>N/A</v>
      </c>
      <c r="I80" s="12">
        <v>2.3149999999999999</v>
      </c>
      <c r="J80" s="12">
        <v>10.89</v>
      </c>
      <c r="K80" s="45" t="s">
        <v>736</v>
      </c>
      <c r="L80" s="9" t="str">
        <f t="shared" si="14"/>
        <v>Yes</v>
      </c>
    </row>
    <row r="81" spans="1:12" x14ac:dyDescent="0.2">
      <c r="A81" s="46" t="s">
        <v>613</v>
      </c>
      <c r="B81" s="35" t="s">
        <v>213</v>
      </c>
      <c r="C81" s="47">
        <v>92671880</v>
      </c>
      <c r="D81" s="44" t="str">
        <f t="shared" si="11"/>
        <v>N/A</v>
      </c>
      <c r="E81" s="47">
        <v>90084349</v>
      </c>
      <c r="F81" s="44" t="str">
        <f t="shared" si="12"/>
        <v>N/A</v>
      </c>
      <c r="G81" s="47">
        <v>88642663</v>
      </c>
      <c r="H81" s="44" t="str">
        <f t="shared" si="13"/>
        <v>N/A</v>
      </c>
      <c r="I81" s="12">
        <v>-2.79</v>
      </c>
      <c r="J81" s="12">
        <v>-1.6</v>
      </c>
      <c r="K81" s="45" t="s">
        <v>736</v>
      </c>
      <c r="L81" s="9" t="str">
        <f t="shared" si="14"/>
        <v>Yes</v>
      </c>
    </row>
    <row r="82" spans="1:12" x14ac:dyDescent="0.2">
      <c r="A82" s="46" t="s">
        <v>614</v>
      </c>
      <c r="B82" s="35" t="s">
        <v>213</v>
      </c>
      <c r="C82" s="36">
        <v>143742</v>
      </c>
      <c r="D82" s="44" t="str">
        <f t="shared" si="11"/>
        <v>N/A</v>
      </c>
      <c r="E82" s="36">
        <v>141922</v>
      </c>
      <c r="F82" s="44" t="str">
        <f t="shared" si="12"/>
        <v>N/A</v>
      </c>
      <c r="G82" s="36">
        <v>138152</v>
      </c>
      <c r="H82" s="44" t="str">
        <f t="shared" si="13"/>
        <v>N/A</v>
      </c>
      <c r="I82" s="12">
        <v>-1.27</v>
      </c>
      <c r="J82" s="12">
        <v>-2.66</v>
      </c>
      <c r="K82" s="45" t="s">
        <v>736</v>
      </c>
      <c r="L82" s="9" t="str">
        <f t="shared" si="14"/>
        <v>Yes</v>
      </c>
    </row>
    <row r="83" spans="1:12" x14ac:dyDescent="0.2">
      <c r="A83" s="46" t="s">
        <v>1434</v>
      </c>
      <c r="B83" s="35" t="s">
        <v>213</v>
      </c>
      <c r="C83" s="47">
        <v>644.70982733000005</v>
      </c>
      <c r="D83" s="44" t="str">
        <f t="shared" si="11"/>
        <v>N/A</v>
      </c>
      <c r="E83" s="47">
        <v>634.74548695999999</v>
      </c>
      <c r="F83" s="44" t="str">
        <f t="shared" si="12"/>
        <v>N/A</v>
      </c>
      <c r="G83" s="47">
        <v>641.63141323000002</v>
      </c>
      <c r="H83" s="44" t="str">
        <f t="shared" si="13"/>
        <v>N/A</v>
      </c>
      <c r="I83" s="12">
        <v>-1.55</v>
      </c>
      <c r="J83" s="12">
        <v>1.085</v>
      </c>
      <c r="K83" s="45" t="s">
        <v>736</v>
      </c>
      <c r="L83" s="9" t="str">
        <f t="shared" si="14"/>
        <v>Yes</v>
      </c>
    </row>
    <row r="84" spans="1:12" ht="25.5" x14ac:dyDescent="0.2">
      <c r="A84" s="46" t="s">
        <v>615</v>
      </c>
      <c r="B84" s="35" t="s">
        <v>213</v>
      </c>
      <c r="C84" s="47">
        <v>281460</v>
      </c>
      <c r="D84" s="44" t="str">
        <f t="shared" si="11"/>
        <v>N/A</v>
      </c>
      <c r="E84" s="47">
        <v>321036</v>
      </c>
      <c r="F84" s="44" t="str">
        <f t="shared" si="12"/>
        <v>N/A</v>
      </c>
      <c r="G84" s="47">
        <v>276662</v>
      </c>
      <c r="H84" s="44" t="str">
        <f t="shared" si="13"/>
        <v>N/A</v>
      </c>
      <c r="I84" s="12">
        <v>14.06</v>
      </c>
      <c r="J84" s="12">
        <v>-13.8</v>
      </c>
      <c r="K84" s="45" t="s">
        <v>736</v>
      </c>
      <c r="L84" s="9" t="str">
        <f t="shared" si="14"/>
        <v>Yes</v>
      </c>
    </row>
    <row r="85" spans="1:12" x14ac:dyDescent="0.2">
      <c r="A85" s="46" t="s">
        <v>616</v>
      </c>
      <c r="B85" s="35" t="s">
        <v>213</v>
      </c>
      <c r="C85" s="36">
        <v>395</v>
      </c>
      <c r="D85" s="44" t="str">
        <f t="shared" si="11"/>
        <v>N/A</v>
      </c>
      <c r="E85" s="36">
        <v>438</v>
      </c>
      <c r="F85" s="44" t="str">
        <f t="shared" si="12"/>
        <v>N/A</v>
      </c>
      <c r="G85" s="36">
        <v>330</v>
      </c>
      <c r="H85" s="44" t="str">
        <f t="shared" si="13"/>
        <v>N/A</v>
      </c>
      <c r="I85" s="12">
        <v>10.89</v>
      </c>
      <c r="J85" s="12">
        <v>-24.7</v>
      </c>
      <c r="K85" s="45" t="s">
        <v>736</v>
      </c>
      <c r="L85" s="9" t="str">
        <f t="shared" si="14"/>
        <v>Yes</v>
      </c>
    </row>
    <row r="86" spans="1:12" ht="25.5" x14ac:dyDescent="0.2">
      <c r="A86" s="46" t="s">
        <v>1435</v>
      </c>
      <c r="B86" s="35" t="s">
        <v>213</v>
      </c>
      <c r="C86" s="47">
        <v>712.55696203000002</v>
      </c>
      <c r="D86" s="44" t="str">
        <f t="shared" si="11"/>
        <v>N/A</v>
      </c>
      <c r="E86" s="47">
        <v>732.95890411000005</v>
      </c>
      <c r="F86" s="44" t="str">
        <f t="shared" si="12"/>
        <v>N/A</v>
      </c>
      <c r="G86" s="47">
        <v>838.36969696999995</v>
      </c>
      <c r="H86" s="44" t="str">
        <f t="shared" si="13"/>
        <v>N/A</v>
      </c>
      <c r="I86" s="12">
        <v>2.863</v>
      </c>
      <c r="J86" s="12">
        <v>14.38</v>
      </c>
      <c r="K86" s="45" t="s">
        <v>736</v>
      </c>
      <c r="L86" s="9" t="str">
        <f t="shared" si="14"/>
        <v>Yes</v>
      </c>
    </row>
    <row r="87" spans="1:12" ht="25.5" x14ac:dyDescent="0.2">
      <c r="A87" s="46" t="s">
        <v>617</v>
      </c>
      <c r="B87" s="35" t="s">
        <v>213</v>
      </c>
      <c r="C87" s="47">
        <v>13037674</v>
      </c>
      <c r="D87" s="44" t="str">
        <f t="shared" si="11"/>
        <v>N/A</v>
      </c>
      <c r="E87" s="47">
        <v>10961124</v>
      </c>
      <c r="F87" s="44" t="str">
        <f t="shared" si="12"/>
        <v>N/A</v>
      </c>
      <c r="G87" s="47">
        <v>10154496</v>
      </c>
      <c r="H87" s="44" t="str">
        <f t="shared" si="13"/>
        <v>N/A</v>
      </c>
      <c r="I87" s="12">
        <v>-15.9</v>
      </c>
      <c r="J87" s="12">
        <v>-7.36</v>
      </c>
      <c r="K87" s="45" t="s">
        <v>736</v>
      </c>
      <c r="L87" s="9" t="str">
        <f t="shared" si="14"/>
        <v>Yes</v>
      </c>
    </row>
    <row r="88" spans="1:12" x14ac:dyDescent="0.2">
      <c r="A88" s="46" t="s">
        <v>618</v>
      </c>
      <c r="B88" s="35" t="s">
        <v>213</v>
      </c>
      <c r="C88" s="36">
        <v>62892</v>
      </c>
      <c r="D88" s="44" t="str">
        <f t="shared" si="11"/>
        <v>N/A</v>
      </c>
      <c r="E88" s="36">
        <v>60996</v>
      </c>
      <c r="F88" s="44" t="str">
        <f t="shared" si="12"/>
        <v>N/A</v>
      </c>
      <c r="G88" s="36">
        <v>57407</v>
      </c>
      <c r="H88" s="44" t="str">
        <f t="shared" si="13"/>
        <v>N/A</v>
      </c>
      <c r="I88" s="12">
        <v>-3.01</v>
      </c>
      <c r="J88" s="12">
        <v>-5.88</v>
      </c>
      <c r="K88" s="45" t="s">
        <v>736</v>
      </c>
      <c r="L88" s="9" t="str">
        <f t="shared" si="14"/>
        <v>Yes</v>
      </c>
    </row>
    <row r="89" spans="1:12" x14ac:dyDescent="0.2">
      <c r="A89" s="46" t="s">
        <v>1436</v>
      </c>
      <c r="B89" s="35" t="s">
        <v>213</v>
      </c>
      <c r="C89" s="47">
        <v>207.30258219999999</v>
      </c>
      <c r="D89" s="44" t="str">
        <f t="shared" si="11"/>
        <v>N/A</v>
      </c>
      <c r="E89" s="47">
        <v>179.70234113999999</v>
      </c>
      <c r="F89" s="44" t="str">
        <f t="shared" si="12"/>
        <v>N/A</v>
      </c>
      <c r="G89" s="47">
        <v>176.88602435000001</v>
      </c>
      <c r="H89" s="44" t="str">
        <f t="shared" si="13"/>
        <v>N/A</v>
      </c>
      <c r="I89" s="12">
        <v>-13.3</v>
      </c>
      <c r="J89" s="12">
        <v>-1.57</v>
      </c>
      <c r="K89" s="45" t="s">
        <v>736</v>
      </c>
      <c r="L89" s="9" t="str">
        <f t="shared" si="14"/>
        <v>Yes</v>
      </c>
    </row>
    <row r="90" spans="1:12" x14ac:dyDescent="0.2">
      <c r="A90" s="46" t="s">
        <v>619</v>
      </c>
      <c r="B90" s="35" t="s">
        <v>213</v>
      </c>
      <c r="C90" s="47">
        <v>62157072</v>
      </c>
      <c r="D90" s="44" t="str">
        <f t="shared" si="11"/>
        <v>N/A</v>
      </c>
      <c r="E90" s="47">
        <v>61768537</v>
      </c>
      <c r="F90" s="44" t="str">
        <f t="shared" si="12"/>
        <v>N/A</v>
      </c>
      <c r="G90" s="47">
        <v>53074736</v>
      </c>
      <c r="H90" s="44" t="str">
        <f t="shared" si="13"/>
        <v>N/A</v>
      </c>
      <c r="I90" s="12">
        <v>-0.625</v>
      </c>
      <c r="J90" s="12">
        <v>-14.1</v>
      </c>
      <c r="K90" s="45" t="s">
        <v>736</v>
      </c>
      <c r="L90" s="9" t="str">
        <f t="shared" si="14"/>
        <v>Yes</v>
      </c>
    </row>
    <row r="91" spans="1:12" x14ac:dyDescent="0.2">
      <c r="A91" s="46" t="s">
        <v>620</v>
      </c>
      <c r="B91" s="35" t="s">
        <v>213</v>
      </c>
      <c r="C91" s="36">
        <v>102358</v>
      </c>
      <c r="D91" s="44" t="str">
        <f t="shared" si="11"/>
        <v>N/A</v>
      </c>
      <c r="E91" s="36">
        <v>99960</v>
      </c>
      <c r="F91" s="44" t="str">
        <f t="shared" si="12"/>
        <v>N/A</v>
      </c>
      <c r="G91" s="36">
        <v>89889</v>
      </c>
      <c r="H91" s="44" t="str">
        <f t="shared" si="13"/>
        <v>N/A</v>
      </c>
      <c r="I91" s="12">
        <v>-2.34</v>
      </c>
      <c r="J91" s="12">
        <v>-10.1</v>
      </c>
      <c r="K91" s="45" t="s">
        <v>736</v>
      </c>
      <c r="L91" s="9" t="str">
        <f t="shared" si="14"/>
        <v>Yes</v>
      </c>
    </row>
    <row r="92" spans="1:12" x14ac:dyDescent="0.2">
      <c r="A92" s="46" t="s">
        <v>1437</v>
      </c>
      <c r="B92" s="35" t="s">
        <v>213</v>
      </c>
      <c r="C92" s="47">
        <v>607.25172434000001</v>
      </c>
      <c r="D92" s="44" t="str">
        <f t="shared" si="11"/>
        <v>N/A</v>
      </c>
      <c r="E92" s="47">
        <v>617.93254302000003</v>
      </c>
      <c r="F92" s="44" t="str">
        <f t="shared" si="12"/>
        <v>N/A</v>
      </c>
      <c r="G92" s="47">
        <v>590.44750748000001</v>
      </c>
      <c r="H92" s="44" t="str">
        <f t="shared" si="13"/>
        <v>N/A</v>
      </c>
      <c r="I92" s="12">
        <v>1.7589999999999999</v>
      </c>
      <c r="J92" s="12">
        <v>-4.45</v>
      </c>
      <c r="K92" s="45" t="s">
        <v>736</v>
      </c>
      <c r="L92" s="9" t="str">
        <f t="shared" si="14"/>
        <v>Yes</v>
      </c>
    </row>
    <row r="93" spans="1:12" ht="25.5" x14ac:dyDescent="0.2">
      <c r="A93" s="46" t="s">
        <v>621</v>
      </c>
      <c r="B93" s="35" t="s">
        <v>213</v>
      </c>
      <c r="C93" s="47">
        <v>170588735</v>
      </c>
      <c r="D93" s="44" t="str">
        <f t="shared" si="11"/>
        <v>N/A</v>
      </c>
      <c r="E93" s="47">
        <v>142824189</v>
      </c>
      <c r="F93" s="44" t="str">
        <f t="shared" si="12"/>
        <v>N/A</v>
      </c>
      <c r="G93" s="47">
        <v>134986254</v>
      </c>
      <c r="H93" s="44" t="str">
        <f t="shared" si="13"/>
        <v>N/A</v>
      </c>
      <c r="I93" s="12">
        <v>-16.3</v>
      </c>
      <c r="J93" s="12">
        <v>-5.49</v>
      </c>
      <c r="K93" s="45" t="s">
        <v>736</v>
      </c>
      <c r="L93" s="9" t="str">
        <f t="shared" si="14"/>
        <v>Yes</v>
      </c>
    </row>
    <row r="94" spans="1:12" x14ac:dyDescent="0.2">
      <c r="A94" s="49" t="s">
        <v>622</v>
      </c>
      <c r="B94" s="36" t="s">
        <v>213</v>
      </c>
      <c r="C94" s="36">
        <v>64436</v>
      </c>
      <c r="D94" s="44" t="str">
        <f t="shared" si="11"/>
        <v>N/A</v>
      </c>
      <c r="E94" s="36">
        <v>57000</v>
      </c>
      <c r="F94" s="44" t="str">
        <f t="shared" si="12"/>
        <v>N/A</v>
      </c>
      <c r="G94" s="36">
        <v>56285</v>
      </c>
      <c r="H94" s="44" t="str">
        <f t="shared" si="13"/>
        <v>N/A</v>
      </c>
      <c r="I94" s="12">
        <v>-11.5</v>
      </c>
      <c r="J94" s="12">
        <v>-1.25</v>
      </c>
      <c r="K94" s="50" t="s">
        <v>736</v>
      </c>
      <c r="L94" s="9" t="str">
        <f t="shared" si="14"/>
        <v>Yes</v>
      </c>
    </row>
    <row r="95" spans="1:12" ht="25.5" x14ac:dyDescent="0.2">
      <c r="A95" s="46" t="s">
        <v>1438</v>
      </c>
      <c r="B95" s="35" t="s">
        <v>213</v>
      </c>
      <c r="C95" s="47">
        <v>2647.4134800000002</v>
      </c>
      <c r="D95" s="44" t="str">
        <f t="shared" si="11"/>
        <v>N/A</v>
      </c>
      <c r="E95" s="47">
        <v>2505.6875263000002</v>
      </c>
      <c r="F95" s="44" t="str">
        <f t="shared" si="12"/>
        <v>N/A</v>
      </c>
      <c r="G95" s="47">
        <v>2398.2633738999998</v>
      </c>
      <c r="H95" s="44" t="str">
        <f t="shared" si="13"/>
        <v>N/A</v>
      </c>
      <c r="I95" s="12">
        <v>-5.35</v>
      </c>
      <c r="J95" s="12">
        <v>-4.29</v>
      </c>
      <c r="K95" s="45" t="s">
        <v>736</v>
      </c>
      <c r="L95" s="9" t="str">
        <f t="shared" si="14"/>
        <v>Yes</v>
      </c>
    </row>
    <row r="96" spans="1:12" ht="25.5" x14ac:dyDescent="0.2">
      <c r="A96" s="46" t="s">
        <v>623</v>
      </c>
      <c r="B96" s="35" t="s">
        <v>213</v>
      </c>
      <c r="C96" s="47">
        <v>10348943</v>
      </c>
      <c r="D96" s="44" t="str">
        <f t="shared" si="11"/>
        <v>N/A</v>
      </c>
      <c r="E96" s="47">
        <v>11198420</v>
      </c>
      <c r="F96" s="44" t="str">
        <f t="shared" si="12"/>
        <v>N/A</v>
      </c>
      <c r="G96" s="47">
        <v>16943260</v>
      </c>
      <c r="H96" s="44" t="str">
        <f t="shared" si="13"/>
        <v>N/A</v>
      </c>
      <c r="I96" s="12">
        <v>8.2080000000000002</v>
      </c>
      <c r="J96" s="12">
        <v>51.3</v>
      </c>
      <c r="K96" s="45" t="s">
        <v>736</v>
      </c>
      <c r="L96" s="9" t="str">
        <f t="shared" si="14"/>
        <v>No</v>
      </c>
    </row>
    <row r="97" spans="1:12" x14ac:dyDescent="0.2">
      <c r="A97" s="46" t="s">
        <v>624</v>
      </c>
      <c r="B97" s="35" t="s">
        <v>213</v>
      </c>
      <c r="C97" s="36">
        <v>35928</v>
      </c>
      <c r="D97" s="44" t="str">
        <f t="shared" si="11"/>
        <v>N/A</v>
      </c>
      <c r="E97" s="36">
        <v>35584</v>
      </c>
      <c r="F97" s="44" t="str">
        <f t="shared" si="12"/>
        <v>N/A</v>
      </c>
      <c r="G97" s="36">
        <v>35901</v>
      </c>
      <c r="H97" s="44" t="str">
        <f t="shared" si="13"/>
        <v>N/A</v>
      </c>
      <c r="I97" s="12">
        <v>-0.95699999999999996</v>
      </c>
      <c r="J97" s="12">
        <v>0.89080000000000004</v>
      </c>
      <c r="K97" s="45" t="s">
        <v>736</v>
      </c>
      <c r="L97" s="9" t="str">
        <f t="shared" si="14"/>
        <v>Yes</v>
      </c>
    </row>
    <row r="98" spans="1:12" ht="25.5" x14ac:dyDescent="0.2">
      <c r="A98" s="46" t="s">
        <v>1439</v>
      </c>
      <c r="B98" s="35" t="s">
        <v>213</v>
      </c>
      <c r="C98" s="47">
        <v>288.04673235000001</v>
      </c>
      <c r="D98" s="44" t="str">
        <f t="shared" si="11"/>
        <v>N/A</v>
      </c>
      <c r="E98" s="47">
        <v>314.70379946000003</v>
      </c>
      <c r="F98" s="44" t="str">
        <f t="shared" si="12"/>
        <v>N/A</v>
      </c>
      <c r="G98" s="47">
        <v>471.94395699</v>
      </c>
      <c r="H98" s="44" t="str">
        <f t="shared" si="13"/>
        <v>N/A</v>
      </c>
      <c r="I98" s="12">
        <v>9.2539999999999996</v>
      </c>
      <c r="J98" s="12">
        <v>49.96</v>
      </c>
      <c r="K98" s="45" t="s">
        <v>736</v>
      </c>
      <c r="L98" s="9" t="str">
        <f t="shared" si="14"/>
        <v>No</v>
      </c>
    </row>
    <row r="99" spans="1:12" ht="25.5" x14ac:dyDescent="0.2">
      <c r="A99" s="46" t="s">
        <v>625</v>
      </c>
      <c r="B99" s="35" t="s">
        <v>213</v>
      </c>
      <c r="C99" s="47">
        <v>268685322</v>
      </c>
      <c r="D99" s="44" t="str">
        <f t="shared" si="11"/>
        <v>N/A</v>
      </c>
      <c r="E99" s="47">
        <v>287877926</v>
      </c>
      <c r="F99" s="44" t="str">
        <f t="shared" si="12"/>
        <v>N/A</v>
      </c>
      <c r="G99" s="47">
        <v>309584279</v>
      </c>
      <c r="H99" s="44" t="str">
        <f t="shared" si="13"/>
        <v>N/A</v>
      </c>
      <c r="I99" s="12">
        <v>7.1429999999999998</v>
      </c>
      <c r="J99" s="12">
        <v>7.54</v>
      </c>
      <c r="K99" s="45" t="s">
        <v>736</v>
      </c>
      <c r="L99" s="9" t="str">
        <f t="shared" si="14"/>
        <v>Yes</v>
      </c>
    </row>
    <row r="100" spans="1:12" x14ac:dyDescent="0.2">
      <c r="A100" s="46" t="s">
        <v>626</v>
      </c>
      <c r="B100" s="35" t="s">
        <v>213</v>
      </c>
      <c r="C100" s="36">
        <v>39145</v>
      </c>
      <c r="D100" s="44" t="str">
        <f t="shared" si="11"/>
        <v>N/A</v>
      </c>
      <c r="E100" s="36">
        <v>39693</v>
      </c>
      <c r="F100" s="44" t="str">
        <f t="shared" si="12"/>
        <v>N/A</v>
      </c>
      <c r="G100" s="36">
        <v>40169</v>
      </c>
      <c r="H100" s="44" t="str">
        <f t="shared" si="13"/>
        <v>N/A</v>
      </c>
      <c r="I100" s="12">
        <v>1.4</v>
      </c>
      <c r="J100" s="12">
        <v>1.1990000000000001</v>
      </c>
      <c r="K100" s="45" t="s">
        <v>736</v>
      </c>
      <c r="L100" s="9" t="str">
        <f t="shared" si="14"/>
        <v>Yes</v>
      </c>
    </row>
    <row r="101" spans="1:12" ht="25.5" x14ac:dyDescent="0.2">
      <c r="A101" s="46" t="s">
        <v>1440</v>
      </c>
      <c r="B101" s="35" t="s">
        <v>213</v>
      </c>
      <c r="C101" s="47">
        <v>6863.8477966999999</v>
      </c>
      <c r="D101" s="44" t="str">
        <f t="shared" si="11"/>
        <v>N/A</v>
      </c>
      <c r="E101" s="47">
        <v>7252.6119466999999</v>
      </c>
      <c r="F101" s="44" t="str">
        <f t="shared" si="12"/>
        <v>N/A</v>
      </c>
      <c r="G101" s="47">
        <v>7707.0447111000003</v>
      </c>
      <c r="H101" s="44" t="str">
        <f t="shared" si="13"/>
        <v>N/A</v>
      </c>
      <c r="I101" s="12">
        <v>5.6639999999999997</v>
      </c>
      <c r="J101" s="12">
        <v>6.266</v>
      </c>
      <c r="K101" s="45" t="s">
        <v>736</v>
      </c>
      <c r="L101" s="9" t="str">
        <f t="shared" si="14"/>
        <v>Yes</v>
      </c>
    </row>
    <row r="102" spans="1:12" ht="25.5" x14ac:dyDescent="0.2">
      <c r="A102" s="46" t="s">
        <v>627</v>
      </c>
      <c r="B102" s="35" t="s">
        <v>213</v>
      </c>
      <c r="C102" s="47">
        <v>29599572</v>
      </c>
      <c r="D102" s="44" t="str">
        <f t="shared" si="11"/>
        <v>N/A</v>
      </c>
      <c r="E102" s="47">
        <v>31673434</v>
      </c>
      <c r="F102" s="44" t="str">
        <f t="shared" si="12"/>
        <v>N/A</v>
      </c>
      <c r="G102" s="47">
        <v>33063498</v>
      </c>
      <c r="H102" s="44" t="str">
        <f t="shared" si="13"/>
        <v>N/A</v>
      </c>
      <c r="I102" s="12">
        <v>7.0060000000000002</v>
      </c>
      <c r="J102" s="12">
        <v>4.3890000000000002</v>
      </c>
      <c r="K102" s="45" t="s">
        <v>736</v>
      </c>
      <c r="L102" s="9" t="str">
        <f t="shared" si="14"/>
        <v>Yes</v>
      </c>
    </row>
    <row r="103" spans="1:12" ht="25.5" x14ac:dyDescent="0.2">
      <c r="A103" s="46" t="s">
        <v>628</v>
      </c>
      <c r="B103" s="35" t="s">
        <v>213</v>
      </c>
      <c r="C103" s="36">
        <v>10092</v>
      </c>
      <c r="D103" s="44" t="str">
        <f t="shared" si="11"/>
        <v>N/A</v>
      </c>
      <c r="E103" s="36">
        <v>10367</v>
      </c>
      <c r="F103" s="44" t="str">
        <f t="shared" si="12"/>
        <v>N/A</v>
      </c>
      <c r="G103" s="36">
        <v>10720</v>
      </c>
      <c r="H103" s="44" t="str">
        <f t="shared" si="13"/>
        <v>N/A</v>
      </c>
      <c r="I103" s="12">
        <v>2.7250000000000001</v>
      </c>
      <c r="J103" s="12">
        <v>3.4049999999999998</v>
      </c>
      <c r="K103" s="45" t="s">
        <v>736</v>
      </c>
      <c r="L103" s="9" t="str">
        <f t="shared" si="14"/>
        <v>Yes</v>
      </c>
    </row>
    <row r="104" spans="1:12" ht="25.5" x14ac:dyDescent="0.2">
      <c r="A104" s="46" t="s">
        <v>1441</v>
      </c>
      <c r="B104" s="35" t="s">
        <v>213</v>
      </c>
      <c r="C104" s="47">
        <v>2932.9738407</v>
      </c>
      <c r="D104" s="44" t="str">
        <f t="shared" si="11"/>
        <v>N/A</v>
      </c>
      <c r="E104" s="47">
        <v>3055.2169383999999</v>
      </c>
      <c r="F104" s="44" t="str">
        <f t="shared" si="12"/>
        <v>N/A</v>
      </c>
      <c r="G104" s="47">
        <v>3084.2815298999999</v>
      </c>
      <c r="H104" s="44" t="str">
        <f t="shared" si="13"/>
        <v>N/A</v>
      </c>
      <c r="I104" s="12">
        <v>4.1680000000000001</v>
      </c>
      <c r="J104" s="12">
        <v>0.95130000000000003</v>
      </c>
      <c r="K104" s="45" t="s">
        <v>736</v>
      </c>
      <c r="L104" s="9" t="str">
        <f t="shared" si="14"/>
        <v>Yes</v>
      </c>
    </row>
    <row r="105" spans="1:12" ht="25.5" x14ac:dyDescent="0.2">
      <c r="A105" s="46" t="s">
        <v>629</v>
      </c>
      <c r="B105" s="35" t="s">
        <v>213</v>
      </c>
      <c r="C105" s="47">
        <v>1060724</v>
      </c>
      <c r="D105" s="44" t="str">
        <f t="shared" si="11"/>
        <v>N/A</v>
      </c>
      <c r="E105" s="47">
        <v>773502</v>
      </c>
      <c r="F105" s="44" t="str">
        <f t="shared" si="12"/>
        <v>N/A</v>
      </c>
      <c r="G105" s="47">
        <v>994669</v>
      </c>
      <c r="H105" s="44" t="str">
        <f t="shared" si="13"/>
        <v>N/A</v>
      </c>
      <c r="I105" s="12">
        <v>-27.1</v>
      </c>
      <c r="J105" s="12">
        <v>28.59</v>
      </c>
      <c r="K105" s="45" t="s">
        <v>736</v>
      </c>
      <c r="L105" s="9" t="str">
        <f t="shared" si="14"/>
        <v>Yes</v>
      </c>
    </row>
    <row r="106" spans="1:12" x14ac:dyDescent="0.2">
      <c r="A106" s="46" t="s">
        <v>630</v>
      </c>
      <c r="B106" s="35" t="s">
        <v>213</v>
      </c>
      <c r="C106" s="36">
        <v>3405</v>
      </c>
      <c r="D106" s="44" t="str">
        <f t="shared" si="11"/>
        <v>N/A</v>
      </c>
      <c r="E106" s="36">
        <v>2991</v>
      </c>
      <c r="F106" s="44" t="str">
        <f t="shared" si="12"/>
        <v>N/A</v>
      </c>
      <c r="G106" s="36">
        <v>4063</v>
      </c>
      <c r="H106" s="44" t="str">
        <f t="shared" si="13"/>
        <v>N/A</v>
      </c>
      <c r="I106" s="12">
        <v>-12.2</v>
      </c>
      <c r="J106" s="12">
        <v>35.840000000000003</v>
      </c>
      <c r="K106" s="45" t="s">
        <v>736</v>
      </c>
      <c r="L106" s="9" t="str">
        <f t="shared" si="14"/>
        <v>No</v>
      </c>
    </row>
    <row r="107" spans="1:12" ht="25.5" x14ac:dyDescent="0.2">
      <c r="A107" s="46" t="s">
        <v>1442</v>
      </c>
      <c r="B107" s="35" t="s">
        <v>213</v>
      </c>
      <c r="C107" s="47">
        <v>311.5195301</v>
      </c>
      <c r="D107" s="44" t="str">
        <f t="shared" si="11"/>
        <v>N/A</v>
      </c>
      <c r="E107" s="47">
        <v>258.60982948999998</v>
      </c>
      <c r="F107" s="44" t="str">
        <f t="shared" si="12"/>
        <v>N/A</v>
      </c>
      <c r="G107" s="47">
        <v>244.81146935999999</v>
      </c>
      <c r="H107" s="44" t="str">
        <f t="shared" si="13"/>
        <v>N/A</v>
      </c>
      <c r="I107" s="12">
        <v>-17</v>
      </c>
      <c r="J107" s="12">
        <v>-5.34</v>
      </c>
      <c r="K107" s="45" t="s">
        <v>736</v>
      </c>
      <c r="L107" s="9" t="str">
        <f t="shared" si="14"/>
        <v>Yes</v>
      </c>
    </row>
    <row r="108" spans="1:12" ht="25.5" x14ac:dyDescent="0.2">
      <c r="A108" s="46" t="s">
        <v>631</v>
      </c>
      <c r="B108" s="35" t="s">
        <v>213</v>
      </c>
      <c r="C108" s="47">
        <v>19239</v>
      </c>
      <c r="D108" s="44" t="str">
        <f t="shared" si="11"/>
        <v>N/A</v>
      </c>
      <c r="E108" s="47">
        <v>17511</v>
      </c>
      <c r="F108" s="44" t="str">
        <f t="shared" si="12"/>
        <v>N/A</v>
      </c>
      <c r="G108" s="47">
        <v>13057</v>
      </c>
      <c r="H108" s="44" t="str">
        <f t="shared" si="13"/>
        <v>N/A</v>
      </c>
      <c r="I108" s="12">
        <v>-8.98</v>
      </c>
      <c r="J108" s="12">
        <v>-25.4</v>
      </c>
      <c r="K108" s="45" t="s">
        <v>736</v>
      </c>
      <c r="L108" s="9" t="str">
        <f t="shared" si="14"/>
        <v>Yes</v>
      </c>
    </row>
    <row r="109" spans="1:12" x14ac:dyDescent="0.2">
      <c r="A109" s="46" t="s">
        <v>632</v>
      </c>
      <c r="B109" s="35" t="s">
        <v>213</v>
      </c>
      <c r="C109" s="36">
        <v>551</v>
      </c>
      <c r="D109" s="44" t="str">
        <f t="shared" si="11"/>
        <v>N/A</v>
      </c>
      <c r="E109" s="36">
        <v>519</v>
      </c>
      <c r="F109" s="44" t="str">
        <f t="shared" si="12"/>
        <v>N/A</v>
      </c>
      <c r="G109" s="36">
        <v>455</v>
      </c>
      <c r="H109" s="44" t="str">
        <f t="shared" si="13"/>
        <v>N/A</v>
      </c>
      <c r="I109" s="12">
        <v>-5.81</v>
      </c>
      <c r="J109" s="12">
        <v>-12.3</v>
      </c>
      <c r="K109" s="45" t="s">
        <v>736</v>
      </c>
      <c r="L109" s="9" t="str">
        <f t="shared" si="14"/>
        <v>Yes</v>
      </c>
    </row>
    <row r="110" spans="1:12" ht="25.5" x14ac:dyDescent="0.2">
      <c r="A110" s="46" t="s">
        <v>1443</v>
      </c>
      <c r="B110" s="35" t="s">
        <v>213</v>
      </c>
      <c r="C110" s="47">
        <v>34.916515425999997</v>
      </c>
      <c r="D110" s="44" t="str">
        <f t="shared" si="11"/>
        <v>N/A</v>
      </c>
      <c r="E110" s="47">
        <v>33.739884392999997</v>
      </c>
      <c r="F110" s="44" t="str">
        <f t="shared" si="12"/>
        <v>N/A</v>
      </c>
      <c r="G110" s="47">
        <v>28.696703296999999</v>
      </c>
      <c r="H110" s="44" t="str">
        <f t="shared" si="13"/>
        <v>N/A</v>
      </c>
      <c r="I110" s="12">
        <v>-3.37</v>
      </c>
      <c r="J110" s="12">
        <v>-14.9</v>
      </c>
      <c r="K110" s="45" t="s">
        <v>736</v>
      </c>
      <c r="L110" s="9" t="str">
        <f t="shared" si="14"/>
        <v>Yes</v>
      </c>
    </row>
    <row r="111" spans="1:12" ht="25.5" x14ac:dyDescent="0.2">
      <c r="A111" s="46" t="s">
        <v>633</v>
      </c>
      <c r="B111" s="35" t="s">
        <v>213</v>
      </c>
      <c r="C111" s="47">
        <v>1793815</v>
      </c>
      <c r="D111" s="44" t="str">
        <f t="shared" si="11"/>
        <v>N/A</v>
      </c>
      <c r="E111" s="47">
        <v>1522344</v>
      </c>
      <c r="F111" s="44" t="str">
        <f t="shared" si="12"/>
        <v>N/A</v>
      </c>
      <c r="G111" s="47">
        <v>1366911</v>
      </c>
      <c r="H111" s="44" t="str">
        <f t="shared" si="13"/>
        <v>N/A</v>
      </c>
      <c r="I111" s="12">
        <v>-15.1</v>
      </c>
      <c r="J111" s="12">
        <v>-10.199999999999999</v>
      </c>
      <c r="K111" s="45" t="s">
        <v>736</v>
      </c>
      <c r="L111" s="9" t="str">
        <f t="shared" si="14"/>
        <v>Yes</v>
      </c>
    </row>
    <row r="112" spans="1:12" x14ac:dyDescent="0.2">
      <c r="A112" s="46" t="s">
        <v>634</v>
      </c>
      <c r="B112" s="35" t="s">
        <v>213</v>
      </c>
      <c r="C112" s="36">
        <v>144</v>
      </c>
      <c r="D112" s="44" t="str">
        <f t="shared" si="11"/>
        <v>N/A</v>
      </c>
      <c r="E112" s="36">
        <v>153</v>
      </c>
      <c r="F112" s="44" t="str">
        <f t="shared" si="12"/>
        <v>N/A</v>
      </c>
      <c r="G112" s="36">
        <v>136</v>
      </c>
      <c r="H112" s="44" t="str">
        <f t="shared" si="13"/>
        <v>N/A</v>
      </c>
      <c r="I112" s="12">
        <v>6.25</v>
      </c>
      <c r="J112" s="12">
        <v>-11.1</v>
      </c>
      <c r="K112" s="45" t="s">
        <v>736</v>
      </c>
      <c r="L112" s="9" t="str">
        <f t="shared" si="14"/>
        <v>Yes</v>
      </c>
    </row>
    <row r="113" spans="1:12" x14ac:dyDescent="0.2">
      <c r="A113" s="46" t="s">
        <v>1444</v>
      </c>
      <c r="B113" s="35" t="s">
        <v>213</v>
      </c>
      <c r="C113" s="47">
        <v>12457.048611</v>
      </c>
      <c r="D113" s="44" t="str">
        <f t="shared" si="11"/>
        <v>N/A</v>
      </c>
      <c r="E113" s="47">
        <v>9949.9607842999994</v>
      </c>
      <c r="F113" s="44" t="str">
        <f t="shared" si="12"/>
        <v>N/A</v>
      </c>
      <c r="G113" s="47">
        <v>10050.816176</v>
      </c>
      <c r="H113" s="44" t="str">
        <f t="shared" si="13"/>
        <v>N/A</v>
      </c>
      <c r="I113" s="12">
        <v>-20.100000000000001</v>
      </c>
      <c r="J113" s="12">
        <v>1.014</v>
      </c>
      <c r="K113" s="45" t="s">
        <v>736</v>
      </c>
      <c r="L113" s="9" t="str">
        <f t="shared" si="14"/>
        <v>Yes</v>
      </c>
    </row>
    <row r="114" spans="1:12" ht="25.5" x14ac:dyDescent="0.2">
      <c r="A114" s="46" t="s">
        <v>635</v>
      </c>
      <c r="B114" s="35" t="s">
        <v>213</v>
      </c>
      <c r="C114" s="47">
        <v>108351</v>
      </c>
      <c r="D114" s="44" t="str">
        <f t="shared" si="11"/>
        <v>N/A</v>
      </c>
      <c r="E114" s="47">
        <v>79530</v>
      </c>
      <c r="F114" s="44" t="str">
        <f t="shared" si="12"/>
        <v>N/A</v>
      </c>
      <c r="G114" s="47">
        <v>104264</v>
      </c>
      <c r="H114" s="44" t="str">
        <f t="shared" si="13"/>
        <v>N/A</v>
      </c>
      <c r="I114" s="12">
        <v>-26.6</v>
      </c>
      <c r="J114" s="12">
        <v>31.1</v>
      </c>
      <c r="K114" s="45" t="s">
        <v>736</v>
      </c>
      <c r="L114" s="9" t="str">
        <f>IF(J114="Div by 0", "N/A", IF(OR(J114="N/A",K114="N/A"),"N/A", IF(J114&gt;VALUE(MID(K114,1,2)), "No", IF(J114&lt;-1*VALUE(MID(K114,1,2)), "No", "Yes"))))</f>
        <v>No</v>
      </c>
    </row>
    <row r="115" spans="1:12" x14ac:dyDescent="0.2">
      <c r="A115" s="46" t="s">
        <v>636</v>
      </c>
      <c r="B115" s="35" t="s">
        <v>213</v>
      </c>
      <c r="C115" s="36">
        <v>882</v>
      </c>
      <c r="D115" s="44" t="str">
        <f t="shared" si="11"/>
        <v>N/A</v>
      </c>
      <c r="E115" s="36">
        <v>658</v>
      </c>
      <c r="F115" s="44" t="str">
        <f t="shared" si="12"/>
        <v>N/A</v>
      </c>
      <c r="G115" s="36">
        <v>799</v>
      </c>
      <c r="H115" s="44" t="str">
        <f t="shared" si="13"/>
        <v>N/A</v>
      </c>
      <c r="I115" s="12">
        <v>-25.4</v>
      </c>
      <c r="J115" s="12">
        <v>21.43</v>
      </c>
      <c r="K115" s="45" t="s">
        <v>736</v>
      </c>
      <c r="L115" s="9" t="str">
        <f t="shared" ref="L115:L119" si="15">IF(J115="Div by 0", "N/A", IF(OR(J115="N/A",K115="N/A"),"N/A", IF(J115&gt;VALUE(MID(K115,1,2)), "No", IF(J115&lt;-1*VALUE(MID(K115,1,2)), "No", "Yes"))))</f>
        <v>Yes</v>
      </c>
    </row>
    <row r="116" spans="1:12" ht="25.5" x14ac:dyDescent="0.2">
      <c r="A116" s="46" t="s">
        <v>1445</v>
      </c>
      <c r="B116" s="35" t="s">
        <v>213</v>
      </c>
      <c r="C116" s="47">
        <v>122.84693878</v>
      </c>
      <c r="D116" s="44" t="str">
        <f t="shared" si="11"/>
        <v>N/A</v>
      </c>
      <c r="E116" s="47">
        <v>120.8662614</v>
      </c>
      <c r="F116" s="44" t="str">
        <f t="shared" si="12"/>
        <v>N/A</v>
      </c>
      <c r="G116" s="47">
        <v>130.49311639999999</v>
      </c>
      <c r="H116" s="44" t="str">
        <f t="shared" si="13"/>
        <v>N/A</v>
      </c>
      <c r="I116" s="12">
        <v>-1.61</v>
      </c>
      <c r="J116" s="12">
        <v>7.9649999999999999</v>
      </c>
      <c r="K116" s="45" t="s">
        <v>736</v>
      </c>
      <c r="L116" s="9" t="str">
        <f t="shared" si="15"/>
        <v>Yes</v>
      </c>
    </row>
    <row r="117" spans="1:12" ht="25.5" x14ac:dyDescent="0.2">
      <c r="A117" s="46" t="s">
        <v>637</v>
      </c>
      <c r="B117" s="35" t="s">
        <v>213</v>
      </c>
      <c r="C117" s="47">
        <v>795809</v>
      </c>
      <c r="D117" s="44" t="str">
        <f t="shared" si="11"/>
        <v>N/A</v>
      </c>
      <c r="E117" s="47">
        <v>880027</v>
      </c>
      <c r="F117" s="44" t="str">
        <f t="shared" si="12"/>
        <v>N/A</v>
      </c>
      <c r="G117" s="47">
        <v>1127972</v>
      </c>
      <c r="H117" s="44" t="str">
        <f t="shared" si="13"/>
        <v>N/A</v>
      </c>
      <c r="I117" s="12">
        <v>10.58</v>
      </c>
      <c r="J117" s="12">
        <v>28.17</v>
      </c>
      <c r="K117" s="45" t="s">
        <v>736</v>
      </c>
      <c r="L117" s="9" t="str">
        <f t="shared" si="15"/>
        <v>Yes</v>
      </c>
    </row>
    <row r="118" spans="1:12" x14ac:dyDescent="0.2">
      <c r="A118" s="46" t="s">
        <v>638</v>
      </c>
      <c r="B118" s="35" t="s">
        <v>213</v>
      </c>
      <c r="C118" s="36">
        <v>11</v>
      </c>
      <c r="D118" s="44" t="str">
        <f t="shared" si="11"/>
        <v>N/A</v>
      </c>
      <c r="E118" s="36">
        <v>15</v>
      </c>
      <c r="F118" s="44" t="str">
        <f t="shared" si="12"/>
        <v>N/A</v>
      </c>
      <c r="G118" s="36">
        <v>14</v>
      </c>
      <c r="H118" s="44" t="str">
        <f t="shared" si="13"/>
        <v>N/A</v>
      </c>
      <c r="I118" s="12">
        <v>36.36</v>
      </c>
      <c r="J118" s="12">
        <v>-6.67</v>
      </c>
      <c r="K118" s="45" t="s">
        <v>736</v>
      </c>
      <c r="L118" s="9" t="str">
        <f t="shared" si="15"/>
        <v>Yes</v>
      </c>
    </row>
    <row r="119" spans="1:12" ht="25.5" x14ac:dyDescent="0.2">
      <c r="A119" s="46" t="s">
        <v>1446</v>
      </c>
      <c r="B119" s="35" t="s">
        <v>213</v>
      </c>
      <c r="C119" s="47">
        <v>72346.272727000003</v>
      </c>
      <c r="D119" s="44" t="str">
        <f t="shared" si="11"/>
        <v>N/A</v>
      </c>
      <c r="E119" s="47">
        <v>58668.466667000001</v>
      </c>
      <c r="F119" s="44" t="str">
        <f t="shared" si="12"/>
        <v>N/A</v>
      </c>
      <c r="G119" s="47">
        <v>80569.428570999997</v>
      </c>
      <c r="H119" s="44" t="str">
        <f t="shared" si="13"/>
        <v>N/A</v>
      </c>
      <c r="I119" s="12">
        <v>-18.899999999999999</v>
      </c>
      <c r="J119" s="12">
        <v>37.33</v>
      </c>
      <c r="K119" s="45" t="s">
        <v>736</v>
      </c>
      <c r="L119" s="9" t="str">
        <f t="shared" si="15"/>
        <v>No</v>
      </c>
    </row>
    <row r="120" spans="1:12" ht="25.5" x14ac:dyDescent="0.2">
      <c r="A120" s="46" t="s">
        <v>639</v>
      </c>
      <c r="B120" s="35" t="s">
        <v>213</v>
      </c>
      <c r="C120" s="47">
        <v>11959999</v>
      </c>
      <c r="D120" s="44" t="str">
        <f t="shared" si="11"/>
        <v>N/A</v>
      </c>
      <c r="E120" s="47">
        <v>11701383</v>
      </c>
      <c r="F120" s="44" t="str">
        <f t="shared" si="12"/>
        <v>N/A</v>
      </c>
      <c r="G120" s="47">
        <v>11971975</v>
      </c>
      <c r="H120" s="44" t="str">
        <f t="shared" si="13"/>
        <v>N/A</v>
      </c>
      <c r="I120" s="12">
        <v>-2.16</v>
      </c>
      <c r="J120" s="12">
        <v>2.3119999999999998</v>
      </c>
      <c r="K120" s="45" t="s">
        <v>736</v>
      </c>
      <c r="L120" s="9" t="str">
        <f t="shared" ref="L120:L131" si="16">IF(J120="Div by 0", "N/A", IF(K120="N/A","N/A", IF(J120&gt;VALUE(MID(K120,1,2)), "No", IF(J120&lt;-1*VALUE(MID(K120,1,2)), "No", "Yes"))))</f>
        <v>Yes</v>
      </c>
    </row>
    <row r="121" spans="1:12" ht="25.5" x14ac:dyDescent="0.2">
      <c r="A121" s="46" t="s">
        <v>640</v>
      </c>
      <c r="B121" s="35" t="s">
        <v>213</v>
      </c>
      <c r="C121" s="36">
        <v>35067</v>
      </c>
      <c r="D121" s="44" t="str">
        <f t="shared" si="11"/>
        <v>N/A</v>
      </c>
      <c r="E121" s="36">
        <v>29034</v>
      </c>
      <c r="F121" s="44" t="str">
        <f t="shared" si="12"/>
        <v>N/A</v>
      </c>
      <c r="G121" s="36">
        <v>29955</v>
      </c>
      <c r="H121" s="44" t="str">
        <f t="shared" si="13"/>
        <v>N/A</v>
      </c>
      <c r="I121" s="12">
        <v>-17.2</v>
      </c>
      <c r="J121" s="12">
        <v>3.1720000000000002</v>
      </c>
      <c r="K121" s="45" t="s">
        <v>736</v>
      </c>
      <c r="L121" s="9" t="str">
        <f t="shared" si="16"/>
        <v>Yes</v>
      </c>
    </row>
    <row r="122" spans="1:12" ht="25.5" x14ac:dyDescent="0.2">
      <c r="A122" s="46" t="s">
        <v>1447</v>
      </c>
      <c r="B122" s="35" t="s">
        <v>213</v>
      </c>
      <c r="C122" s="47">
        <v>341.06136823999998</v>
      </c>
      <c r="D122" s="44" t="str">
        <f t="shared" si="11"/>
        <v>N/A</v>
      </c>
      <c r="E122" s="47">
        <v>403.02345525999999</v>
      </c>
      <c r="F122" s="44" t="str">
        <f t="shared" si="12"/>
        <v>N/A</v>
      </c>
      <c r="G122" s="47">
        <v>399.66533133000001</v>
      </c>
      <c r="H122" s="44" t="str">
        <f t="shared" si="13"/>
        <v>N/A</v>
      </c>
      <c r="I122" s="12">
        <v>18.170000000000002</v>
      </c>
      <c r="J122" s="12">
        <v>-0.83299999999999996</v>
      </c>
      <c r="K122" s="45" t="s">
        <v>736</v>
      </c>
      <c r="L122" s="9" t="str">
        <f t="shared" si="16"/>
        <v>Yes</v>
      </c>
    </row>
    <row r="123" spans="1:12" ht="25.5" x14ac:dyDescent="0.2">
      <c r="A123" s="46" t="s">
        <v>641</v>
      </c>
      <c r="B123" s="35" t="s">
        <v>213</v>
      </c>
      <c r="C123" s="47">
        <v>337152207</v>
      </c>
      <c r="D123" s="44" t="str">
        <f t="shared" ref="D123:D131" si="17">IF($B123="N/A","N/A",IF(C123&gt;10,"No",IF(C123&lt;-10,"No","Yes")))</f>
        <v>N/A</v>
      </c>
      <c r="E123" s="47">
        <v>379224790</v>
      </c>
      <c r="F123" s="44" t="str">
        <f t="shared" ref="F123:F131" si="18">IF($B123="N/A","N/A",IF(E123&gt;10,"No",IF(E123&lt;-10,"No","Yes")))</f>
        <v>N/A</v>
      </c>
      <c r="G123" s="47">
        <v>400013628</v>
      </c>
      <c r="H123" s="44" t="str">
        <f t="shared" ref="H123:H131" si="19">IF($B123="N/A","N/A",IF(G123&gt;10,"No",IF(G123&lt;-10,"No","Yes")))</f>
        <v>N/A</v>
      </c>
      <c r="I123" s="12">
        <v>12.48</v>
      </c>
      <c r="J123" s="12">
        <v>5.4820000000000002</v>
      </c>
      <c r="K123" s="45" t="s">
        <v>736</v>
      </c>
      <c r="L123" s="9" t="str">
        <f t="shared" si="16"/>
        <v>Yes</v>
      </c>
    </row>
    <row r="124" spans="1:12" x14ac:dyDescent="0.2">
      <c r="A124" s="46" t="s">
        <v>642</v>
      </c>
      <c r="B124" s="35" t="s">
        <v>213</v>
      </c>
      <c r="C124" s="36">
        <v>10453</v>
      </c>
      <c r="D124" s="44" t="str">
        <f t="shared" si="17"/>
        <v>N/A</v>
      </c>
      <c r="E124" s="36">
        <v>10947</v>
      </c>
      <c r="F124" s="44" t="str">
        <f t="shared" si="18"/>
        <v>N/A</v>
      </c>
      <c r="G124" s="36">
        <v>10914</v>
      </c>
      <c r="H124" s="44" t="str">
        <f t="shared" si="19"/>
        <v>N/A</v>
      </c>
      <c r="I124" s="12">
        <v>4.726</v>
      </c>
      <c r="J124" s="12">
        <v>-0.30099999999999999</v>
      </c>
      <c r="K124" s="45" t="s">
        <v>736</v>
      </c>
      <c r="L124" s="9" t="str">
        <f t="shared" si="16"/>
        <v>Yes</v>
      </c>
    </row>
    <row r="125" spans="1:12" ht="25.5" x14ac:dyDescent="0.2">
      <c r="A125" s="46" t="s">
        <v>1448</v>
      </c>
      <c r="B125" s="35" t="s">
        <v>213</v>
      </c>
      <c r="C125" s="47">
        <v>32254.109538000001</v>
      </c>
      <c r="D125" s="44" t="str">
        <f t="shared" si="17"/>
        <v>N/A</v>
      </c>
      <c r="E125" s="47">
        <v>34641.891842999998</v>
      </c>
      <c r="F125" s="44" t="str">
        <f t="shared" si="18"/>
        <v>N/A</v>
      </c>
      <c r="G125" s="47">
        <v>36651.422760000001</v>
      </c>
      <c r="H125" s="44" t="str">
        <f t="shared" si="19"/>
        <v>N/A</v>
      </c>
      <c r="I125" s="12">
        <v>7.4029999999999996</v>
      </c>
      <c r="J125" s="12">
        <v>5.8010000000000002</v>
      </c>
      <c r="K125" s="45" t="s">
        <v>736</v>
      </c>
      <c r="L125" s="9" t="str">
        <f t="shared" si="16"/>
        <v>Yes</v>
      </c>
    </row>
    <row r="126" spans="1:12" ht="25.5" x14ac:dyDescent="0.2">
      <c r="A126" s="46" t="s">
        <v>643</v>
      </c>
      <c r="B126" s="35" t="s">
        <v>213</v>
      </c>
      <c r="C126" s="47">
        <v>80142175</v>
      </c>
      <c r="D126" s="44" t="str">
        <f t="shared" si="17"/>
        <v>N/A</v>
      </c>
      <c r="E126" s="47">
        <v>88255351</v>
      </c>
      <c r="F126" s="44" t="str">
        <f t="shared" si="18"/>
        <v>N/A</v>
      </c>
      <c r="G126" s="47">
        <v>89244780</v>
      </c>
      <c r="H126" s="44" t="str">
        <f t="shared" si="19"/>
        <v>N/A</v>
      </c>
      <c r="I126" s="12">
        <v>10.119999999999999</v>
      </c>
      <c r="J126" s="12">
        <v>1.121</v>
      </c>
      <c r="K126" s="45" t="s">
        <v>736</v>
      </c>
      <c r="L126" s="9" t="str">
        <f t="shared" si="16"/>
        <v>Yes</v>
      </c>
    </row>
    <row r="127" spans="1:12" x14ac:dyDescent="0.2">
      <c r="A127" s="46" t="s">
        <v>644</v>
      </c>
      <c r="B127" s="35" t="s">
        <v>213</v>
      </c>
      <c r="C127" s="36">
        <v>16961</v>
      </c>
      <c r="D127" s="44" t="str">
        <f t="shared" si="17"/>
        <v>N/A</v>
      </c>
      <c r="E127" s="36">
        <v>17490</v>
      </c>
      <c r="F127" s="44" t="str">
        <f t="shared" si="18"/>
        <v>N/A</v>
      </c>
      <c r="G127" s="36">
        <v>16448</v>
      </c>
      <c r="H127" s="44" t="str">
        <f t="shared" si="19"/>
        <v>N/A</v>
      </c>
      <c r="I127" s="12">
        <v>3.1190000000000002</v>
      </c>
      <c r="J127" s="12">
        <v>-5.96</v>
      </c>
      <c r="K127" s="45" t="s">
        <v>736</v>
      </c>
      <c r="L127" s="9" t="str">
        <f t="shared" si="16"/>
        <v>Yes</v>
      </c>
    </row>
    <row r="128" spans="1:12" ht="25.5" x14ac:dyDescent="0.2">
      <c r="A128" s="46" t="s">
        <v>1449</v>
      </c>
      <c r="B128" s="35" t="s">
        <v>213</v>
      </c>
      <c r="C128" s="47">
        <v>4725.0854902000001</v>
      </c>
      <c r="D128" s="44" t="str">
        <f t="shared" si="17"/>
        <v>N/A</v>
      </c>
      <c r="E128" s="47">
        <v>5046.0463694</v>
      </c>
      <c r="F128" s="44" t="str">
        <f t="shared" si="18"/>
        <v>N/A</v>
      </c>
      <c r="G128" s="47">
        <v>5425.8742703999997</v>
      </c>
      <c r="H128" s="44" t="str">
        <f t="shared" si="19"/>
        <v>N/A</v>
      </c>
      <c r="I128" s="12">
        <v>6.7930000000000001</v>
      </c>
      <c r="J128" s="12">
        <v>7.5270000000000001</v>
      </c>
      <c r="K128" s="45" t="s">
        <v>736</v>
      </c>
      <c r="L128" s="9" t="str">
        <f t="shared" si="16"/>
        <v>Yes</v>
      </c>
    </row>
    <row r="129" spans="1:12" ht="25.5" x14ac:dyDescent="0.2">
      <c r="A129" s="46" t="s">
        <v>645</v>
      </c>
      <c r="B129" s="35" t="s">
        <v>213</v>
      </c>
      <c r="C129" s="47">
        <v>11127713</v>
      </c>
      <c r="D129" s="44" t="str">
        <f t="shared" si="17"/>
        <v>N/A</v>
      </c>
      <c r="E129" s="47">
        <v>41346607</v>
      </c>
      <c r="F129" s="44" t="str">
        <f t="shared" si="18"/>
        <v>N/A</v>
      </c>
      <c r="G129" s="47">
        <v>42401778</v>
      </c>
      <c r="H129" s="44" t="str">
        <f t="shared" si="19"/>
        <v>N/A</v>
      </c>
      <c r="I129" s="12">
        <v>271.60000000000002</v>
      </c>
      <c r="J129" s="12">
        <v>2.552</v>
      </c>
      <c r="K129" s="45" t="s">
        <v>736</v>
      </c>
      <c r="L129" s="9" t="str">
        <f t="shared" si="16"/>
        <v>Yes</v>
      </c>
    </row>
    <row r="130" spans="1:12" x14ac:dyDescent="0.2">
      <c r="A130" s="46" t="s">
        <v>646</v>
      </c>
      <c r="B130" s="35" t="s">
        <v>213</v>
      </c>
      <c r="C130" s="36">
        <v>1275</v>
      </c>
      <c r="D130" s="44" t="str">
        <f t="shared" si="17"/>
        <v>N/A</v>
      </c>
      <c r="E130" s="36">
        <v>4042</v>
      </c>
      <c r="F130" s="44" t="str">
        <f t="shared" si="18"/>
        <v>N/A</v>
      </c>
      <c r="G130" s="36">
        <v>4274</v>
      </c>
      <c r="H130" s="44" t="str">
        <f t="shared" si="19"/>
        <v>N/A</v>
      </c>
      <c r="I130" s="12">
        <v>217</v>
      </c>
      <c r="J130" s="12">
        <v>5.74</v>
      </c>
      <c r="K130" s="45" t="s">
        <v>736</v>
      </c>
      <c r="L130" s="9" t="str">
        <f t="shared" si="16"/>
        <v>Yes</v>
      </c>
    </row>
    <row r="131" spans="1:12" ht="25.5" x14ac:dyDescent="0.2">
      <c r="A131" s="46" t="s">
        <v>1450</v>
      </c>
      <c r="B131" s="35" t="s">
        <v>213</v>
      </c>
      <c r="C131" s="47">
        <v>8727.6180392000006</v>
      </c>
      <c r="D131" s="44" t="str">
        <f t="shared" si="17"/>
        <v>N/A</v>
      </c>
      <c r="E131" s="47">
        <v>10229.244681</v>
      </c>
      <c r="F131" s="44" t="str">
        <f t="shared" si="18"/>
        <v>N/A</v>
      </c>
      <c r="G131" s="47">
        <v>9920.8652316000007</v>
      </c>
      <c r="H131" s="44" t="str">
        <f t="shared" si="19"/>
        <v>N/A</v>
      </c>
      <c r="I131" s="12">
        <v>17.21</v>
      </c>
      <c r="J131" s="12">
        <v>-3.01</v>
      </c>
      <c r="K131" s="45" t="s">
        <v>736</v>
      </c>
      <c r="L131" s="9" t="str">
        <f t="shared" si="16"/>
        <v>Yes</v>
      </c>
    </row>
    <row r="132" spans="1:12" x14ac:dyDescent="0.2">
      <c r="A132" s="46" t="s">
        <v>1451</v>
      </c>
      <c r="B132" s="35" t="s">
        <v>213</v>
      </c>
      <c r="C132" s="47">
        <v>197.92155346000001</v>
      </c>
      <c r="D132" s="44" t="str">
        <f t="shared" ref="D132:D143" si="20">IF($B132="N/A","N/A",IF(C132&gt;10,"No",IF(C132&lt;-10,"No","Yes")))</f>
        <v>N/A</v>
      </c>
      <c r="E132" s="47">
        <v>173.83309980000001</v>
      </c>
      <c r="F132" s="44" t="str">
        <f t="shared" ref="F132:F143" si="21">IF($B132="N/A","N/A",IF(E132&gt;10,"No",IF(E132&lt;-10,"No","Yes")))</f>
        <v>N/A</v>
      </c>
      <c r="G132" s="47">
        <v>155.09542067000001</v>
      </c>
      <c r="H132" s="44" t="str">
        <f t="shared" ref="H132:H143" si="22">IF($B132="N/A","N/A",IF(G132&gt;10,"No",IF(G132&lt;-10,"No","Yes")))</f>
        <v>N/A</v>
      </c>
      <c r="I132" s="12">
        <v>-12.2</v>
      </c>
      <c r="J132" s="12">
        <v>-10.8</v>
      </c>
      <c r="K132" s="45" t="s">
        <v>736</v>
      </c>
      <c r="L132" s="9" t="str">
        <f t="shared" ref="L132:L143" si="23">IF(J132="Div by 0", "N/A", IF(K132="N/A","N/A", IF(J132&gt;VALUE(MID(K132,1,2)), "No", IF(J132&lt;-1*VALUE(MID(K132,1,2)), "No", "Yes"))))</f>
        <v>Yes</v>
      </c>
    </row>
    <row r="133" spans="1:12" x14ac:dyDescent="0.2">
      <c r="A133" s="46" t="s">
        <v>1452</v>
      </c>
      <c r="B133" s="35" t="s">
        <v>213</v>
      </c>
      <c r="C133" s="47">
        <v>130.69331238999999</v>
      </c>
      <c r="D133" s="44" t="str">
        <f t="shared" si="20"/>
        <v>N/A</v>
      </c>
      <c r="E133" s="47">
        <v>113.86674116</v>
      </c>
      <c r="F133" s="44" t="str">
        <f t="shared" si="21"/>
        <v>N/A</v>
      </c>
      <c r="G133" s="47">
        <v>121.83383852</v>
      </c>
      <c r="H133" s="44" t="str">
        <f t="shared" si="22"/>
        <v>N/A</v>
      </c>
      <c r="I133" s="12">
        <v>-12.9</v>
      </c>
      <c r="J133" s="12">
        <v>6.9969999999999999</v>
      </c>
      <c r="K133" s="45" t="s">
        <v>736</v>
      </c>
      <c r="L133" s="9" t="str">
        <f t="shared" si="23"/>
        <v>Yes</v>
      </c>
    </row>
    <row r="134" spans="1:12" x14ac:dyDescent="0.2">
      <c r="A134" s="46" t="s">
        <v>1453</v>
      </c>
      <c r="B134" s="35" t="s">
        <v>213</v>
      </c>
      <c r="C134" s="47">
        <v>255.01155667</v>
      </c>
      <c r="D134" s="44" t="str">
        <f t="shared" si="20"/>
        <v>N/A</v>
      </c>
      <c r="E134" s="47">
        <v>223.84083301999999</v>
      </c>
      <c r="F134" s="44" t="str">
        <f t="shared" si="21"/>
        <v>N/A</v>
      </c>
      <c r="G134" s="47">
        <v>180.98482331</v>
      </c>
      <c r="H134" s="44" t="str">
        <f t="shared" si="22"/>
        <v>N/A</v>
      </c>
      <c r="I134" s="12">
        <v>-12.2</v>
      </c>
      <c r="J134" s="12">
        <v>-19.100000000000001</v>
      </c>
      <c r="K134" s="45" t="s">
        <v>736</v>
      </c>
      <c r="L134" s="9" t="str">
        <f t="shared" si="23"/>
        <v>Yes</v>
      </c>
    </row>
    <row r="135" spans="1:12" x14ac:dyDescent="0.2">
      <c r="A135" s="46" t="s">
        <v>1454</v>
      </c>
      <c r="B135" s="35" t="s">
        <v>213</v>
      </c>
      <c r="C135" s="47">
        <v>4928.5332355999999</v>
      </c>
      <c r="D135" s="44" t="str">
        <f t="shared" si="20"/>
        <v>N/A</v>
      </c>
      <c r="E135" s="47">
        <v>5333.6406263999997</v>
      </c>
      <c r="F135" s="44" t="str">
        <f t="shared" si="21"/>
        <v>N/A</v>
      </c>
      <c r="G135" s="47">
        <v>5511.5581656000004</v>
      </c>
      <c r="H135" s="44" t="str">
        <f t="shared" si="22"/>
        <v>N/A</v>
      </c>
      <c r="I135" s="12">
        <v>8.2200000000000006</v>
      </c>
      <c r="J135" s="12">
        <v>3.3359999999999999</v>
      </c>
      <c r="K135" s="45" t="s">
        <v>736</v>
      </c>
      <c r="L135" s="9" t="str">
        <f t="shared" si="23"/>
        <v>Yes</v>
      </c>
    </row>
    <row r="136" spans="1:12" x14ac:dyDescent="0.2">
      <c r="A136" s="46" t="s">
        <v>1455</v>
      </c>
      <c r="B136" s="35" t="s">
        <v>213</v>
      </c>
      <c r="C136" s="47">
        <v>7823.1482974999999</v>
      </c>
      <c r="D136" s="44" t="str">
        <f t="shared" si="20"/>
        <v>N/A</v>
      </c>
      <c r="E136" s="47">
        <v>8644.0574102999999</v>
      </c>
      <c r="F136" s="44" t="str">
        <f t="shared" si="21"/>
        <v>N/A</v>
      </c>
      <c r="G136" s="47">
        <v>9073.2023647999995</v>
      </c>
      <c r="H136" s="44" t="str">
        <f t="shared" si="22"/>
        <v>N/A</v>
      </c>
      <c r="I136" s="12">
        <v>10.49</v>
      </c>
      <c r="J136" s="12">
        <v>4.9649999999999999</v>
      </c>
      <c r="K136" s="45" t="s">
        <v>736</v>
      </c>
      <c r="L136" s="9" t="str">
        <f t="shared" si="23"/>
        <v>Yes</v>
      </c>
    </row>
    <row r="137" spans="1:12" x14ac:dyDescent="0.2">
      <c r="A137" s="46" t="s">
        <v>1456</v>
      </c>
      <c r="B137" s="35" t="s">
        <v>213</v>
      </c>
      <c r="C137" s="47">
        <v>2405.5003101000002</v>
      </c>
      <c r="D137" s="44" t="str">
        <f t="shared" si="20"/>
        <v>N/A</v>
      </c>
      <c r="E137" s="47">
        <v>2505.2268611</v>
      </c>
      <c r="F137" s="44" t="str">
        <f t="shared" si="21"/>
        <v>N/A</v>
      </c>
      <c r="G137" s="47">
        <v>2499.0171949999999</v>
      </c>
      <c r="H137" s="44" t="str">
        <f t="shared" si="22"/>
        <v>N/A</v>
      </c>
      <c r="I137" s="12">
        <v>4.1459999999999999</v>
      </c>
      <c r="J137" s="12">
        <v>-0.248</v>
      </c>
      <c r="K137" s="45" t="s">
        <v>736</v>
      </c>
      <c r="L137" s="9" t="str">
        <f t="shared" si="23"/>
        <v>Yes</v>
      </c>
    </row>
    <row r="138" spans="1:12" x14ac:dyDescent="0.2">
      <c r="A138" s="46" t="s">
        <v>1457</v>
      </c>
      <c r="B138" s="35" t="s">
        <v>213</v>
      </c>
      <c r="C138" s="47">
        <v>358.89941565999999</v>
      </c>
      <c r="D138" s="44" t="str">
        <f t="shared" si="20"/>
        <v>N/A</v>
      </c>
      <c r="E138" s="47">
        <v>362.13225733000002</v>
      </c>
      <c r="F138" s="44" t="str">
        <f t="shared" si="21"/>
        <v>N/A</v>
      </c>
      <c r="G138" s="47">
        <v>318.45733281000003</v>
      </c>
      <c r="H138" s="44" t="str">
        <f t="shared" si="22"/>
        <v>N/A</v>
      </c>
      <c r="I138" s="12">
        <v>0.90080000000000005</v>
      </c>
      <c r="J138" s="12">
        <v>-12.1</v>
      </c>
      <c r="K138" s="45" t="s">
        <v>736</v>
      </c>
      <c r="L138" s="9" t="str">
        <f t="shared" si="23"/>
        <v>Yes</v>
      </c>
    </row>
    <row r="139" spans="1:12" x14ac:dyDescent="0.2">
      <c r="A139" s="46" t="s">
        <v>1458</v>
      </c>
      <c r="B139" s="35" t="s">
        <v>213</v>
      </c>
      <c r="C139" s="47">
        <v>196.50386513000001</v>
      </c>
      <c r="D139" s="44" t="str">
        <f t="shared" si="20"/>
        <v>N/A</v>
      </c>
      <c r="E139" s="47">
        <v>189.95839946999999</v>
      </c>
      <c r="F139" s="44" t="str">
        <f t="shared" si="21"/>
        <v>N/A</v>
      </c>
      <c r="G139" s="47">
        <v>166.15684608999999</v>
      </c>
      <c r="H139" s="44" t="str">
        <f t="shared" si="22"/>
        <v>N/A</v>
      </c>
      <c r="I139" s="12">
        <v>-3.33</v>
      </c>
      <c r="J139" s="12">
        <v>-12.5</v>
      </c>
      <c r="K139" s="45" t="s">
        <v>736</v>
      </c>
      <c r="L139" s="9" t="str">
        <f t="shared" si="23"/>
        <v>Yes</v>
      </c>
    </row>
    <row r="140" spans="1:12" x14ac:dyDescent="0.2">
      <c r="A140" s="46" t="s">
        <v>1459</v>
      </c>
      <c r="B140" s="35" t="s">
        <v>213</v>
      </c>
      <c r="C140" s="47">
        <v>496.95662441000002</v>
      </c>
      <c r="D140" s="44" t="str">
        <f t="shared" si="20"/>
        <v>N/A</v>
      </c>
      <c r="E140" s="47">
        <v>506.47172576999998</v>
      </c>
      <c r="F140" s="44" t="str">
        <f t="shared" si="21"/>
        <v>N/A</v>
      </c>
      <c r="G140" s="47">
        <v>443.42234910000002</v>
      </c>
      <c r="H140" s="44" t="str">
        <f t="shared" si="22"/>
        <v>N/A</v>
      </c>
      <c r="I140" s="12">
        <v>1.915</v>
      </c>
      <c r="J140" s="12">
        <v>-12.4</v>
      </c>
      <c r="K140" s="45" t="s">
        <v>736</v>
      </c>
      <c r="L140" s="9" t="str">
        <f t="shared" si="23"/>
        <v>Yes</v>
      </c>
    </row>
    <row r="141" spans="1:12" x14ac:dyDescent="0.2">
      <c r="A141" s="46" t="s">
        <v>1460</v>
      </c>
      <c r="B141" s="35" t="s">
        <v>213</v>
      </c>
      <c r="C141" s="47">
        <v>6266.3833636999998</v>
      </c>
      <c r="D141" s="44" t="str">
        <f t="shared" si="20"/>
        <v>N/A</v>
      </c>
      <c r="E141" s="47">
        <v>6767.5730467000003</v>
      </c>
      <c r="F141" s="44" t="str">
        <f t="shared" si="21"/>
        <v>N/A</v>
      </c>
      <c r="G141" s="47">
        <v>7208.0654438000001</v>
      </c>
      <c r="H141" s="44" t="str">
        <f t="shared" si="22"/>
        <v>N/A</v>
      </c>
      <c r="I141" s="12">
        <v>7.9980000000000002</v>
      </c>
      <c r="J141" s="12">
        <v>6.5090000000000003</v>
      </c>
      <c r="K141" s="45" t="s">
        <v>736</v>
      </c>
      <c r="L141" s="9" t="str">
        <f t="shared" si="23"/>
        <v>Yes</v>
      </c>
    </row>
    <row r="142" spans="1:12" x14ac:dyDescent="0.2">
      <c r="A142" s="46" t="s">
        <v>1461</v>
      </c>
      <c r="B142" s="35" t="s">
        <v>213</v>
      </c>
      <c r="C142" s="47">
        <v>4754.0333453000003</v>
      </c>
      <c r="D142" s="44" t="str">
        <f t="shared" si="20"/>
        <v>N/A</v>
      </c>
      <c r="E142" s="47">
        <v>5103.6714879000001</v>
      </c>
      <c r="F142" s="44" t="str">
        <f t="shared" si="21"/>
        <v>N/A</v>
      </c>
      <c r="G142" s="47">
        <v>5385.8780115</v>
      </c>
      <c r="H142" s="44" t="str">
        <f t="shared" si="22"/>
        <v>N/A</v>
      </c>
      <c r="I142" s="12">
        <v>7.3550000000000004</v>
      </c>
      <c r="J142" s="12">
        <v>5.5289999999999999</v>
      </c>
      <c r="K142" s="45" t="s">
        <v>736</v>
      </c>
      <c r="L142" s="9" t="str">
        <f t="shared" si="23"/>
        <v>Yes</v>
      </c>
    </row>
    <row r="143" spans="1:12" x14ac:dyDescent="0.2">
      <c r="A143" s="46" t="s">
        <v>1462</v>
      </c>
      <c r="B143" s="35" t="s">
        <v>213</v>
      </c>
      <c r="C143" s="47">
        <v>7611.7138908999996</v>
      </c>
      <c r="D143" s="44" t="str">
        <f t="shared" si="20"/>
        <v>N/A</v>
      </c>
      <c r="E143" s="47">
        <v>8214.5278694999997</v>
      </c>
      <c r="F143" s="44" t="str">
        <f t="shared" si="21"/>
        <v>N/A</v>
      </c>
      <c r="G143" s="47">
        <v>8769.7030787999993</v>
      </c>
      <c r="H143" s="44" t="str">
        <f t="shared" si="22"/>
        <v>N/A</v>
      </c>
      <c r="I143" s="12">
        <v>7.92</v>
      </c>
      <c r="J143" s="12">
        <v>6.758</v>
      </c>
      <c r="K143" s="45" t="s">
        <v>736</v>
      </c>
      <c r="L143" s="9" t="str">
        <f t="shared" si="23"/>
        <v>Yes</v>
      </c>
    </row>
    <row r="144" spans="1:12" x14ac:dyDescent="0.2">
      <c r="A144" s="46" t="s">
        <v>89</v>
      </c>
      <c r="B144" s="35" t="s">
        <v>213</v>
      </c>
      <c r="C144" s="8">
        <v>1.6357946278</v>
      </c>
      <c r="D144" s="44" t="str">
        <f t="shared" ref="D144:D161" si="24">IF($B144="N/A","N/A",IF(C144&gt;10,"No",IF(C144&lt;-10,"No","Yes")))</f>
        <v>N/A</v>
      </c>
      <c r="E144" s="8">
        <v>1.5577273712999999</v>
      </c>
      <c r="F144" s="44" t="str">
        <f t="shared" ref="F144:F161" si="25">IF($B144="N/A","N/A",IF(E144&gt;10,"No",IF(E144&lt;-10,"No","Yes")))</f>
        <v>N/A</v>
      </c>
      <c r="G144" s="8">
        <v>1.3188369274</v>
      </c>
      <c r="H144" s="44" t="str">
        <f t="shared" ref="H144:H161" si="26">IF($B144="N/A","N/A",IF(G144&gt;10,"No",IF(G144&lt;-10,"No","Yes")))</f>
        <v>N/A</v>
      </c>
      <c r="I144" s="12">
        <v>-4.7699999999999996</v>
      </c>
      <c r="J144" s="12">
        <v>-15.3</v>
      </c>
      <c r="K144" s="45" t="s">
        <v>736</v>
      </c>
      <c r="L144" s="9" t="str">
        <f t="shared" ref="L144:L161" si="27">IF(J144="Div by 0", "N/A", IF(K144="N/A","N/A", IF(J144&gt;VALUE(MID(K144,1,2)), "No", IF(J144&lt;-1*VALUE(MID(K144,1,2)), "No", "Yes"))))</f>
        <v>Yes</v>
      </c>
    </row>
    <row r="145" spans="1:12" x14ac:dyDescent="0.2">
      <c r="A145" s="46" t="s">
        <v>475</v>
      </c>
      <c r="B145" s="35" t="s">
        <v>213</v>
      </c>
      <c r="C145" s="8">
        <v>1.1539745952</v>
      </c>
      <c r="D145" s="44" t="str">
        <f t="shared" si="24"/>
        <v>N/A</v>
      </c>
      <c r="E145" s="8">
        <v>1.1860468069000001</v>
      </c>
      <c r="F145" s="44" t="str">
        <f t="shared" si="25"/>
        <v>N/A</v>
      </c>
      <c r="G145" s="8">
        <v>1.0138489679</v>
      </c>
      <c r="H145" s="44" t="str">
        <f t="shared" si="26"/>
        <v>N/A</v>
      </c>
      <c r="I145" s="12">
        <v>2.7789999999999999</v>
      </c>
      <c r="J145" s="12">
        <v>-14.5</v>
      </c>
      <c r="K145" s="45" t="s">
        <v>736</v>
      </c>
      <c r="L145" s="9" t="str">
        <f t="shared" si="27"/>
        <v>Yes</v>
      </c>
    </row>
    <row r="146" spans="1:12" x14ac:dyDescent="0.2">
      <c r="A146" s="46" t="s">
        <v>476</v>
      </c>
      <c r="B146" s="35" t="s">
        <v>213</v>
      </c>
      <c r="C146" s="8">
        <v>2.0349311713999998</v>
      </c>
      <c r="D146" s="44" t="str">
        <f t="shared" si="24"/>
        <v>N/A</v>
      </c>
      <c r="E146" s="8">
        <v>1.8594272964</v>
      </c>
      <c r="F146" s="44" t="str">
        <f t="shared" si="25"/>
        <v>N/A</v>
      </c>
      <c r="G146" s="8">
        <v>1.5466619089</v>
      </c>
      <c r="H146" s="44" t="str">
        <f t="shared" si="26"/>
        <v>N/A</v>
      </c>
      <c r="I146" s="12">
        <v>-8.6199999999999992</v>
      </c>
      <c r="J146" s="12">
        <v>-16.8</v>
      </c>
      <c r="K146" s="45" t="s">
        <v>736</v>
      </c>
      <c r="L146" s="9" t="str">
        <f t="shared" si="27"/>
        <v>Yes</v>
      </c>
    </row>
    <row r="147" spans="1:12" x14ac:dyDescent="0.2">
      <c r="A147" s="46" t="s">
        <v>1463</v>
      </c>
      <c r="B147" s="35" t="s">
        <v>213</v>
      </c>
      <c r="C147" s="8">
        <v>17.953899807999999</v>
      </c>
      <c r="D147" s="44" t="str">
        <f t="shared" si="24"/>
        <v>N/A</v>
      </c>
      <c r="E147" s="8">
        <v>18.265335436000001</v>
      </c>
      <c r="F147" s="44" t="str">
        <f t="shared" si="25"/>
        <v>N/A</v>
      </c>
      <c r="G147" s="8">
        <v>18.272311625</v>
      </c>
      <c r="H147" s="44" t="str">
        <f t="shared" si="26"/>
        <v>N/A</v>
      </c>
      <c r="I147" s="12">
        <v>1.7350000000000001</v>
      </c>
      <c r="J147" s="12">
        <v>3.8199999999999998E-2</v>
      </c>
      <c r="K147" s="45" t="s">
        <v>736</v>
      </c>
      <c r="L147" s="9" t="str">
        <f t="shared" si="27"/>
        <v>Yes</v>
      </c>
    </row>
    <row r="148" spans="1:12" x14ac:dyDescent="0.2">
      <c r="A148" s="46" t="s">
        <v>1464</v>
      </c>
      <c r="B148" s="35" t="s">
        <v>213</v>
      </c>
      <c r="C148" s="8">
        <v>31.423235334000001</v>
      </c>
      <c r="D148" s="44" t="str">
        <f t="shared" si="24"/>
        <v>N/A</v>
      </c>
      <c r="E148" s="8">
        <v>32.232790258000001</v>
      </c>
      <c r="F148" s="44" t="str">
        <f t="shared" si="25"/>
        <v>N/A</v>
      </c>
      <c r="G148" s="8">
        <v>32.363470081000003</v>
      </c>
      <c r="H148" s="44" t="str">
        <f t="shared" si="26"/>
        <v>N/A</v>
      </c>
      <c r="I148" s="12">
        <v>2.5760000000000001</v>
      </c>
      <c r="J148" s="12">
        <v>0.40539999999999998</v>
      </c>
      <c r="K148" s="45" t="s">
        <v>736</v>
      </c>
      <c r="L148" s="9" t="str">
        <f t="shared" si="27"/>
        <v>Yes</v>
      </c>
    </row>
    <row r="149" spans="1:12" x14ac:dyDescent="0.2">
      <c r="A149" s="46" t="s">
        <v>1465</v>
      </c>
      <c r="B149" s="35" t="s">
        <v>213</v>
      </c>
      <c r="C149" s="8">
        <v>6.1896729963999997</v>
      </c>
      <c r="D149" s="44" t="str">
        <f t="shared" si="24"/>
        <v>N/A</v>
      </c>
      <c r="E149" s="8">
        <v>6.3133025615999996</v>
      </c>
      <c r="F149" s="44" t="str">
        <f t="shared" si="25"/>
        <v>N/A</v>
      </c>
      <c r="G149" s="8">
        <v>6.3349576814999997</v>
      </c>
      <c r="H149" s="44" t="str">
        <f t="shared" si="26"/>
        <v>N/A</v>
      </c>
      <c r="I149" s="12">
        <v>1.9970000000000001</v>
      </c>
      <c r="J149" s="12">
        <v>0.34300000000000003</v>
      </c>
      <c r="K149" s="45" t="s">
        <v>736</v>
      </c>
      <c r="L149" s="9" t="str">
        <f t="shared" si="27"/>
        <v>Yes</v>
      </c>
    </row>
    <row r="150" spans="1:12" x14ac:dyDescent="0.2">
      <c r="A150" s="46" t="s">
        <v>90</v>
      </c>
      <c r="B150" s="35" t="s">
        <v>213</v>
      </c>
      <c r="C150" s="8">
        <v>59.102247269000003</v>
      </c>
      <c r="D150" s="44" t="str">
        <f t="shared" si="24"/>
        <v>N/A</v>
      </c>
      <c r="E150" s="8">
        <v>58.603849468999996</v>
      </c>
      <c r="F150" s="44" t="str">
        <f t="shared" si="25"/>
        <v>N/A</v>
      </c>
      <c r="G150" s="8">
        <v>53.934910176999999</v>
      </c>
      <c r="H150" s="44" t="str">
        <f t="shared" si="26"/>
        <v>N/A</v>
      </c>
      <c r="I150" s="12">
        <v>-0.84299999999999997</v>
      </c>
      <c r="J150" s="12">
        <v>-7.97</v>
      </c>
      <c r="K150" s="45" t="s">
        <v>736</v>
      </c>
      <c r="L150" s="9" t="str">
        <f t="shared" si="27"/>
        <v>Yes</v>
      </c>
    </row>
    <row r="151" spans="1:12" x14ac:dyDescent="0.2">
      <c r="A151" s="46" t="s">
        <v>477</v>
      </c>
      <c r="B151" s="35" t="s">
        <v>213</v>
      </c>
      <c r="C151" s="8">
        <v>56.140307479000001</v>
      </c>
      <c r="D151" s="44" t="str">
        <f t="shared" si="24"/>
        <v>N/A</v>
      </c>
      <c r="E151" s="8">
        <v>55.594356754000003</v>
      </c>
      <c r="F151" s="44" t="str">
        <f t="shared" si="25"/>
        <v>N/A</v>
      </c>
      <c r="G151" s="8">
        <v>48.928664750000003</v>
      </c>
      <c r="H151" s="44" t="str">
        <f t="shared" si="26"/>
        <v>N/A</v>
      </c>
      <c r="I151" s="12">
        <v>-0.97199999999999998</v>
      </c>
      <c r="J151" s="12">
        <v>-12</v>
      </c>
      <c r="K151" s="45" t="s">
        <v>736</v>
      </c>
      <c r="L151" s="9" t="str">
        <f t="shared" si="27"/>
        <v>Yes</v>
      </c>
    </row>
    <row r="152" spans="1:12" x14ac:dyDescent="0.2">
      <c r="A152" s="46" t="s">
        <v>478</v>
      </c>
      <c r="B152" s="35" t="s">
        <v>213</v>
      </c>
      <c r="C152" s="8">
        <v>61.695413242999997</v>
      </c>
      <c r="D152" s="44" t="str">
        <f t="shared" si="24"/>
        <v>N/A</v>
      </c>
      <c r="E152" s="8">
        <v>61.171876709000003</v>
      </c>
      <c r="F152" s="44" t="str">
        <f t="shared" si="25"/>
        <v>N/A</v>
      </c>
      <c r="G152" s="8">
        <v>58.169876334000001</v>
      </c>
      <c r="H152" s="44" t="str">
        <f t="shared" si="26"/>
        <v>N/A</v>
      </c>
      <c r="I152" s="12">
        <v>-0.84899999999999998</v>
      </c>
      <c r="J152" s="12">
        <v>-4.91</v>
      </c>
      <c r="K152" s="45" t="s">
        <v>736</v>
      </c>
      <c r="L152" s="9" t="str">
        <f t="shared" si="27"/>
        <v>Yes</v>
      </c>
    </row>
    <row r="153" spans="1:12" x14ac:dyDescent="0.2">
      <c r="A153" s="46" t="s">
        <v>117</v>
      </c>
      <c r="B153" s="35" t="s">
        <v>213</v>
      </c>
      <c r="C153" s="8">
        <v>89.481372843000003</v>
      </c>
      <c r="D153" s="44" t="str">
        <f t="shared" si="24"/>
        <v>N/A</v>
      </c>
      <c r="E153" s="8">
        <v>89.678077493999993</v>
      </c>
      <c r="F153" s="44" t="str">
        <f t="shared" si="25"/>
        <v>N/A</v>
      </c>
      <c r="G153" s="8">
        <v>89.571708008000002</v>
      </c>
      <c r="H153" s="44" t="str">
        <f t="shared" si="26"/>
        <v>N/A</v>
      </c>
      <c r="I153" s="12">
        <v>0.2198</v>
      </c>
      <c r="J153" s="12">
        <v>-0.11899999999999999</v>
      </c>
      <c r="K153" s="45" t="s">
        <v>736</v>
      </c>
      <c r="L153" s="9" t="str">
        <f t="shared" si="27"/>
        <v>Yes</v>
      </c>
    </row>
    <row r="154" spans="1:12" x14ac:dyDescent="0.2">
      <c r="A154" s="46" t="s">
        <v>479</v>
      </c>
      <c r="B154" s="35" t="s">
        <v>213</v>
      </c>
      <c r="C154" s="8">
        <v>86.389778729</v>
      </c>
      <c r="D154" s="44" t="str">
        <f t="shared" si="24"/>
        <v>N/A</v>
      </c>
      <c r="E154" s="8">
        <v>86.453161309999999</v>
      </c>
      <c r="F154" s="44" t="str">
        <f t="shared" si="25"/>
        <v>N/A</v>
      </c>
      <c r="G154" s="8">
        <v>86.395348837</v>
      </c>
      <c r="H154" s="44" t="str">
        <f t="shared" si="26"/>
        <v>N/A</v>
      </c>
      <c r="I154" s="12">
        <v>7.3400000000000007E-2</v>
      </c>
      <c r="J154" s="12">
        <v>-6.7000000000000004E-2</v>
      </c>
      <c r="K154" s="45" t="s">
        <v>736</v>
      </c>
      <c r="L154" s="9" t="str">
        <f t="shared" si="27"/>
        <v>Yes</v>
      </c>
    </row>
    <row r="155" spans="1:12" x14ac:dyDescent="0.2">
      <c r="A155" s="46" t="s">
        <v>480</v>
      </c>
      <c r="B155" s="35" t="s">
        <v>213</v>
      </c>
      <c r="C155" s="8">
        <v>92.211763426000005</v>
      </c>
      <c r="D155" s="44" t="str">
        <f t="shared" si="24"/>
        <v>N/A</v>
      </c>
      <c r="E155" s="8">
        <v>92.464944326999998</v>
      </c>
      <c r="F155" s="44" t="str">
        <f t="shared" si="25"/>
        <v>N/A</v>
      </c>
      <c r="G155" s="8">
        <v>92.292338057999999</v>
      </c>
      <c r="H155" s="44" t="str">
        <f t="shared" si="26"/>
        <v>N/A</v>
      </c>
      <c r="I155" s="12">
        <v>0.27460000000000001</v>
      </c>
      <c r="J155" s="12">
        <v>-0.187</v>
      </c>
      <c r="K155" s="45" t="s">
        <v>736</v>
      </c>
      <c r="L155" s="9" t="str">
        <f t="shared" si="27"/>
        <v>Yes</v>
      </c>
    </row>
    <row r="156" spans="1:12" x14ac:dyDescent="0.2">
      <c r="A156" s="46" t="s">
        <v>1466</v>
      </c>
      <c r="B156" s="35" t="s">
        <v>213</v>
      </c>
      <c r="C156" s="36">
        <v>12.891281327</v>
      </c>
      <c r="D156" s="44" t="str">
        <f t="shared" si="24"/>
        <v>N/A</v>
      </c>
      <c r="E156" s="36">
        <v>11.684606699</v>
      </c>
      <c r="F156" s="44" t="str">
        <f t="shared" si="25"/>
        <v>N/A</v>
      </c>
      <c r="G156" s="36">
        <v>12.758416742</v>
      </c>
      <c r="H156" s="44" t="str">
        <f t="shared" si="26"/>
        <v>N/A</v>
      </c>
      <c r="I156" s="12">
        <v>-9.36</v>
      </c>
      <c r="J156" s="12">
        <v>9.19</v>
      </c>
      <c r="K156" s="45" t="s">
        <v>736</v>
      </c>
      <c r="L156" s="9" t="str">
        <f t="shared" si="27"/>
        <v>Yes</v>
      </c>
    </row>
    <row r="157" spans="1:12" x14ac:dyDescent="0.2">
      <c r="A157" s="46" t="s">
        <v>1467</v>
      </c>
      <c r="B157" s="35" t="s">
        <v>213</v>
      </c>
      <c r="C157" s="36">
        <v>14.001071810999999</v>
      </c>
      <c r="D157" s="44" t="str">
        <f t="shared" si="24"/>
        <v>N/A</v>
      </c>
      <c r="E157" s="36">
        <v>11.288008565</v>
      </c>
      <c r="F157" s="44" t="str">
        <f t="shared" si="25"/>
        <v>N/A</v>
      </c>
      <c r="G157" s="36">
        <v>15.726804123999999</v>
      </c>
      <c r="H157" s="44" t="str">
        <f t="shared" si="26"/>
        <v>N/A</v>
      </c>
      <c r="I157" s="12">
        <v>-19.399999999999999</v>
      </c>
      <c r="J157" s="12">
        <v>39.32</v>
      </c>
      <c r="K157" s="45" t="s">
        <v>736</v>
      </c>
      <c r="L157" s="9" t="str">
        <f t="shared" si="27"/>
        <v>No</v>
      </c>
    </row>
    <row r="158" spans="1:12" x14ac:dyDescent="0.2">
      <c r="A158" s="46" t="s">
        <v>1468</v>
      </c>
      <c r="B158" s="35" t="s">
        <v>213</v>
      </c>
      <c r="C158" s="36">
        <v>12.412299465</v>
      </c>
      <c r="D158" s="44" t="str">
        <f t="shared" si="24"/>
        <v>N/A</v>
      </c>
      <c r="E158" s="36">
        <v>11.945882353</v>
      </c>
      <c r="F158" s="44" t="str">
        <f t="shared" si="25"/>
        <v>N/A</v>
      </c>
      <c r="G158" s="36">
        <v>11.241528478999999</v>
      </c>
      <c r="H158" s="44" t="str">
        <f t="shared" si="26"/>
        <v>N/A</v>
      </c>
      <c r="I158" s="12">
        <v>-3.76</v>
      </c>
      <c r="J158" s="12">
        <v>-5.9</v>
      </c>
      <c r="K158" s="45" t="s">
        <v>736</v>
      </c>
      <c r="L158" s="9" t="str">
        <f t="shared" si="27"/>
        <v>Yes</v>
      </c>
    </row>
    <row r="159" spans="1:12" x14ac:dyDescent="0.2">
      <c r="A159" s="46" t="s">
        <v>1469</v>
      </c>
      <c r="B159" s="35" t="s">
        <v>213</v>
      </c>
      <c r="C159" s="36">
        <v>235.92541969999999</v>
      </c>
      <c r="D159" s="44" t="str">
        <f t="shared" si="24"/>
        <v>N/A</v>
      </c>
      <c r="E159" s="36">
        <v>235.27420960000001</v>
      </c>
      <c r="F159" s="44" t="str">
        <f t="shared" si="25"/>
        <v>N/A</v>
      </c>
      <c r="G159" s="36">
        <v>242.41434340999999</v>
      </c>
      <c r="H159" s="44" t="str">
        <f t="shared" si="26"/>
        <v>N/A</v>
      </c>
      <c r="I159" s="12">
        <v>-0.27600000000000002</v>
      </c>
      <c r="J159" s="12">
        <v>3.0350000000000001</v>
      </c>
      <c r="K159" s="45" t="s">
        <v>736</v>
      </c>
      <c r="L159" s="9" t="str">
        <f t="shared" si="27"/>
        <v>Yes</v>
      </c>
    </row>
    <row r="160" spans="1:12" x14ac:dyDescent="0.2">
      <c r="A160" s="46" t="s">
        <v>1470</v>
      </c>
      <c r="B160" s="35" t="s">
        <v>213</v>
      </c>
      <c r="C160" s="36">
        <v>233.11568134000001</v>
      </c>
      <c r="D160" s="44" t="str">
        <f t="shared" si="24"/>
        <v>N/A</v>
      </c>
      <c r="E160" s="36">
        <v>232.68167671</v>
      </c>
      <c r="F160" s="44" t="str">
        <f t="shared" si="25"/>
        <v>N/A</v>
      </c>
      <c r="G160" s="36">
        <v>239.92511404000001</v>
      </c>
      <c r="H160" s="44" t="str">
        <f t="shared" si="26"/>
        <v>N/A</v>
      </c>
      <c r="I160" s="12">
        <v>-0.186</v>
      </c>
      <c r="J160" s="12">
        <v>3.113</v>
      </c>
      <c r="K160" s="45" t="s">
        <v>736</v>
      </c>
      <c r="L160" s="9" t="str">
        <f t="shared" si="27"/>
        <v>Yes</v>
      </c>
    </row>
    <row r="161" spans="1:12" x14ac:dyDescent="0.2">
      <c r="A161" s="46" t="s">
        <v>1471</v>
      </c>
      <c r="B161" s="35" t="s">
        <v>213</v>
      </c>
      <c r="C161" s="36">
        <v>248.47538678000001</v>
      </c>
      <c r="D161" s="44" t="str">
        <f t="shared" si="24"/>
        <v>N/A</v>
      </c>
      <c r="E161" s="36">
        <v>246.67515592999999</v>
      </c>
      <c r="F161" s="44" t="str">
        <f t="shared" si="25"/>
        <v>N/A</v>
      </c>
      <c r="G161" s="36">
        <v>253.31086076</v>
      </c>
      <c r="H161" s="44" t="str">
        <f t="shared" si="26"/>
        <v>N/A</v>
      </c>
      <c r="I161" s="12">
        <v>-0.72499999999999998</v>
      </c>
      <c r="J161" s="12">
        <v>2.69</v>
      </c>
      <c r="K161" s="45" t="s">
        <v>736</v>
      </c>
      <c r="L161" s="9" t="str">
        <f t="shared" si="27"/>
        <v>Yes</v>
      </c>
    </row>
    <row r="162" spans="1:12" x14ac:dyDescent="0.2">
      <c r="A162" s="46" t="s">
        <v>1604</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1745</v>
      </c>
      <c r="J162" s="12" t="s">
        <v>1745</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11</v>
      </c>
      <c r="F163" s="44" t="str">
        <f t="shared" si="29"/>
        <v>N/A</v>
      </c>
      <c r="G163" s="36">
        <v>11</v>
      </c>
      <c r="H163" s="44" t="str">
        <f t="shared" si="30"/>
        <v>N/A</v>
      </c>
      <c r="I163" s="12" t="s">
        <v>1745</v>
      </c>
      <c r="J163" s="12">
        <v>0</v>
      </c>
      <c r="K163" s="14" t="s">
        <v>213</v>
      </c>
      <c r="L163" s="9" t="str">
        <f t="shared" si="31"/>
        <v>N/A</v>
      </c>
    </row>
    <row r="164" spans="1:12" ht="25.5" x14ac:dyDescent="0.2">
      <c r="A164" s="46" t="s">
        <v>1605</v>
      </c>
      <c r="B164" s="35" t="s">
        <v>213</v>
      </c>
      <c r="C164" s="36">
        <v>0</v>
      </c>
      <c r="D164" s="44" t="str">
        <f t="shared" si="28"/>
        <v>N/A</v>
      </c>
      <c r="E164" s="36">
        <v>0</v>
      </c>
      <c r="F164" s="44" t="str">
        <f t="shared" si="29"/>
        <v>N/A</v>
      </c>
      <c r="G164" s="36">
        <v>0</v>
      </c>
      <c r="H164" s="44" t="str">
        <f t="shared" si="30"/>
        <v>N/A</v>
      </c>
      <c r="I164" s="12" t="s">
        <v>1745</v>
      </c>
      <c r="J164" s="12" t="s">
        <v>1745</v>
      </c>
      <c r="K164" s="14" t="s">
        <v>213</v>
      </c>
      <c r="L164" s="9" t="str">
        <f t="shared" si="31"/>
        <v>N/A</v>
      </c>
    </row>
    <row r="165" spans="1:12" ht="25.5" x14ac:dyDescent="0.2">
      <c r="A165" s="46" t="s">
        <v>1472</v>
      </c>
      <c r="B165" s="35" t="s">
        <v>213</v>
      </c>
      <c r="C165" s="36">
        <v>205</v>
      </c>
      <c r="D165" s="44" t="str">
        <f t="shared" si="28"/>
        <v>N/A</v>
      </c>
      <c r="E165" s="36">
        <v>240</v>
      </c>
      <c r="F165" s="44" t="str">
        <f t="shared" si="29"/>
        <v>N/A</v>
      </c>
      <c r="G165" s="36">
        <v>90</v>
      </c>
      <c r="H165" s="44" t="str">
        <f t="shared" si="30"/>
        <v>N/A</v>
      </c>
      <c r="I165" s="12">
        <v>17.07</v>
      </c>
      <c r="J165" s="12">
        <v>-62.5</v>
      </c>
      <c r="K165" s="14" t="s">
        <v>213</v>
      </c>
      <c r="L165" s="9" t="str">
        <f t="shared" si="31"/>
        <v>N/A</v>
      </c>
    </row>
    <row r="166" spans="1:12" x14ac:dyDescent="0.2">
      <c r="A166" s="46" t="s">
        <v>1606</v>
      </c>
      <c r="B166" s="35" t="s">
        <v>213</v>
      </c>
      <c r="C166" s="36">
        <v>11</v>
      </c>
      <c r="D166" s="44" t="str">
        <f t="shared" si="28"/>
        <v>N/A</v>
      </c>
      <c r="E166" s="36">
        <v>11</v>
      </c>
      <c r="F166" s="44" t="str">
        <f t="shared" si="29"/>
        <v>N/A</v>
      </c>
      <c r="G166" s="36">
        <v>11</v>
      </c>
      <c r="H166" s="44" t="str">
        <f t="shared" si="30"/>
        <v>N/A</v>
      </c>
      <c r="I166" s="12">
        <v>100</v>
      </c>
      <c r="J166" s="12">
        <v>-50</v>
      </c>
      <c r="K166" s="14" t="s">
        <v>213</v>
      </c>
      <c r="L166" s="9" t="str">
        <f t="shared" si="31"/>
        <v>N/A</v>
      </c>
    </row>
    <row r="167" spans="1:12" x14ac:dyDescent="0.2">
      <c r="A167" s="46" t="s">
        <v>1607</v>
      </c>
      <c r="B167" s="35" t="s">
        <v>213</v>
      </c>
      <c r="C167" s="36">
        <v>21</v>
      </c>
      <c r="D167" s="44" t="str">
        <f t="shared" si="28"/>
        <v>N/A</v>
      </c>
      <c r="E167" s="36">
        <v>34</v>
      </c>
      <c r="F167" s="44" t="str">
        <f t="shared" si="29"/>
        <v>N/A</v>
      </c>
      <c r="G167" s="36">
        <v>45</v>
      </c>
      <c r="H167" s="44" t="str">
        <f t="shared" si="30"/>
        <v>N/A</v>
      </c>
      <c r="I167" s="12">
        <v>61.9</v>
      </c>
      <c r="J167" s="12">
        <v>32.35</v>
      </c>
      <c r="K167" s="14" t="s">
        <v>213</v>
      </c>
      <c r="L167" s="9" t="str">
        <f t="shared" si="31"/>
        <v>N/A</v>
      </c>
    </row>
    <row r="168" spans="1:12" x14ac:dyDescent="0.2">
      <c r="A168" s="46" t="s">
        <v>125</v>
      </c>
      <c r="B168" s="35" t="s">
        <v>213</v>
      </c>
      <c r="C168" s="47">
        <v>475963</v>
      </c>
      <c r="D168" s="44" t="str">
        <f t="shared" si="28"/>
        <v>N/A</v>
      </c>
      <c r="E168" s="47">
        <v>632983</v>
      </c>
      <c r="F168" s="44" t="str">
        <f t="shared" si="29"/>
        <v>N/A</v>
      </c>
      <c r="G168" s="47">
        <v>541620</v>
      </c>
      <c r="H168" s="44" t="str">
        <f t="shared" si="30"/>
        <v>N/A</v>
      </c>
      <c r="I168" s="12">
        <v>32.99</v>
      </c>
      <c r="J168" s="12">
        <v>-14.4</v>
      </c>
      <c r="K168" s="14" t="s">
        <v>213</v>
      </c>
      <c r="L168" s="9" t="str">
        <f t="shared" si="31"/>
        <v>N/A</v>
      </c>
    </row>
    <row r="169" spans="1:12" x14ac:dyDescent="0.2">
      <c r="A169" s="46" t="s">
        <v>1608</v>
      </c>
      <c r="B169" s="35" t="s">
        <v>213</v>
      </c>
      <c r="C169" s="47">
        <v>465448</v>
      </c>
      <c r="D169" s="44" t="str">
        <f t="shared" si="28"/>
        <v>N/A</v>
      </c>
      <c r="E169" s="47">
        <v>410636</v>
      </c>
      <c r="F169" s="44" t="str">
        <f t="shared" si="29"/>
        <v>N/A</v>
      </c>
      <c r="G169" s="47">
        <v>272419</v>
      </c>
      <c r="H169" s="44" t="str">
        <f t="shared" si="30"/>
        <v>N/A</v>
      </c>
      <c r="I169" s="12">
        <v>-11.8</v>
      </c>
      <c r="J169" s="12">
        <v>-33.700000000000003</v>
      </c>
      <c r="K169" s="14" t="s">
        <v>213</v>
      </c>
      <c r="L169" s="9" t="str">
        <f t="shared" si="31"/>
        <v>N/A</v>
      </c>
    </row>
    <row r="170" spans="1:12" x14ac:dyDescent="0.2">
      <c r="A170" s="46" t="s">
        <v>1365</v>
      </c>
      <c r="B170" s="35" t="s">
        <v>213</v>
      </c>
      <c r="C170" s="47">
        <v>237321</v>
      </c>
      <c r="D170" s="44" t="str">
        <f t="shared" si="28"/>
        <v>N/A</v>
      </c>
      <c r="E170" s="47">
        <v>236254</v>
      </c>
      <c r="F170" s="44" t="str">
        <f t="shared" si="29"/>
        <v>N/A</v>
      </c>
      <c r="G170" s="47">
        <v>232414</v>
      </c>
      <c r="H170" s="44" t="str">
        <f t="shared" si="30"/>
        <v>N/A</v>
      </c>
      <c r="I170" s="12">
        <v>-0.45</v>
      </c>
      <c r="J170" s="12">
        <v>-1.63</v>
      </c>
      <c r="K170" s="14" t="s">
        <v>213</v>
      </c>
      <c r="L170" s="9" t="str">
        <f t="shared" si="31"/>
        <v>N/A</v>
      </c>
    </row>
    <row r="171" spans="1:12" x14ac:dyDescent="0.2">
      <c r="A171" s="46" t="s">
        <v>1602</v>
      </c>
      <c r="B171" s="35" t="s">
        <v>213</v>
      </c>
      <c r="C171" s="47">
        <v>355651</v>
      </c>
      <c r="D171" s="44" t="str">
        <f t="shared" si="28"/>
        <v>N/A</v>
      </c>
      <c r="E171" s="47">
        <v>241432</v>
      </c>
      <c r="F171" s="44" t="str">
        <f t="shared" si="29"/>
        <v>N/A</v>
      </c>
      <c r="G171" s="47">
        <v>540781</v>
      </c>
      <c r="H171" s="44" t="str">
        <f t="shared" si="30"/>
        <v>N/A</v>
      </c>
      <c r="I171" s="12">
        <v>-32.1</v>
      </c>
      <c r="J171" s="12">
        <v>124</v>
      </c>
      <c r="K171" s="14" t="s">
        <v>213</v>
      </c>
      <c r="L171" s="9" t="str">
        <f t="shared" si="31"/>
        <v>N/A</v>
      </c>
    </row>
    <row r="172" spans="1:12" x14ac:dyDescent="0.2">
      <c r="A172" s="46" t="s">
        <v>1603</v>
      </c>
      <c r="B172" s="35" t="s">
        <v>213</v>
      </c>
      <c r="C172" s="47">
        <v>343007</v>
      </c>
      <c r="D172" s="44" t="str">
        <f t="shared" si="28"/>
        <v>N/A</v>
      </c>
      <c r="E172" s="47">
        <v>632613</v>
      </c>
      <c r="F172" s="44" t="str">
        <f t="shared" si="29"/>
        <v>N/A</v>
      </c>
      <c r="G172" s="47">
        <v>350212</v>
      </c>
      <c r="H172" s="44" t="str">
        <f t="shared" si="30"/>
        <v>N/A</v>
      </c>
      <c r="I172" s="12">
        <v>84.43</v>
      </c>
      <c r="J172" s="12">
        <v>-44.6</v>
      </c>
      <c r="K172" s="14" t="s">
        <v>213</v>
      </c>
      <c r="L172" s="9" t="str">
        <f t="shared" si="31"/>
        <v>N/A</v>
      </c>
    </row>
    <row r="173" spans="1:12" ht="25.5" x14ac:dyDescent="0.2">
      <c r="A173" s="46" t="s">
        <v>1366</v>
      </c>
      <c r="B173" s="35" t="s">
        <v>213</v>
      </c>
      <c r="C173" s="47">
        <v>248513</v>
      </c>
      <c r="D173" s="44" t="str">
        <f t="shared" ref="D173:D187" si="32">IF($B173="N/A","N/A",IF(C173&gt;10,"No",IF(C173&lt;-10,"No","Yes")))</f>
        <v>N/A</v>
      </c>
      <c r="E173" s="47">
        <v>223938</v>
      </c>
      <c r="F173" s="44" t="str">
        <f t="shared" ref="F173:F187" si="33">IF($B173="N/A","N/A",IF(E173&gt;10,"No",IF(E173&lt;-10,"No","Yes")))</f>
        <v>N/A</v>
      </c>
      <c r="G173" s="47">
        <v>229481</v>
      </c>
      <c r="H173" s="44" t="str">
        <f t="shared" ref="H173:H187" si="34">IF($B173="N/A","N/A",IF(G173&gt;10,"No",IF(G173&lt;-10,"No","Yes")))</f>
        <v>N/A</v>
      </c>
      <c r="I173" s="12">
        <v>-9.89</v>
      </c>
      <c r="J173" s="12">
        <v>2.4750000000000001</v>
      </c>
      <c r="K173" s="45" t="s">
        <v>736</v>
      </c>
      <c r="L173" s="9" t="str">
        <f t="shared" ref="L173:L187" si="35">IF(J173="Div by 0", "N/A", IF(K173="N/A","N/A", IF(J173&gt;VALUE(MID(K173,1,2)), "No", IF(J173&lt;-1*VALUE(MID(K173,1,2)), "No", "Yes"))))</f>
        <v>Yes</v>
      </c>
    </row>
    <row r="174" spans="1:12" x14ac:dyDescent="0.2">
      <c r="A174" s="46" t="s">
        <v>647</v>
      </c>
      <c r="B174" s="35" t="s">
        <v>213</v>
      </c>
      <c r="C174" s="36">
        <v>990</v>
      </c>
      <c r="D174" s="44" t="str">
        <f t="shared" si="32"/>
        <v>N/A</v>
      </c>
      <c r="E174" s="36">
        <v>1105</v>
      </c>
      <c r="F174" s="44" t="str">
        <f t="shared" si="33"/>
        <v>N/A</v>
      </c>
      <c r="G174" s="36">
        <v>978</v>
      </c>
      <c r="H174" s="44" t="str">
        <f t="shared" si="34"/>
        <v>N/A</v>
      </c>
      <c r="I174" s="12">
        <v>11.62</v>
      </c>
      <c r="J174" s="12">
        <v>-11.5</v>
      </c>
      <c r="K174" s="45" t="s">
        <v>736</v>
      </c>
      <c r="L174" s="9" t="str">
        <f t="shared" si="35"/>
        <v>Yes</v>
      </c>
    </row>
    <row r="175" spans="1:12" ht="25.5" x14ac:dyDescent="0.2">
      <c r="A175" s="46" t="s">
        <v>1367</v>
      </c>
      <c r="B175" s="35" t="s">
        <v>213</v>
      </c>
      <c r="C175" s="47">
        <v>251.02323232000001</v>
      </c>
      <c r="D175" s="44" t="str">
        <f t="shared" si="32"/>
        <v>N/A</v>
      </c>
      <c r="E175" s="47">
        <v>202.65882353000001</v>
      </c>
      <c r="F175" s="44" t="str">
        <f t="shared" si="33"/>
        <v>N/A</v>
      </c>
      <c r="G175" s="47">
        <v>234.64314927999999</v>
      </c>
      <c r="H175" s="44" t="str">
        <f t="shared" si="34"/>
        <v>N/A</v>
      </c>
      <c r="I175" s="12">
        <v>-19.3</v>
      </c>
      <c r="J175" s="12">
        <v>15.78</v>
      </c>
      <c r="K175" s="45" t="s">
        <v>736</v>
      </c>
      <c r="L175" s="9" t="str">
        <f t="shared" si="35"/>
        <v>Yes</v>
      </c>
    </row>
    <row r="176" spans="1:12" ht="25.5" x14ac:dyDescent="0.2">
      <c r="A176" s="46" t="s">
        <v>1368</v>
      </c>
      <c r="B176" s="35" t="s">
        <v>213</v>
      </c>
      <c r="C176" s="47">
        <v>10796081</v>
      </c>
      <c r="D176" s="44" t="str">
        <f t="shared" si="32"/>
        <v>N/A</v>
      </c>
      <c r="E176" s="47">
        <v>10804149</v>
      </c>
      <c r="F176" s="44" t="str">
        <f t="shared" si="33"/>
        <v>N/A</v>
      </c>
      <c r="G176" s="47">
        <v>10123768</v>
      </c>
      <c r="H176" s="44" t="str">
        <f t="shared" si="34"/>
        <v>N/A</v>
      </c>
      <c r="I176" s="12">
        <v>7.4700000000000003E-2</v>
      </c>
      <c r="J176" s="12">
        <v>-6.3</v>
      </c>
      <c r="K176" s="45" t="s">
        <v>736</v>
      </c>
      <c r="L176" s="9" t="str">
        <f t="shared" si="35"/>
        <v>Yes</v>
      </c>
    </row>
    <row r="177" spans="1:12" x14ac:dyDescent="0.2">
      <c r="A177" s="46" t="s">
        <v>514</v>
      </c>
      <c r="B177" s="35" t="s">
        <v>213</v>
      </c>
      <c r="C177" s="36">
        <v>45860</v>
      </c>
      <c r="D177" s="44" t="str">
        <f t="shared" si="32"/>
        <v>N/A</v>
      </c>
      <c r="E177" s="36">
        <v>46854</v>
      </c>
      <c r="F177" s="44" t="str">
        <f t="shared" si="33"/>
        <v>N/A</v>
      </c>
      <c r="G177" s="36">
        <v>44878</v>
      </c>
      <c r="H177" s="44" t="str">
        <f t="shared" si="34"/>
        <v>N/A</v>
      </c>
      <c r="I177" s="12">
        <v>2.1669999999999998</v>
      </c>
      <c r="J177" s="12">
        <v>-4.22</v>
      </c>
      <c r="K177" s="45" t="s">
        <v>736</v>
      </c>
      <c r="L177" s="9" t="str">
        <f t="shared" si="35"/>
        <v>Yes</v>
      </c>
    </row>
    <row r="178" spans="1:12" ht="25.5" x14ac:dyDescent="0.2">
      <c r="A178" s="46" t="s">
        <v>1369</v>
      </c>
      <c r="B178" s="35" t="s">
        <v>213</v>
      </c>
      <c r="C178" s="47">
        <v>235.4138901</v>
      </c>
      <c r="D178" s="44" t="str">
        <f t="shared" si="32"/>
        <v>N/A</v>
      </c>
      <c r="E178" s="47">
        <v>230.59181713000001</v>
      </c>
      <c r="F178" s="44" t="str">
        <f t="shared" si="33"/>
        <v>N/A</v>
      </c>
      <c r="G178" s="47">
        <v>225.58420606999999</v>
      </c>
      <c r="H178" s="44" t="str">
        <f t="shared" si="34"/>
        <v>N/A</v>
      </c>
      <c r="I178" s="12">
        <v>-2.0499999999999998</v>
      </c>
      <c r="J178" s="12">
        <v>-2.17</v>
      </c>
      <c r="K178" s="45" t="s">
        <v>736</v>
      </c>
      <c r="L178" s="9" t="str">
        <f t="shared" si="35"/>
        <v>Yes</v>
      </c>
    </row>
    <row r="179" spans="1:12" ht="25.5" x14ac:dyDescent="0.2">
      <c r="A179" s="46" t="s">
        <v>1370</v>
      </c>
      <c r="B179" s="35" t="s">
        <v>213</v>
      </c>
      <c r="C179" s="47">
        <v>5475012</v>
      </c>
      <c r="D179" s="44" t="str">
        <f t="shared" si="32"/>
        <v>N/A</v>
      </c>
      <c r="E179" s="47">
        <v>5965619</v>
      </c>
      <c r="F179" s="44" t="str">
        <f t="shared" si="33"/>
        <v>N/A</v>
      </c>
      <c r="G179" s="47">
        <v>5665257</v>
      </c>
      <c r="H179" s="44" t="str">
        <f t="shared" si="34"/>
        <v>N/A</v>
      </c>
      <c r="I179" s="12">
        <v>8.9610000000000003</v>
      </c>
      <c r="J179" s="12">
        <v>-5.03</v>
      </c>
      <c r="K179" s="45" t="s">
        <v>736</v>
      </c>
      <c r="L179" s="9" t="str">
        <f t="shared" si="35"/>
        <v>Yes</v>
      </c>
    </row>
    <row r="180" spans="1:12" x14ac:dyDescent="0.2">
      <c r="A180" s="46" t="s">
        <v>515</v>
      </c>
      <c r="B180" s="35" t="s">
        <v>213</v>
      </c>
      <c r="C180" s="36">
        <v>15762</v>
      </c>
      <c r="D180" s="44" t="str">
        <f t="shared" si="32"/>
        <v>N/A</v>
      </c>
      <c r="E180" s="36">
        <v>16424</v>
      </c>
      <c r="F180" s="44" t="str">
        <f t="shared" si="33"/>
        <v>N/A</v>
      </c>
      <c r="G180" s="36">
        <v>16273</v>
      </c>
      <c r="H180" s="44" t="str">
        <f t="shared" si="34"/>
        <v>N/A</v>
      </c>
      <c r="I180" s="12">
        <v>4.2</v>
      </c>
      <c r="J180" s="12">
        <v>-0.91900000000000004</v>
      </c>
      <c r="K180" s="45" t="s">
        <v>736</v>
      </c>
      <c r="L180" s="9" t="str">
        <f t="shared" si="35"/>
        <v>Yes</v>
      </c>
    </row>
    <row r="181" spans="1:12" ht="25.5" x14ac:dyDescent="0.2">
      <c r="A181" s="46" t="s">
        <v>1371</v>
      </c>
      <c r="B181" s="35" t="s">
        <v>213</v>
      </c>
      <c r="C181" s="47">
        <v>347.35515796999999</v>
      </c>
      <c r="D181" s="44" t="str">
        <f t="shared" si="32"/>
        <v>N/A</v>
      </c>
      <c r="E181" s="47">
        <v>363.22570628</v>
      </c>
      <c r="F181" s="44" t="str">
        <f t="shared" si="33"/>
        <v>N/A</v>
      </c>
      <c r="G181" s="47">
        <v>348.13845019000001</v>
      </c>
      <c r="H181" s="44" t="str">
        <f t="shared" si="34"/>
        <v>N/A</v>
      </c>
      <c r="I181" s="12">
        <v>4.569</v>
      </c>
      <c r="J181" s="12">
        <v>-4.1500000000000004</v>
      </c>
      <c r="K181" s="45" t="s">
        <v>736</v>
      </c>
      <c r="L181" s="9" t="str">
        <f t="shared" si="35"/>
        <v>Yes</v>
      </c>
    </row>
    <row r="182" spans="1:12" ht="25.5" x14ac:dyDescent="0.2">
      <c r="A182" s="46" t="s">
        <v>1372</v>
      </c>
      <c r="B182" s="35" t="s">
        <v>213</v>
      </c>
      <c r="C182" s="47">
        <v>0</v>
      </c>
      <c r="D182" s="44" t="str">
        <f t="shared" si="32"/>
        <v>N/A</v>
      </c>
      <c r="E182" s="47">
        <v>0</v>
      </c>
      <c r="F182" s="44" t="str">
        <f t="shared" si="33"/>
        <v>N/A</v>
      </c>
      <c r="G182" s="47">
        <v>0</v>
      </c>
      <c r="H182" s="44" t="str">
        <f t="shared" si="34"/>
        <v>N/A</v>
      </c>
      <c r="I182" s="12" t="s">
        <v>1745</v>
      </c>
      <c r="J182" s="12" t="s">
        <v>1745</v>
      </c>
      <c r="K182" s="45" t="s">
        <v>736</v>
      </c>
      <c r="L182" s="9" t="str">
        <f t="shared" si="35"/>
        <v>N/A</v>
      </c>
    </row>
    <row r="183" spans="1:12" x14ac:dyDescent="0.2">
      <c r="A183" s="46" t="s">
        <v>516</v>
      </c>
      <c r="B183" s="35" t="s">
        <v>213</v>
      </c>
      <c r="C183" s="36">
        <v>0</v>
      </c>
      <c r="D183" s="44" t="str">
        <f t="shared" si="32"/>
        <v>N/A</v>
      </c>
      <c r="E183" s="36">
        <v>0</v>
      </c>
      <c r="F183" s="44" t="str">
        <f t="shared" si="33"/>
        <v>N/A</v>
      </c>
      <c r="G183" s="36">
        <v>0</v>
      </c>
      <c r="H183" s="44" t="str">
        <f t="shared" si="34"/>
        <v>N/A</v>
      </c>
      <c r="I183" s="12" t="s">
        <v>1745</v>
      </c>
      <c r="J183" s="12" t="s">
        <v>1745</v>
      </c>
      <c r="K183" s="45" t="s">
        <v>736</v>
      </c>
      <c r="L183" s="9" t="str">
        <f t="shared" si="35"/>
        <v>N/A</v>
      </c>
    </row>
    <row r="184" spans="1:12" ht="25.5" x14ac:dyDescent="0.2">
      <c r="A184" s="46" t="s">
        <v>1373</v>
      </c>
      <c r="B184" s="35" t="s">
        <v>213</v>
      </c>
      <c r="C184" s="47" t="s">
        <v>1745</v>
      </c>
      <c r="D184" s="44" t="str">
        <f t="shared" si="32"/>
        <v>N/A</v>
      </c>
      <c r="E184" s="47" t="s">
        <v>1745</v>
      </c>
      <c r="F184" s="44" t="str">
        <f t="shared" si="33"/>
        <v>N/A</v>
      </c>
      <c r="G184" s="47" t="s">
        <v>1745</v>
      </c>
      <c r="H184" s="44" t="str">
        <f t="shared" si="34"/>
        <v>N/A</v>
      </c>
      <c r="I184" s="12" t="s">
        <v>1745</v>
      </c>
      <c r="J184" s="12" t="s">
        <v>1745</v>
      </c>
      <c r="K184" s="45" t="s">
        <v>736</v>
      </c>
      <c r="L184" s="9" t="str">
        <f t="shared" si="35"/>
        <v>N/A</v>
      </c>
    </row>
    <row r="185" spans="1:12" ht="25.5" x14ac:dyDescent="0.2">
      <c r="A185" s="46" t="s">
        <v>1374</v>
      </c>
      <c r="B185" s="35" t="s">
        <v>213</v>
      </c>
      <c r="C185" s="47">
        <v>325248247</v>
      </c>
      <c r="D185" s="44" t="str">
        <f t="shared" si="32"/>
        <v>N/A</v>
      </c>
      <c r="E185" s="47">
        <v>367895321</v>
      </c>
      <c r="F185" s="44" t="str">
        <f t="shared" si="33"/>
        <v>N/A</v>
      </c>
      <c r="G185" s="47">
        <v>398331877</v>
      </c>
      <c r="H185" s="44" t="str">
        <f t="shared" si="34"/>
        <v>N/A</v>
      </c>
      <c r="I185" s="12">
        <v>13.11</v>
      </c>
      <c r="J185" s="12">
        <v>8.2729999999999997</v>
      </c>
      <c r="K185" s="45" t="s">
        <v>736</v>
      </c>
      <c r="L185" s="9" t="str">
        <f t="shared" si="35"/>
        <v>Yes</v>
      </c>
    </row>
    <row r="186" spans="1:12" ht="25.5" x14ac:dyDescent="0.2">
      <c r="A186" s="46" t="s">
        <v>517</v>
      </c>
      <c r="B186" s="35" t="s">
        <v>213</v>
      </c>
      <c r="C186" s="36">
        <v>6095</v>
      </c>
      <c r="D186" s="44" t="str">
        <f t="shared" si="32"/>
        <v>N/A</v>
      </c>
      <c r="E186" s="36">
        <v>6495</v>
      </c>
      <c r="F186" s="44" t="str">
        <f t="shared" si="33"/>
        <v>N/A</v>
      </c>
      <c r="G186" s="36">
        <v>6861</v>
      </c>
      <c r="H186" s="44" t="str">
        <f t="shared" si="34"/>
        <v>N/A</v>
      </c>
      <c r="I186" s="12">
        <v>6.5629999999999997</v>
      </c>
      <c r="J186" s="12">
        <v>5.6349999999999998</v>
      </c>
      <c r="K186" s="45" t="s">
        <v>736</v>
      </c>
      <c r="L186" s="9" t="str">
        <f t="shared" si="35"/>
        <v>Yes</v>
      </c>
    </row>
    <row r="187" spans="1:12" ht="25.5" x14ac:dyDescent="0.2">
      <c r="A187" s="46" t="s">
        <v>1375</v>
      </c>
      <c r="B187" s="35" t="s">
        <v>213</v>
      </c>
      <c r="C187" s="47">
        <v>53363.125021</v>
      </c>
      <c r="D187" s="44" t="str">
        <f t="shared" si="32"/>
        <v>N/A</v>
      </c>
      <c r="E187" s="47">
        <v>56642.851578000002</v>
      </c>
      <c r="F187" s="44" t="str">
        <f t="shared" si="33"/>
        <v>N/A</v>
      </c>
      <c r="G187" s="47">
        <v>58057.408104000002</v>
      </c>
      <c r="H187" s="44" t="str">
        <f t="shared" si="34"/>
        <v>N/A</v>
      </c>
      <c r="I187" s="12">
        <v>6.1459999999999999</v>
      </c>
      <c r="J187" s="12">
        <v>2.4969999999999999</v>
      </c>
      <c r="K187" s="45" t="s">
        <v>736</v>
      </c>
      <c r="L187" s="9" t="str">
        <f t="shared" si="35"/>
        <v>Yes</v>
      </c>
    </row>
    <row r="188" spans="1:12" x14ac:dyDescent="0.2">
      <c r="A188" s="4" t="s">
        <v>1376</v>
      </c>
      <c r="B188" s="35" t="s">
        <v>213</v>
      </c>
      <c r="C188" s="47">
        <v>666374104</v>
      </c>
      <c r="D188" s="44" t="str">
        <f t="shared" ref="D188:D203" si="36">IF($B188="N/A","N/A",IF(C188&gt;10,"No",IF(C188&lt;-10,"No","Yes")))</f>
        <v>N/A</v>
      </c>
      <c r="E188" s="47">
        <v>739253567</v>
      </c>
      <c r="F188" s="44" t="str">
        <f t="shared" ref="F188:F203" si="37">IF($B188="N/A","N/A",IF(E188&gt;10,"No",IF(E188&lt;-10,"No","Yes")))</f>
        <v>N/A</v>
      </c>
      <c r="G188" s="47">
        <v>789742940</v>
      </c>
      <c r="H188" s="44" t="str">
        <f t="shared" ref="H188:H203" si="38">IF($B188="N/A","N/A",IF(G188&gt;10,"No",IF(G188&lt;-10,"No","Yes")))</f>
        <v>N/A</v>
      </c>
      <c r="I188" s="12">
        <v>10.94</v>
      </c>
      <c r="J188" s="12">
        <v>6.83</v>
      </c>
      <c r="K188" s="45" t="s">
        <v>736</v>
      </c>
      <c r="L188" s="9" t="str">
        <f t="shared" ref="L188:L203" si="39">IF(J188="Div by 0", "N/A", IF(K188="N/A","N/A", IF(J188&gt;VALUE(MID(K188,1,2)), "No", IF(J188&lt;-1*VALUE(MID(K188,1,2)), "No", "Yes"))))</f>
        <v>Yes</v>
      </c>
    </row>
    <row r="189" spans="1:12" x14ac:dyDescent="0.2">
      <c r="A189" s="4" t="s">
        <v>1473</v>
      </c>
      <c r="B189" s="35" t="s">
        <v>213</v>
      </c>
      <c r="C189" s="36">
        <v>50863</v>
      </c>
      <c r="D189" s="44" t="str">
        <f t="shared" si="36"/>
        <v>N/A</v>
      </c>
      <c r="E189" s="36">
        <v>52380</v>
      </c>
      <c r="F189" s="44" t="str">
        <f t="shared" si="37"/>
        <v>N/A</v>
      </c>
      <c r="G189" s="36">
        <v>53019</v>
      </c>
      <c r="H189" s="44" t="str">
        <f t="shared" si="38"/>
        <v>N/A</v>
      </c>
      <c r="I189" s="12">
        <v>2.9830000000000001</v>
      </c>
      <c r="J189" s="12">
        <v>1.22</v>
      </c>
      <c r="K189" s="45" t="s">
        <v>736</v>
      </c>
      <c r="L189" s="9" t="str">
        <f t="shared" si="39"/>
        <v>Yes</v>
      </c>
    </row>
    <row r="190" spans="1:12" x14ac:dyDescent="0.2">
      <c r="A190" s="4" t="s">
        <v>1474</v>
      </c>
      <c r="B190" s="35" t="s">
        <v>213</v>
      </c>
      <c r="C190" s="47">
        <v>13101.352731999999</v>
      </c>
      <c r="D190" s="44" t="str">
        <f t="shared" si="36"/>
        <v>N/A</v>
      </c>
      <c r="E190" s="47">
        <v>14113.279248000001</v>
      </c>
      <c r="F190" s="44" t="str">
        <f t="shared" si="37"/>
        <v>N/A</v>
      </c>
      <c r="G190" s="47">
        <v>14895.470303</v>
      </c>
      <c r="H190" s="44" t="str">
        <f t="shared" si="38"/>
        <v>N/A</v>
      </c>
      <c r="I190" s="12">
        <v>7.7240000000000002</v>
      </c>
      <c r="J190" s="12">
        <v>5.5419999999999998</v>
      </c>
      <c r="K190" s="45" t="s">
        <v>736</v>
      </c>
      <c r="L190" s="9" t="str">
        <f t="shared" si="39"/>
        <v>Yes</v>
      </c>
    </row>
    <row r="191" spans="1:12" x14ac:dyDescent="0.2">
      <c r="A191" s="4" t="s">
        <v>1475</v>
      </c>
      <c r="B191" s="35" t="s">
        <v>213</v>
      </c>
      <c r="C191" s="47">
        <v>7614.3803125000004</v>
      </c>
      <c r="D191" s="44" t="str">
        <f t="shared" si="36"/>
        <v>N/A</v>
      </c>
      <c r="E191" s="47">
        <v>8490.7855873999997</v>
      </c>
      <c r="F191" s="44" t="str">
        <f t="shared" si="37"/>
        <v>N/A</v>
      </c>
      <c r="G191" s="47">
        <v>9170.7419401999996</v>
      </c>
      <c r="H191" s="44" t="str">
        <f t="shared" si="38"/>
        <v>N/A</v>
      </c>
      <c r="I191" s="12">
        <v>11.51</v>
      </c>
      <c r="J191" s="12">
        <v>8.0079999999999991</v>
      </c>
      <c r="K191" s="45" t="s">
        <v>736</v>
      </c>
      <c r="L191" s="9" t="str">
        <f t="shared" si="39"/>
        <v>Yes</v>
      </c>
    </row>
    <row r="192" spans="1:12" x14ac:dyDescent="0.2">
      <c r="A192" s="4" t="s">
        <v>1476</v>
      </c>
      <c r="B192" s="35" t="s">
        <v>213</v>
      </c>
      <c r="C192" s="47">
        <v>19544.02403</v>
      </c>
      <c r="D192" s="44" t="str">
        <f t="shared" si="36"/>
        <v>N/A</v>
      </c>
      <c r="E192" s="47">
        <v>20369.398788999999</v>
      </c>
      <c r="F192" s="44" t="str">
        <f t="shared" si="37"/>
        <v>N/A</v>
      </c>
      <c r="G192" s="47">
        <v>20962.244252</v>
      </c>
      <c r="H192" s="44" t="str">
        <f t="shared" si="38"/>
        <v>N/A</v>
      </c>
      <c r="I192" s="12">
        <v>4.2229999999999999</v>
      </c>
      <c r="J192" s="12">
        <v>2.91</v>
      </c>
      <c r="K192" s="45" t="s">
        <v>736</v>
      </c>
      <c r="L192" s="9" t="str">
        <f t="shared" si="39"/>
        <v>Yes</v>
      </c>
    </row>
    <row r="193" spans="1:12" x14ac:dyDescent="0.2">
      <c r="A193" s="46" t="s">
        <v>1477</v>
      </c>
      <c r="B193" s="35" t="s">
        <v>213</v>
      </c>
      <c r="C193" s="9">
        <v>29.368662956000001</v>
      </c>
      <c r="D193" s="44" t="str">
        <f t="shared" si="36"/>
        <v>N/A</v>
      </c>
      <c r="E193" s="9">
        <v>30.708979943999999</v>
      </c>
      <c r="F193" s="44" t="str">
        <f t="shared" si="37"/>
        <v>N/A</v>
      </c>
      <c r="G193" s="9">
        <v>31.812290743999998</v>
      </c>
      <c r="H193" s="44" t="str">
        <f t="shared" si="38"/>
        <v>N/A</v>
      </c>
      <c r="I193" s="12">
        <v>4.5640000000000001</v>
      </c>
      <c r="J193" s="12">
        <v>3.593</v>
      </c>
      <c r="K193" s="45" t="s">
        <v>736</v>
      </c>
      <c r="L193" s="9" t="str">
        <f t="shared" si="39"/>
        <v>Yes</v>
      </c>
    </row>
    <row r="194" spans="1:12" x14ac:dyDescent="0.2">
      <c r="A194" s="46" t="s">
        <v>1478</v>
      </c>
      <c r="B194" s="35" t="s">
        <v>213</v>
      </c>
      <c r="C194" s="9">
        <v>33.962474180999997</v>
      </c>
      <c r="D194" s="44" t="str">
        <f t="shared" si="36"/>
        <v>N/A</v>
      </c>
      <c r="E194" s="9">
        <v>35.031555955999998</v>
      </c>
      <c r="F194" s="44" t="str">
        <f t="shared" si="37"/>
        <v>N/A</v>
      </c>
      <c r="G194" s="9">
        <v>35.702900444000001</v>
      </c>
      <c r="H194" s="44" t="str">
        <f t="shared" si="38"/>
        <v>N/A</v>
      </c>
      <c r="I194" s="12">
        <v>3.1480000000000001</v>
      </c>
      <c r="J194" s="12">
        <v>1.9159999999999999</v>
      </c>
      <c r="K194" s="45" t="s">
        <v>736</v>
      </c>
      <c r="L194" s="9" t="str">
        <f t="shared" si="39"/>
        <v>Yes</v>
      </c>
    </row>
    <row r="195" spans="1:12" x14ac:dyDescent="0.2">
      <c r="A195" s="46" t="s">
        <v>1479</v>
      </c>
      <c r="B195" s="35" t="s">
        <v>213</v>
      </c>
      <c r="C195" s="9">
        <v>25.449698025</v>
      </c>
      <c r="D195" s="44" t="str">
        <f t="shared" si="36"/>
        <v>N/A</v>
      </c>
      <c r="E195" s="9">
        <v>27.092949488999999</v>
      </c>
      <c r="F195" s="44" t="str">
        <f t="shared" si="37"/>
        <v>N/A</v>
      </c>
      <c r="G195" s="9">
        <v>28.616033096999999</v>
      </c>
      <c r="H195" s="44" t="str">
        <f t="shared" si="38"/>
        <v>N/A</v>
      </c>
      <c r="I195" s="12">
        <v>6.4569999999999999</v>
      </c>
      <c r="J195" s="12">
        <v>5.6219999999999999</v>
      </c>
      <c r="K195" s="45" t="s">
        <v>736</v>
      </c>
      <c r="L195" s="9" t="str">
        <f t="shared" si="39"/>
        <v>Yes</v>
      </c>
    </row>
    <row r="196" spans="1:12" ht="25.5" x14ac:dyDescent="0.2">
      <c r="A196" s="4" t="s">
        <v>1388</v>
      </c>
      <c r="B196" s="35" t="s">
        <v>213</v>
      </c>
      <c r="C196" s="47">
        <v>325248247</v>
      </c>
      <c r="D196" s="44" t="str">
        <f t="shared" si="36"/>
        <v>N/A</v>
      </c>
      <c r="E196" s="47">
        <v>367895321</v>
      </c>
      <c r="F196" s="44" t="str">
        <f t="shared" si="37"/>
        <v>N/A</v>
      </c>
      <c r="G196" s="47">
        <v>398331877</v>
      </c>
      <c r="H196" s="44" t="str">
        <f t="shared" si="38"/>
        <v>N/A</v>
      </c>
      <c r="I196" s="12">
        <v>13.11</v>
      </c>
      <c r="J196" s="12">
        <v>8.2729999999999997</v>
      </c>
      <c r="K196" s="45" t="s">
        <v>736</v>
      </c>
      <c r="L196" s="9" t="str">
        <f t="shared" si="39"/>
        <v>Yes</v>
      </c>
    </row>
    <row r="197" spans="1:12" x14ac:dyDescent="0.2">
      <c r="A197" s="4" t="s">
        <v>1480</v>
      </c>
      <c r="B197" s="35" t="s">
        <v>213</v>
      </c>
      <c r="C197" s="36">
        <v>6095</v>
      </c>
      <c r="D197" s="44" t="str">
        <f t="shared" si="36"/>
        <v>N/A</v>
      </c>
      <c r="E197" s="36">
        <v>6495</v>
      </c>
      <c r="F197" s="44" t="str">
        <f t="shared" si="37"/>
        <v>N/A</v>
      </c>
      <c r="G197" s="36">
        <v>6861</v>
      </c>
      <c r="H197" s="44" t="str">
        <f t="shared" si="38"/>
        <v>N/A</v>
      </c>
      <c r="I197" s="12">
        <v>6.5629999999999997</v>
      </c>
      <c r="J197" s="12">
        <v>5.6349999999999998</v>
      </c>
      <c r="K197" s="45" t="s">
        <v>736</v>
      </c>
      <c r="L197" s="9" t="str">
        <f t="shared" si="39"/>
        <v>Yes</v>
      </c>
    </row>
    <row r="198" spans="1:12" ht="25.5" x14ac:dyDescent="0.2">
      <c r="A198" s="4" t="s">
        <v>1481</v>
      </c>
      <c r="B198" s="35" t="s">
        <v>213</v>
      </c>
      <c r="C198" s="47">
        <v>53363.125021</v>
      </c>
      <c r="D198" s="44" t="str">
        <f t="shared" si="36"/>
        <v>N/A</v>
      </c>
      <c r="E198" s="47">
        <v>56642.851578000002</v>
      </c>
      <c r="F198" s="44" t="str">
        <f t="shared" si="37"/>
        <v>N/A</v>
      </c>
      <c r="G198" s="47">
        <v>58057.408104000002</v>
      </c>
      <c r="H198" s="44" t="str">
        <f t="shared" si="38"/>
        <v>N/A</v>
      </c>
      <c r="I198" s="12">
        <v>6.1459999999999999</v>
      </c>
      <c r="J198" s="12">
        <v>2.4969999999999999</v>
      </c>
      <c r="K198" s="45" t="s">
        <v>736</v>
      </c>
      <c r="L198" s="9" t="str">
        <f t="shared" si="39"/>
        <v>Yes</v>
      </c>
    </row>
    <row r="199" spans="1:12" ht="25.5" x14ac:dyDescent="0.2">
      <c r="A199" s="4" t="s">
        <v>1482</v>
      </c>
      <c r="B199" s="35" t="s">
        <v>213</v>
      </c>
      <c r="C199" s="47">
        <v>51449.544983</v>
      </c>
      <c r="D199" s="44" t="str">
        <f t="shared" si="36"/>
        <v>N/A</v>
      </c>
      <c r="E199" s="47">
        <v>57462.094488000002</v>
      </c>
      <c r="F199" s="44" t="str">
        <f t="shared" si="37"/>
        <v>N/A</v>
      </c>
      <c r="G199" s="47">
        <v>61719.908960000001</v>
      </c>
      <c r="H199" s="44" t="str">
        <f t="shared" si="38"/>
        <v>N/A</v>
      </c>
      <c r="I199" s="12">
        <v>11.69</v>
      </c>
      <c r="J199" s="12">
        <v>7.41</v>
      </c>
      <c r="K199" s="45" t="s">
        <v>736</v>
      </c>
      <c r="L199" s="9" t="str">
        <f t="shared" si="39"/>
        <v>Yes</v>
      </c>
    </row>
    <row r="200" spans="1:12" ht="25.5" x14ac:dyDescent="0.2">
      <c r="A200" s="4" t="s">
        <v>1483</v>
      </c>
      <c r="B200" s="35" t="s">
        <v>213</v>
      </c>
      <c r="C200" s="47">
        <v>53589.769634999997</v>
      </c>
      <c r="D200" s="44" t="str">
        <f t="shared" si="36"/>
        <v>N/A</v>
      </c>
      <c r="E200" s="47">
        <v>56572.920382999997</v>
      </c>
      <c r="F200" s="44" t="str">
        <f t="shared" si="37"/>
        <v>N/A</v>
      </c>
      <c r="G200" s="47">
        <v>57609.179204</v>
      </c>
      <c r="H200" s="44" t="str">
        <f t="shared" si="38"/>
        <v>N/A</v>
      </c>
      <c r="I200" s="12">
        <v>5.5670000000000002</v>
      </c>
      <c r="J200" s="12">
        <v>1.8320000000000001</v>
      </c>
      <c r="K200" s="45" t="s">
        <v>736</v>
      </c>
      <c r="L200" s="9" t="str">
        <f t="shared" si="39"/>
        <v>Yes</v>
      </c>
    </row>
    <row r="201" spans="1:12" ht="25.5" x14ac:dyDescent="0.2">
      <c r="A201" s="4" t="s">
        <v>1484</v>
      </c>
      <c r="B201" s="35" t="s">
        <v>213</v>
      </c>
      <c r="C201" s="9">
        <v>3.5192969490000001</v>
      </c>
      <c r="D201" s="44" t="str">
        <f t="shared" si="36"/>
        <v>N/A</v>
      </c>
      <c r="E201" s="9">
        <v>3.8078431602</v>
      </c>
      <c r="F201" s="44" t="str">
        <f t="shared" si="37"/>
        <v>N/A</v>
      </c>
      <c r="G201" s="9">
        <v>4.1167152680000001</v>
      </c>
      <c r="H201" s="44" t="str">
        <f t="shared" si="38"/>
        <v>N/A</v>
      </c>
      <c r="I201" s="12">
        <v>8.1989999999999998</v>
      </c>
      <c r="J201" s="12">
        <v>8.1110000000000007</v>
      </c>
      <c r="K201" s="45" t="s">
        <v>736</v>
      </c>
      <c r="L201" s="9" t="str">
        <f t="shared" si="39"/>
        <v>Yes</v>
      </c>
    </row>
    <row r="202" spans="1:12" ht="25.5" x14ac:dyDescent="0.2">
      <c r="A202" s="4" t="s">
        <v>1485</v>
      </c>
      <c r="B202" s="35" t="s">
        <v>213</v>
      </c>
      <c r="C202" s="9">
        <v>0.7148953012</v>
      </c>
      <c r="D202" s="44" t="str">
        <f t="shared" si="36"/>
        <v>N/A</v>
      </c>
      <c r="E202" s="9">
        <v>0.80635944579999996</v>
      </c>
      <c r="F202" s="44" t="str">
        <f t="shared" si="37"/>
        <v>N/A</v>
      </c>
      <c r="G202" s="9">
        <v>0.90410243010000002</v>
      </c>
      <c r="H202" s="44" t="str">
        <f t="shared" si="38"/>
        <v>N/A</v>
      </c>
      <c r="I202" s="12">
        <v>12.79</v>
      </c>
      <c r="J202" s="12">
        <v>12.12</v>
      </c>
      <c r="K202" s="45" t="s">
        <v>736</v>
      </c>
      <c r="L202" s="9" t="str">
        <f t="shared" si="39"/>
        <v>Yes</v>
      </c>
    </row>
    <row r="203" spans="1:12" ht="25.5" x14ac:dyDescent="0.2">
      <c r="A203" s="4" t="s">
        <v>1486</v>
      </c>
      <c r="B203" s="35" t="s">
        <v>213</v>
      </c>
      <c r="C203" s="9">
        <v>5.9992382611000004</v>
      </c>
      <c r="D203" s="44" t="str">
        <f t="shared" si="36"/>
        <v>N/A</v>
      </c>
      <c r="E203" s="9">
        <v>6.4018988033999999</v>
      </c>
      <c r="F203" s="44" t="str">
        <f t="shared" si="37"/>
        <v>N/A</v>
      </c>
      <c r="G203" s="9">
        <v>6.8635213041999998</v>
      </c>
      <c r="H203" s="44" t="str">
        <f t="shared" si="38"/>
        <v>N/A</v>
      </c>
      <c r="I203" s="12">
        <v>6.7119999999999997</v>
      </c>
      <c r="J203" s="12">
        <v>7.2110000000000003</v>
      </c>
      <c r="K203" s="45" t="s">
        <v>736</v>
      </c>
      <c r="L203" s="9" t="str">
        <f t="shared" si="39"/>
        <v>Yes</v>
      </c>
    </row>
    <row r="204" spans="1:12" x14ac:dyDescent="0.2">
      <c r="A204" s="164" t="s">
        <v>1633</v>
      </c>
      <c r="B204" s="165"/>
      <c r="C204" s="165"/>
      <c r="D204" s="165"/>
      <c r="E204" s="165"/>
      <c r="F204" s="165"/>
      <c r="G204" s="165"/>
      <c r="H204" s="165"/>
      <c r="I204" s="165"/>
      <c r="J204" s="165"/>
      <c r="K204" s="165"/>
      <c r="L204" s="166"/>
    </row>
    <row r="205" spans="1:12" x14ac:dyDescent="0.2">
      <c r="A205" s="156" t="s">
        <v>1631</v>
      </c>
      <c r="B205" s="157"/>
      <c r="C205" s="157"/>
      <c r="D205" s="157"/>
      <c r="E205" s="157"/>
      <c r="F205" s="157"/>
      <c r="G205" s="157"/>
      <c r="H205" s="157"/>
      <c r="I205" s="157"/>
      <c r="J205" s="157"/>
      <c r="K205" s="157"/>
      <c r="L205" s="158"/>
    </row>
    <row r="206" spans="1:12" s="21" customFormat="1" x14ac:dyDescent="0.2">
      <c r="A206" s="159" t="s">
        <v>1732</v>
      </c>
      <c r="B206" s="159"/>
      <c r="C206" s="159"/>
      <c r="D206" s="159"/>
      <c r="E206" s="159"/>
      <c r="F206" s="159"/>
      <c r="G206" s="159"/>
      <c r="H206" s="159"/>
      <c r="I206" s="159"/>
      <c r="J206" s="159"/>
      <c r="K206" s="159"/>
      <c r="L206" s="160"/>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9"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s="21" customFormat="1" ht="50.25" customHeight="1" x14ac:dyDescent="0.2">
      <c r="A2" s="172" t="s">
        <v>1596</v>
      </c>
      <c r="B2" s="173"/>
      <c r="C2" s="173"/>
      <c r="D2" s="173"/>
      <c r="E2" s="173"/>
      <c r="F2" s="173"/>
      <c r="G2" s="173"/>
      <c r="H2" s="173"/>
      <c r="I2" s="173"/>
      <c r="J2" s="173"/>
      <c r="K2" s="173"/>
      <c r="L2" s="174"/>
    </row>
    <row r="3" spans="1:12" s="21" customFormat="1" x14ac:dyDescent="0.2">
      <c r="A3" s="153" t="s">
        <v>1744</v>
      </c>
      <c r="B3" s="170"/>
      <c r="C3" s="170"/>
      <c r="D3" s="170"/>
      <c r="E3" s="170"/>
      <c r="F3" s="170"/>
      <c r="G3" s="170"/>
      <c r="H3" s="170"/>
      <c r="I3" s="170"/>
      <c r="J3" s="170"/>
      <c r="K3" s="170"/>
      <c r="L3" s="171"/>
    </row>
    <row r="4" spans="1:12" s="21" customFormat="1" x14ac:dyDescent="0.2">
      <c r="A4" s="167" t="s">
        <v>648</v>
      </c>
      <c r="B4" s="168"/>
      <c r="C4" s="168"/>
      <c r="D4" s="168"/>
      <c r="E4" s="168"/>
      <c r="F4" s="168"/>
      <c r="G4" s="168"/>
      <c r="H4" s="168"/>
      <c r="I4" s="168"/>
      <c r="J4" s="168"/>
      <c r="K4" s="168"/>
      <c r="L4" s="16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3" t="s">
        <v>9</v>
      </c>
      <c r="B6" s="35" t="s">
        <v>213</v>
      </c>
      <c r="C6" s="36">
        <v>571466</v>
      </c>
      <c r="D6" s="44" t="str">
        <f>IF($B6="N/A","N/A",IF(C6&gt;10,"No",IF(C6&lt;-10,"No","Yes")))</f>
        <v>N/A</v>
      </c>
      <c r="E6" s="36">
        <v>564638</v>
      </c>
      <c r="F6" s="44" t="str">
        <f>IF($B6="N/A","N/A",IF(E6&gt;10,"No",IF(E6&lt;-10,"No","Yes")))</f>
        <v>N/A</v>
      </c>
      <c r="G6" s="36">
        <v>551464</v>
      </c>
      <c r="H6" s="44" t="str">
        <f>IF($B6="N/A","N/A",IF(G6&gt;10,"No",IF(G6&lt;-10,"No","Yes")))</f>
        <v>N/A</v>
      </c>
      <c r="I6" s="12">
        <v>-1.19</v>
      </c>
      <c r="J6" s="12">
        <v>-2.33</v>
      </c>
      <c r="K6" s="45" t="s">
        <v>736</v>
      </c>
      <c r="L6" s="9" t="str">
        <f t="shared" ref="L6:L46" si="0">IF(J6="Div by 0", "N/A", IF(K6="N/A","N/A", IF(J6&gt;VALUE(MID(K6,1,2)), "No", IF(J6&lt;-1*VALUE(MID(K6,1,2)), "No", "Yes"))))</f>
        <v>Yes</v>
      </c>
    </row>
    <row r="7" spans="1:12" x14ac:dyDescent="0.2">
      <c r="A7" s="46" t="s">
        <v>10</v>
      </c>
      <c r="B7" s="35" t="s">
        <v>213</v>
      </c>
      <c r="C7" s="36">
        <v>506395</v>
      </c>
      <c r="D7" s="44" t="str">
        <f>IF($B7="N/A","N/A",IF(C7&gt;10,"No",IF(C7&lt;-10,"No","Yes")))</f>
        <v>N/A</v>
      </c>
      <c r="E7" s="36">
        <v>502367</v>
      </c>
      <c r="F7" s="44" t="str">
        <f>IF($B7="N/A","N/A",IF(E7&gt;10,"No",IF(E7&lt;-10,"No","Yes")))</f>
        <v>N/A</v>
      </c>
      <c r="G7" s="36">
        <v>489214</v>
      </c>
      <c r="H7" s="44" t="str">
        <f>IF($B7="N/A","N/A",IF(G7&gt;10,"No",IF(G7&lt;-10,"No","Yes")))</f>
        <v>N/A</v>
      </c>
      <c r="I7" s="12">
        <v>-0.79500000000000004</v>
      </c>
      <c r="J7" s="12">
        <v>-2.62</v>
      </c>
      <c r="K7" s="45" t="s">
        <v>736</v>
      </c>
      <c r="L7" s="9" t="str">
        <f t="shared" si="0"/>
        <v>Yes</v>
      </c>
    </row>
    <row r="8" spans="1:12" x14ac:dyDescent="0.2">
      <c r="A8" s="46" t="s">
        <v>91</v>
      </c>
      <c r="B8" s="9" t="s">
        <v>297</v>
      </c>
      <c r="C8" s="8">
        <v>88.613320826999995</v>
      </c>
      <c r="D8" s="44" t="str">
        <f>IF($B8="N/A","N/A",IF(C8&gt;90,"No",IF(C8&lt;65,"No","Yes")))</f>
        <v>Yes</v>
      </c>
      <c r="E8" s="8">
        <v>88.971518035000003</v>
      </c>
      <c r="F8" s="44" t="str">
        <f>IF($B8="N/A","N/A",IF(E8&gt;90,"No",IF(E8&lt;65,"No","Yes")))</f>
        <v>Yes</v>
      </c>
      <c r="G8" s="8">
        <v>88.711865144000001</v>
      </c>
      <c r="H8" s="44" t="str">
        <f>IF($B8="N/A","N/A",IF(G8&gt;90,"No",IF(G8&lt;65,"No","Yes")))</f>
        <v>Yes</v>
      </c>
      <c r="I8" s="12">
        <v>0.4042</v>
      </c>
      <c r="J8" s="12">
        <v>-0.29199999999999998</v>
      </c>
      <c r="K8" s="45" t="s">
        <v>736</v>
      </c>
      <c r="L8" s="9" t="str">
        <f t="shared" si="0"/>
        <v>Yes</v>
      </c>
    </row>
    <row r="9" spans="1:12" x14ac:dyDescent="0.2">
      <c r="A9" s="46" t="s">
        <v>92</v>
      </c>
      <c r="B9" s="9" t="s">
        <v>298</v>
      </c>
      <c r="C9" s="8">
        <v>91.983352901999993</v>
      </c>
      <c r="D9" s="44" t="str">
        <f>IF($B9="N/A","N/A",IF(C9&gt;100,"No",IF(C9&lt;90,"No","Yes")))</f>
        <v>Yes</v>
      </c>
      <c r="E9" s="8">
        <v>92.367666138999994</v>
      </c>
      <c r="F9" s="44" t="str">
        <f>IF($B9="N/A","N/A",IF(E9&gt;100,"No",IF(E9&lt;90,"No","Yes")))</f>
        <v>Yes</v>
      </c>
      <c r="G9" s="8">
        <v>92.414424308999997</v>
      </c>
      <c r="H9" s="44" t="str">
        <f>IF($B9="N/A","N/A",IF(G9&gt;100,"No",IF(G9&lt;90,"No","Yes")))</f>
        <v>Yes</v>
      </c>
      <c r="I9" s="12">
        <v>0.4178</v>
      </c>
      <c r="J9" s="12">
        <v>5.0599999999999999E-2</v>
      </c>
      <c r="K9" s="45" t="s">
        <v>736</v>
      </c>
      <c r="L9" s="9" t="str">
        <f t="shared" si="0"/>
        <v>Yes</v>
      </c>
    </row>
    <row r="10" spans="1:12" x14ac:dyDescent="0.2">
      <c r="A10" s="46" t="s">
        <v>93</v>
      </c>
      <c r="B10" s="9" t="s">
        <v>299</v>
      </c>
      <c r="C10" s="8">
        <v>92.109384921</v>
      </c>
      <c r="D10" s="44" t="str">
        <f>IF($B10="N/A","N/A",IF(C10&gt;100,"No",IF(C10&lt;85,"No","Yes")))</f>
        <v>Yes</v>
      </c>
      <c r="E10" s="8">
        <v>92.521094288</v>
      </c>
      <c r="F10" s="44" t="str">
        <f>IF($B10="N/A","N/A",IF(E10&gt;100,"No",IF(E10&lt;85,"No","Yes")))</f>
        <v>Yes</v>
      </c>
      <c r="G10" s="8">
        <v>92.269292577000002</v>
      </c>
      <c r="H10" s="44" t="str">
        <f>IF($B10="N/A","N/A",IF(G10&gt;100,"No",IF(G10&lt;85,"No","Yes")))</f>
        <v>Yes</v>
      </c>
      <c r="I10" s="12">
        <v>0.44700000000000001</v>
      </c>
      <c r="J10" s="12">
        <v>-0.27200000000000002</v>
      </c>
      <c r="K10" s="45" t="s">
        <v>736</v>
      </c>
      <c r="L10" s="9" t="str">
        <f t="shared" si="0"/>
        <v>Yes</v>
      </c>
    </row>
    <row r="11" spans="1:12" x14ac:dyDescent="0.2">
      <c r="A11" s="46" t="s">
        <v>94</v>
      </c>
      <c r="B11" s="9" t="s">
        <v>300</v>
      </c>
      <c r="C11" s="8">
        <v>86.134920367999996</v>
      </c>
      <c r="D11" s="44" t="str">
        <f>IF($B11="N/A","N/A",IF(C11&gt;100,"No",IF(C11&lt;80,"No","Yes")))</f>
        <v>Yes</v>
      </c>
      <c r="E11" s="8">
        <v>86.586571069000001</v>
      </c>
      <c r="F11" s="44" t="str">
        <f>IF($B11="N/A","N/A",IF(E11&gt;100,"No",IF(E11&lt;80,"No","Yes")))</f>
        <v>Yes</v>
      </c>
      <c r="G11" s="8">
        <v>86.082530001999999</v>
      </c>
      <c r="H11" s="44" t="str">
        <f>IF($B11="N/A","N/A",IF(G11&gt;100,"No",IF(G11&lt;80,"No","Yes")))</f>
        <v>Yes</v>
      </c>
      <c r="I11" s="12">
        <v>0.52439999999999998</v>
      </c>
      <c r="J11" s="12">
        <v>-0.58199999999999996</v>
      </c>
      <c r="K11" s="45" t="s">
        <v>736</v>
      </c>
      <c r="L11" s="9" t="str">
        <f t="shared" si="0"/>
        <v>Yes</v>
      </c>
    </row>
    <row r="12" spans="1:12" x14ac:dyDescent="0.2">
      <c r="A12" s="46" t="s">
        <v>95</v>
      </c>
      <c r="B12" s="9" t="s">
        <v>300</v>
      </c>
      <c r="C12" s="8">
        <v>80.627593761</v>
      </c>
      <c r="D12" s="44" t="str">
        <f>IF($B12="N/A","N/A",IF(C12&gt;100,"No",IF(C12&lt;80,"No","Yes")))</f>
        <v>Yes</v>
      </c>
      <c r="E12" s="8">
        <v>80.517527646000005</v>
      </c>
      <c r="F12" s="44" t="str">
        <f>IF($B12="N/A","N/A",IF(E12&gt;100,"No",IF(E12&lt;80,"No","Yes")))</f>
        <v>Yes</v>
      </c>
      <c r="G12" s="8">
        <v>80.624694973000004</v>
      </c>
      <c r="H12" s="44" t="str">
        <f>IF($B12="N/A","N/A",IF(G12&gt;100,"No",IF(G12&lt;80,"No","Yes")))</f>
        <v>Yes</v>
      </c>
      <c r="I12" s="12">
        <v>-0.13700000000000001</v>
      </c>
      <c r="J12" s="12">
        <v>0.1331</v>
      </c>
      <c r="K12" s="45" t="s">
        <v>736</v>
      </c>
      <c r="L12" s="9" t="str">
        <f t="shared" si="0"/>
        <v>Yes</v>
      </c>
    </row>
    <row r="13" spans="1:12" x14ac:dyDescent="0.2">
      <c r="A13" s="3" t="s">
        <v>96</v>
      </c>
      <c r="B13" s="35" t="s">
        <v>213</v>
      </c>
      <c r="C13" s="36">
        <v>458434.14</v>
      </c>
      <c r="D13" s="44" t="str">
        <f t="shared" ref="D13:D44" si="1">IF($B13="N/A","N/A",IF(C13&gt;10,"No",IF(C13&lt;-10,"No","Yes")))</f>
        <v>N/A</v>
      </c>
      <c r="E13" s="36">
        <v>454933.39</v>
      </c>
      <c r="F13" s="44" t="str">
        <f t="shared" ref="F13:F44" si="2">IF($B13="N/A","N/A",IF(E13&gt;10,"No",IF(E13&lt;-10,"No","Yes")))</f>
        <v>N/A</v>
      </c>
      <c r="G13" s="36">
        <v>446883.39</v>
      </c>
      <c r="H13" s="44" t="str">
        <f t="shared" ref="H13:H44" si="3">IF($B13="N/A","N/A",IF(G13&gt;10,"No",IF(G13&lt;-10,"No","Yes")))</f>
        <v>N/A</v>
      </c>
      <c r="I13" s="12">
        <v>-0.76400000000000001</v>
      </c>
      <c r="J13" s="12">
        <v>-1.77</v>
      </c>
      <c r="K13" s="45" t="s">
        <v>736</v>
      </c>
      <c r="L13" s="9" t="str">
        <f t="shared" si="0"/>
        <v>Yes</v>
      </c>
    </row>
    <row r="14" spans="1:12" x14ac:dyDescent="0.2">
      <c r="A14" s="3" t="s">
        <v>100</v>
      </c>
      <c r="B14" s="35" t="s">
        <v>213</v>
      </c>
      <c r="C14" s="36">
        <v>86021</v>
      </c>
      <c r="D14" s="44" t="str">
        <f t="shared" si="1"/>
        <v>N/A</v>
      </c>
      <c r="E14" s="36">
        <v>84011</v>
      </c>
      <c r="F14" s="44" t="str">
        <f t="shared" si="2"/>
        <v>N/A</v>
      </c>
      <c r="G14" s="36">
        <v>81945</v>
      </c>
      <c r="H14" s="44" t="str">
        <f t="shared" si="3"/>
        <v>N/A</v>
      </c>
      <c r="I14" s="12">
        <v>-2.34</v>
      </c>
      <c r="J14" s="12">
        <v>-2.46</v>
      </c>
      <c r="K14" s="45" t="s">
        <v>736</v>
      </c>
      <c r="L14" s="9" t="str">
        <f t="shared" si="0"/>
        <v>Yes</v>
      </c>
    </row>
    <row r="15" spans="1:12" x14ac:dyDescent="0.2">
      <c r="A15" s="3" t="s">
        <v>977</v>
      </c>
      <c r="B15" s="35" t="s">
        <v>213</v>
      </c>
      <c r="C15" s="36">
        <v>19684</v>
      </c>
      <c r="D15" s="44" t="str">
        <f t="shared" si="1"/>
        <v>N/A</v>
      </c>
      <c r="E15" s="36">
        <v>19462</v>
      </c>
      <c r="F15" s="44" t="str">
        <f t="shared" si="2"/>
        <v>N/A</v>
      </c>
      <c r="G15" s="36">
        <v>19959</v>
      </c>
      <c r="H15" s="44" t="str">
        <f t="shared" si="3"/>
        <v>N/A</v>
      </c>
      <c r="I15" s="12">
        <v>-1.1299999999999999</v>
      </c>
      <c r="J15" s="12">
        <v>2.5539999999999998</v>
      </c>
      <c r="K15" s="45" t="s">
        <v>736</v>
      </c>
      <c r="L15" s="9" t="str">
        <f t="shared" si="0"/>
        <v>Yes</v>
      </c>
    </row>
    <row r="16" spans="1:12" x14ac:dyDescent="0.2">
      <c r="A16" s="3" t="s">
        <v>978</v>
      </c>
      <c r="B16" s="35" t="s">
        <v>213</v>
      </c>
      <c r="C16" s="36">
        <v>0</v>
      </c>
      <c r="D16" s="44" t="str">
        <f t="shared" si="1"/>
        <v>N/A</v>
      </c>
      <c r="E16" s="36">
        <v>0</v>
      </c>
      <c r="F16" s="44" t="str">
        <f t="shared" si="2"/>
        <v>N/A</v>
      </c>
      <c r="G16" s="36">
        <v>0</v>
      </c>
      <c r="H16" s="44" t="str">
        <f t="shared" si="3"/>
        <v>N/A</v>
      </c>
      <c r="I16" s="12" t="s">
        <v>1745</v>
      </c>
      <c r="J16" s="12" t="s">
        <v>1745</v>
      </c>
      <c r="K16" s="45" t="s">
        <v>736</v>
      </c>
      <c r="L16" s="9" t="str">
        <f t="shared" si="0"/>
        <v>N/A</v>
      </c>
    </row>
    <row r="17" spans="1:12" x14ac:dyDescent="0.2">
      <c r="A17" s="3" t="s">
        <v>979</v>
      </c>
      <c r="B17" s="35" t="s">
        <v>213</v>
      </c>
      <c r="C17" s="36">
        <v>10198</v>
      </c>
      <c r="D17" s="44" t="str">
        <f t="shared" si="1"/>
        <v>N/A</v>
      </c>
      <c r="E17" s="36">
        <v>10046</v>
      </c>
      <c r="F17" s="44" t="str">
        <f t="shared" si="2"/>
        <v>N/A</v>
      </c>
      <c r="G17" s="36">
        <v>3505</v>
      </c>
      <c r="H17" s="44" t="str">
        <f t="shared" si="3"/>
        <v>N/A</v>
      </c>
      <c r="I17" s="12">
        <v>-1.49</v>
      </c>
      <c r="J17" s="12">
        <v>-65.099999999999994</v>
      </c>
      <c r="K17" s="45" t="s">
        <v>736</v>
      </c>
      <c r="L17" s="9" t="str">
        <f t="shared" si="0"/>
        <v>No</v>
      </c>
    </row>
    <row r="18" spans="1:12" x14ac:dyDescent="0.2">
      <c r="A18" s="3" t="s">
        <v>980</v>
      </c>
      <c r="B18" s="35" t="s">
        <v>213</v>
      </c>
      <c r="C18" s="36">
        <v>56139</v>
      </c>
      <c r="D18" s="44" t="str">
        <f t="shared" si="1"/>
        <v>N/A</v>
      </c>
      <c r="E18" s="36">
        <v>54503</v>
      </c>
      <c r="F18" s="44" t="str">
        <f t="shared" si="2"/>
        <v>N/A</v>
      </c>
      <c r="G18" s="36">
        <v>58481</v>
      </c>
      <c r="H18" s="44" t="str">
        <f t="shared" si="3"/>
        <v>N/A</v>
      </c>
      <c r="I18" s="12">
        <v>-2.91</v>
      </c>
      <c r="J18" s="12">
        <v>7.2990000000000004</v>
      </c>
      <c r="K18" s="45" t="s">
        <v>736</v>
      </c>
      <c r="L18" s="9" t="str">
        <f t="shared" si="0"/>
        <v>Yes</v>
      </c>
    </row>
    <row r="19" spans="1:12" x14ac:dyDescent="0.2">
      <c r="A19" s="3" t="s">
        <v>981</v>
      </c>
      <c r="B19" s="35" t="s">
        <v>213</v>
      </c>
      <c r="C19" s="36">
        <v>0</v>
      </c>
      <c r="D19" s="44" t="str">
        <f t="shared" si="1"/>
        <v>N/A</v>
      </c>
      <c r="E19" s="36">
        <v>0</v>
      </c>
      <c r="F19" s="44" t="str">
        <f t="shared" si="2"/>
        <v>N/A</v>
      </c>
      <c r="G19" s="36">
        <v>0</v>
      </c>
      <c r="H19" s="44" t="str">
        <f t="shared" si="3"/>
        <v>N/A</v>
      </c>
      <c r="I19" s="12" t="s">
        <v>1745</v>
      </c>
      <c r="J19" s="12" t="s">
        <v>1745</v>
      </c>
      <c r="K19" s="45" t="s">
        <v>736</v>
      </c>
      <c r="L19" s="9" t="str">
        <f t="shared" si="0"/>
        <v>N/A</v>
      </c>
    </row>
    <row r="20" spans="1:12" x14ac:dyDescent="0.2">
      <c r="A20" s="3" t="s">
        <v>101</v>
      </c>
      <c r="B20" s="35" t="s">
        <v>213</v>
      </c>
      <c r="C20" s="36">
        <v>212607</v>
      </c>
      <c r="D20" s="44" t="str">
        <f t="shared" si="1"/>
        <v>N/A</v>
      </c>
      <c r="E20" s="36">
        <v>210365</v>
      </c>
      <c r="F20" s="44" t="str">
        <f t="shared" si="2"/>
        <v>N/A</v>
      </c>
      <c r="G20" s="36">
        <v>204729</v>
      </c>
      <c r="H20" s="44" t="str">
        <f t="shared" si="3"/>
        <v>N/A</v>
      </c>
      <c r="I20" s="12">
        <v>-1.05</v>
      </c>
      <c r="J20" s="12">
        <v>-2.68</v>
      </c>
      <c r="K20" s="45" t="s">
        <v>736</v>
      </c>
      <c r="L20" s="9" t="str">
        <f t="shared" si="0"/>
        <v>Yes</v>
      </c>
    </row>
    <row r="21" spans="1:12" x14ac:dyDescent="0.2">
      <c r="A21" s="3" t="s">
        <v>982</v>
      </c>
      <c r="B21" s="35" t="s">
        <v>213</v>
      </c>
      <c r="C21" s="36">
        <v>89913</v>
      </c>
      <c r="D21" s="44" t="str">
        <f t="shared" si="1"/>
        <v>N/A</v>
      </c>
      <c r="E21" s="36">
        <v>90920</v>
      </c>
      <c r="F21" s="44" t="str">
        <f t="shared" si="2"/>
        <v>N/A</v>
      </c>
      <c r="G21" s="36">
        <v>91391</v>
      </c>
      <c r="H21" s="44" t="str">
        <f t="shared" si="3"/>
        <v>N/A</v>
      </c>
      <c r="I21" s="12">
        <v>1.1200000000000001</v>
      </c>
      <c r="J21" s="12">
        <v>0.51800000000000002</v>
      </c>
      <c r="K21" s="45" t="s">
        <v>736</v>
      </c>
      <c r="L21" s="9" t="str">
        <f t="shared" si="0"/>
        <v>Yes</v>
      </c>
    </row>
    <row r="22" spans="1:12" x14ac:dyDescent="0.2">
      <c r="A22" s="3" t="s">
        <v>983</v>
      </c>
      <c r="B22" s="35" t="s">
        <v>213</v>
      </c>
      <c r="C22" s="36">
        <v>0</v>
      </c>
      <c r="D22" s="44" t="str">
        <f t="shared" si="1"/>
        <v>N/A</v>
      </c>
      <c r="E22" s="36">
        <v>0</v>
      </c>
      <c r="F22" s="44" t="str">
        <f t="shared" si="2"/>
        <v>N/A</v>
      </c>
      <c r="G22" s="36">
        <v>0</v>
      </c>
      <c r="H22" s="44" t="str">
        <f t="shared" si="3"/>
        <v>N/A</v>
      </c>
      <c r="I22" s="12" t="s">
        <v>1745</v>
      </c>
      <c r="J22" s="12" t="s">
        <v>1745</v>
      </c>
      <c r="K22" s="45" t="s">
        <v>736</v>
      </c>
      <c r="L22" s="9" t="str">
        <f t="shared" si="0"/>
        <v>N/A</v>
      </c>
    </row>
    <row r="23" spans="1:12" x14ac:dyDescent="0.2">
      <c r="A23" s="3" t="s">
        <v>984</v>
      </c>
      <c r="B23" s="35" t="s">
        <v>213</v>
      </c>
      <c r="C23" s="36">
        <v>16539</v>
      </c>
      <c r="D23" s="44" t="str">
        <f>IF($B23="N/A","N/A",IF(C23&gt;10,"No",IF(C23&lt;-10,"No","Yes")))</f>
        <v>N/A</v>
      </c>
      <c r="E23" s="36">
        <v>16804</v>
      </c>
      <c r="F23" s="44" t="str">
        <f t="shared" si="2"/>
        <v>N/A</v>
      </c>
      <c r="G23" s="36">
        <v>7648</v>
      </c>
      <c r="H23" s="44" t="str">
        <f t="shared" si="3"/>
        <v>N/A</v>
      </c>
      <c r="I23" s="12">
        <v>1.6020000000000001</v>
      </c>
      <c r="J23" s="12">
        <v>-54.5</v>
      </c>
      <c r="K23" s="45" t="s">
        <v>736</v>
      </c>
      <c r="L23" s="9" t="str">
        <f t="shared" si="0"/>
        <v>No</v>
      </c>
    </row>
    <row r="24" spans="1:12" x14ac:dyDescent="0.2">
      <c r="A24" s="3" t="s">
        <v>985</v>
      </c>
      <c r="B24" s="35" t="s">
        <v>213</v>
      </c>
      <c r="C24" s="36">
        <v>106155</v>
      </c>
      <c r="D24" s="44" t="str">
        <f t="shared" si="1"/>
        <v>N/A</v>
      </c>
      <c r="E24" s="36">
        <v>102641</v>
      </c>
      <c r="F24" s="44" t="str">
        <f t="shared" si="2"/>
        <v>N/A</v>
      </c>
      <c r="G24" s="36">
        <v>105690</v>
      </c>
      <c r="H24" s="44" t="str">
        <f t="shared" si="3"/>
        <v>N/A</v>
      </c>
      <c r="I24" s="12">
        <v>-3.31</v>
      </c>
      <c r="J24" s="12">
        <v>2.9710000000000001</v>
      </c>
      <c r="K24" s="45" t="s">
        <v>736</v>
      </c>
      <c r="L24" s="9" t="str">
        <f t="shared" si="0"/>
        <v>Yes</v>
      </c>
    </row>
    <row r="25" spans="1:12" x14ac:dyDescent="0.2">
      <c r="A25" s="3" t="s">
        <v>986</v>
      </c>
      <c r="B25" s="35" t="s">
        <v>213</v>
      </c>
      <c r="C25" s="36">
        <v>0</v>
      </c>
      <c r="D25" s="44" t="str">
        <f t="shared" si="1"/>
        <v>N/A</v>
      </c>
      <c r="E25" s="36">
        <v>0</v>
      </c>
      <c r="F25" s="44" t="str">
        <f t="shared" si="2"/>
        <v>N/A</v>
      </c>
      <c r="G25" s="36">
        <v>0</v>
      </c>
      <c r="H25" s="44" t="str">
        <f t="shared" si="3"/>
        <v>N/A</v>
      </c>
      <c r="I25" s="12" t="s">
        <v>1745</v>
      </c>
      <c r="J25" s="12" t="s">
        <v>1745</v>
      </c>
      <c r="K25" s="45" t="s">
        <v>736</v>
      </c>
      <c r="L25" s="9" t="str">
        <f t="shared" si="0"/>
        <v>N/A</v>
      </c>
    </row>
    <row r="26" spans="1:12" x14ac:dyDescent="0.2">
      <c r="A26" s="3" t="s">
        <v>104</v>
      </c>
      <c r="B26" s="35" t="s">
        <v>213</v>
      </c>
      <c r="C26" s="36">
        <v>208019</v>
      </c>
      <c r="D26" s="44" t="str">
        <f t="shared" si="1"/>
        <v>N/A</v>
      </c>
      <c r="E26" s="36">
        <v>206420</v>
      </c>
      <c r="F26" s="44" t="str">
        <f t="shared" si="2"/>
        <v>N/A</v>
      </c>
      <c r="G26" s="36">
        <v>203320</v>
      </c>
      <c r="H26" s="44" t="str">
        <f t="shared" si="3"/>
        <v>N/A</v>
      </c>
      <c r="I26" s="12">
        <v>-0.76900000000000002</v>
      </c>
      <c r="J26" s="12">
        <v>-1.5</v>
      </c>
      <c r="K26" s="45" t="s">
        <v>736</v>
      </c>
      <c r="L26" s="9" t="str">
        <f t="shared" si="0"/>
        <v>Yes</v>
      </c>
    </row>
    <row r="27" spans="1:12" x14ac:dyDescent="0.2">
      <c r="A27" s="3" t="s">
        <v>987</v>
      </c>
      <c r="B27" s="35" t="s">
        <v>213</v>
      </c>
      <c r="C27" s="36">
        <v>75792</v>
      </c>
      <c r="D27" s="44" t="str">
        <f t="shared" si="1"/>
        <v>N/A</v>
      </c>
      <c r="E27" s="36">
        <v>75970</v>
      </c>
      <c r="F27" s="44" t="str">
        <f t="shared" si="2"/>
        <v>N/A</v>
      </c>
      <c r="G27" s="36">
        <v>74360</v>
      </c>
      <c r="H27" s="44" t="str">
        <f t="shared" si="3"/>
        <v>N/A</v>
      </c>
      <c r="I27" s="12">
        <v>0.2349</v>
      </c>
      <c r="J27" s="12">
        <v>-2.12</v>
      </c>
      <c r="K27" s="45" t="s">
        <v>736</v>
      </c>
      <c r="L27" s="9" t="str">
        <f t="shared" si="0"/>
        <v>Yes</v>
      </c>
    </row>
    <row r="28" spans="1:12" x14ac:dyDescent="0.2">
      <c r="A28" s="3" t="s">
        <v>988</v>
      </c>
      <c r="B28" s="35" t="s">
        <v>213</v>
      </c>
      <c r="C28" s="36">
        <v>0</v>
      </c>
      <c r="D28" s="44" t="str">
        <f t="shared" si="1"/>
        <v>N/A</v>
      </c>
      <c r="E28" s="36">
        <v>0</v>
      </c>
      <c r="F28" s="44" t="str">
        <f t="shared" si="2"/>
        <v>N/A</v>
      </c>
      <c r="G28" s="36">
        <v>0</v>
      </c>
      <c r="H28" s="44" t="str">
        <f t="shared" si="3"/>
        <v>N/A</v>
      </c>
      <c r="I28" s="12" t="s">
        <v>1745</v>
      </c>
      <c r="J28" s="12" t="s">
        <v>1745</v>
      </c>
      <c r="K28" s="45" t="s">
        <v>736</v>
      </c>
      <c r="L28" s="9" t="str">
        <f t="shared" si="0"/>
        <v>N/A</v>
      </c>
    </row>
    <row r="29" spans="1:12" x14ac:dyDescent="0.2">
      <c r="A29" s="3" t="s">
        <v>989</v>
      </c>
      <c r="B29" s="35" t="s">
        <v>213</v>
      </c>
      <c r="C29" s="36">
        <v>0</v>
      </c>
      <c r="D29" s="44" t="str">
        <f t="shared" si="1"/>
        <v>N/A</v>
      </c>
      <c r="E29" s="36">
        <v>0</v>
      </c>
      <c r="F29" s="44" t="str">
        <f t="shared" si="2"/>
        <v>N/A</v>
      </c>
      <c r="G29" s="36">
        <v>0</v>
      </c>
      <c r="H29" s="44" t="str">
        <f t="shared" si="3"/>
        <v>N/A</v>
      </c>
      <c r="I29" s="12" t="s">
        <v>1745</v>
      </c>
      <c r="J29" s="12" t="s">
        <v>1745</v>
      </c>
      <c r="K29" s="45" t="s">
        <v>736</v>
      </c>
      <c r="L29" s="9" t="str">
        <f t="shared" si="0"/>
        <v>N/A</v>
      </c>
    </row>
    <row r="30" spans="1:12" x14ac:dyDescent="0.2">
      <c r="A30" s="3" t="s">
        <v>990</v>
      </c>
      <c r="B30" s="35" t="s">
        <v>213</v>
      </c>
      <c r="C30" s="36">
        <v>111873</v>
      </c>
      <c r="D30" s="44" t="str">
        <f t="shared" si="1"/>
        <v>N/A</v>
      </c>
      <c r="E30" s="36">
        <v>110305</v>
      </c>
      <c r="F30" s="44" t="str">
        <f t="shared" si="2"/>
        <v>N/A</v>
      </c>
      <c r="G30" s="36">
        <v>107183</v>
      </c>
      <c r="H30" s="44" t="str">
        <f t="shared" si="3"/>
        <v>N/A</v>
      </c>
      <c r="I30" s="12">
        <v>-1.4</v>
      </c>
      <c r="J30" s="12">
        <v>-2.83</v>
      </c>
      <c r="K30" s="45" t="s">
        <v>736</v>
      </c>
      <c r="L30" s="9" t="str">
        <f t="shared" si="0"/>
        <v>Yes</v>
      </c>
    </row>
    <row r="31" spans="1:12" x14ac:dyDescent="0.2">
      <c r="A31" s="3" t="s">
        <v>991</v>
      </c>
      <c r="B31" s="35" t="s">
        <v>213</v>
      </c>
      <c r="C31" s="36">
        <v>8937</v>
      </c>
      <c r="D31" s="44" t="str">
        <f t="shared" si="1"/>
        <v>N/A</v>
      </c>
      <c r="E31" s="36">
        <v>9088</v>
      </c>
      <c r="F31" s="44" t="str">
        <f t="shared" si="2"/>
        <v>N/A</v>
      </c>
      <c r="G31" s="36">
        <v>9263</v>
      </c>
      <c r="H31" s="44" t="str">
        <f t="shared" si="3"/>
        <v>N/A</v>
      </c>
      <c r="I31" s="12">
        <v>1.69</v>
      </c>
      <c r="J31" s="12">
        <v>1.9259999999999999</v>
      </c>
      <c r="K31" s="45" t="s">
        <v>736</v>
      </c>
      <c r="L31" s="9" t="str">
        <f t="shared" si="0"/>
        <v>Yes</v>
      </c>
    </row>
    <row r="32" spans="1:12" x14ac:dyDescent="0.2">
      <c r="A32" s="3" t="s">
        <v>992</v>
      </c>
      <c r="B32" s="35" t="s">
        <v>213</v>
      </c>
      <c r="C32" s="36">
        <v>11417</v>
      </c>
      <c r="D32" s="44" t="str">
        <f t="shared" si="1"/>
        <v>N/A</v>
      </c>
      <c r="E32" s="36">
        <v>11057</v>
      </c>
      <c r="F32" s="44" t="str">
        <f t="shared" si="2"/>
        <v>N/A</v>
      </c>
      <c r="G32" s="36">
        <v>12514</v>
      </c>
      <c r="H32" s="44" t="str">
        <f t="shared" si="3"/>
        <v>N/A</v>
      </c>
      <c r="I32" s="12">
        <v>-3.15</v>
      </c>
      <c r="J32" s="12">
        <v>13.18</v>
      </c>
      <c r="K32" s="45" t="s">
        <v>736</v>
      </c>
      <c r="L32" s="9" t="str">
        <f t="shared" si="0"/>
        <v>Yes</v>
      </c>
    </row>
    <row r="33" spans="1:12" x14ac:dyDescent="0.2">
      <c r="A33" s="3" t="s">
        <v>993</v>
      </c>
      <c r="B33" s="35" t="s">
        <v>213</v>
      </c>
      <c r="C33" s="36">
        <v>0</v>
      </c>
      <c r="D33" s="44" t="str">
        <f t="shared" si="1"/>
        <v>N/A</v>
      </c>
      <c r="E33" s="36">
        <v>0</v>
      </c>
      <c r="F33" s="44" t="str">
        <f t="shared" si="2"/>
        <v>N/A</v>
      </c>
      <c r="G33" s="36">
        <v>0</v>
      </c>
      <c r="H33" s="44" t="str">
        <f t="shared" si="3"/>
        <v>N/A</v>
      </c>
      <c r="I33" s="12" t="s">
        <v>1745</v>
      </c>
      <c r="J33" s="12" t="s">
        <v>1745</v>
      </c>
      <c r="K33" s="45" t="s">
        <v>736</v>
      </c>
      <c r="L33" s="9" t="str">
        <f t="shared" si="0"/>
        <v>N/A</v>
      </c>
    </row>
    <row r="34" spans="1:12" x14ac:dyDescent="0.2">
      <c r="A34" s="3" t="s">
        <v>105</v>
      </c>
      <c r="B34" s="35" t="s">
        <v>213</v>
      </c>
      <c r="C34" s="36">
        <v>64819</v>
      </c>
      <c r="D34" s="44" t="str">
        <f t="shared" si="1"/>
        <v>N/A</v>
      </c>
      <c r="E34" s="36">
        <v>63842</v>
      </c>
      <c r="F34" s="44" t="str">
        <f t="shared" si="2"/>
        <v>N/A</v>
      </c>
      <c r="G34" s="36">
        <v>61470</v>
      </c>
      <c r="H34" s="44" t="str">
        <f t="shared" si="3"/>
        <v>N/A</v>
      </c>
      <c r="I34" s="12">
        <v>-1.51</v>
      </c>
      <c r="J34" s="12">
        <v>-3.72</v>
      </c>
      <c r="K34" s="45" t="s">
        <v>736</v>
      </c>
      <c r="L34" s="9" t="str">
        <f t="shared" si="0"/>
        <v>Yes</v>
      </c>
    </row>
    <row r="35" spans="1:12" x14ac:dyDescent="0.2">
      <c r="A35" s="3" t="s">
        <v>994</v>
      </c>
      <c r="B35" s="35" t="s">
        <v>213</v>
      </c>
      <c r="C35" s="36">
        <v>36906</v>
      </c>
      <c r="D35" s="44" t="str">
        <f t="shared" si="1"/>
        <v>N/A</v>
      </c>
      <c r="E35" s="36">
        <v>36355</v>
      </c>
      <c r="F35" s="44" t="str">
        <f t="shared" si="2"/>
        <v>N/A</v>
      </c>
      <c r="G35" s="36">
        <v>35156</v>
      </c>
      <c r="H35" s="44" t="str">
        <f t="shared" si="3"/>
        <v>N/A</v>
      </c>
      <c r="I35" s="12">
        <v>-1.49</v>
      </c>
      <c r="J35" s="12">
        <v>-3.3</v>
      </c>
      <c r="K35" s="45" t="s">
        <v>736</v>
      </c>
      <c r="L35" s="9" t="str">
        <f t="shared" si="0"/>
        <v>Yes</v>
      </c>
    </row>
    <row r="36" spans="1:12" x14ac:dyDescent="0.2">
      <c r="A36" s="3" t="s">
        <v>995</v>
      </c>
      <c r="B36" s="35" t="s">
        <v>213</v>
      </c>
      <c r="C36" s="36">
        <v>0</v>
      </c>
      <c r="D36" s="44" t="str">
        <f t="shared" si="1"/>
        <v>N/A</v>
      </c>
      <c r="E36" s="36">
        <v>0</v>
      </c>
      <c r="F36" s="44" t="str">
        <f t="shared" si="2"/>
        <v>N/A</v>
      </c>
      <c r="G36" s="36">
        <v>0</v>
      </c>
      <c r="H36" s="44" t="str">
        <f t="shared" si="3"/>
        <v>N/A</v>
      </c>
      <c r="I36" s="12" t="s">
        <v>1745</v>
      </c>
      <c r="J36" s="12" t="s">
        <v>1745</v>
      </c>
      <c r="K36" s="45" t="s">
        <v>736</v>
      </c>
      <c r="L36" s="9" t="str">
        <f t="shared" si="0"/>
        <v>N/A</v>
      </c>
    </row>
    <row r="37" spans="1:12" x14ac:dyDescent="0.2">
      <c r="A37" s="3" t="s">
        <v>996</v>
      </c>
      <c r="B37" s="35" t="s">
        <v>213</v>
      </c>
      <c r="C37" s="36">
        <v>0</v>
      </c>
      <c r="D37" s="44" t="str">
        <f t="shared" si="1"/>
        <v>N/A</v>
      </c>
      <c r="E37" s="36">
        <v>0</v>
      </c>
      <c r="F37" s="44" t="str">
        <f t="shared" si="2"/>
        <v>N/A</v>
      </c>
      <c r="G37" s="36">
        <v>0</v>
      </c>
      <c r="H37" s="44" t="str">
        <f t="shared" si="3"/>
        <v>N/A</v>
      </c>
      <c r="I37" s="12" t="s">
        <v>1745</v>
      </c>
      <c r="J37" s="12" t="s">
        <v>1745</v>
      </c>
      <c r="K37" s="45" t="s">
        <v>736</v>
      </c>
      <c r="L37" s="9" t="str">
        <f t="shared" si="0"/>
        <v>N/A</v>
      </c>
    </row>
    <row r="38" spans="1:12" x14ac:dyDescent="0.2">
      <c r="A38" s="3" t="s">
        <v>997</v>
      </c>
      <c r="B38" s="35" t="s">
        <v>213</v>
      </c>
      <c r="C38" s="36">
        <v>16657</v>
      </c>
      <c r="D38" s="44" t="str">
        <f t="shared" si="1"/>
        <v>N/A</v>
      </c>
      <c r="E38" s="36">
        <v>16684</v>
      </c>
      <c r="F38" s="44" t="str">
        <f t="shared" si="2"/>
        <v>N/A</v>
      </c>
      <c r="G38" s="36">
        <v>15366</v>
      </c>
      <c r="H38" s="44" t="str">
        <f t="shared" si="3"/>
        <v>N/A</v>
      </c>
      <c r="I38" s="12">
        <v>0.16209999999999999</v>
      </c>
      <c r="J38" s="12">
        <v>-7.9</v>
      </c>
      <c r="K38" s="45" t="s">
        <v>736</v>
      </c>
      <c r="L38" s="9" t="str">
        <f t="shared" si="0"/>
        <v>Yes</v>
      </c>
    </row>
    <row r="39" spans="1:12" x14ac:dyDescent="0.2">
      <c r="A39" s="3" t="s">
        <v>998</v>
      </c>
      <c r="B39" s="35" t="s">
        <v>213</v>
      </c>
      <c r="C39" s="36">
        <v>1164</v>
      </c>
      <c r="D39" s="44" t="str">
        <f t="shared" si="1"/>
        <v>N/A</v>
      </c>
      <c r="E39" s="36">
        <v>1171</v>
      </c>
      <c r="F39" s="44" t="str">
        <f t="shared" si="2"/>
        <v>N/A</v>
      </c>
      <c r="G39" s="36">
        <v>1209</v>
      </c>
      <c r="H39" s="44" t="str">
        <f t="shared" si="3"/>
        <v>N/A</v>
      </c>
      <c r="I39" s="12">
        <v>0.60140000000000005</v>
      </c>
      <c r="J39" s="12">
        <v>3.2450000000000001</v>
      </c>
      <c r="K39" s="45" t="s">
        <v>736</v>
      </c>
      <c r="L39" s="9" t="str">
        <f t="shared" si="0"/>
        <v>Yes</v>
      </c>
    </row>
    <row r="40" spans="1:12" x14ac:dyDescent="0.2">
      <c r="A40" s="3" t="s">
        <v>999</v>
      </c>
      <c r="B40" s="35" t="s">
        <v>213</v>
      </c>
      <c r="C40" s="36">
        <v>10092</v>
      </c>
      <c r="D40" s="44" t="str">
        <f t="shared" si="1"/>
        <v>N/A</v>
      </c>
      <c r="E40" s="36">
        <v>9632</v>
      </c>
      <c r="F40" s="44" t="str">
        <f t="shared" si="2"/>
        <v>N/A</v>
      </c>
      <c r="G40" s="36">
        <v>9739</v>
      </c>
      <c r="H40" s="44" t="str">
        <f t="shared" si="3"/>
        <v>N/A</v>
      </c>
      <c r="I40" s="12">
        <v>-4.5599999999999996</v>
      </c>
      <c r="J40" s="12">
        <v>1.111</v>
      </c>
      <c r="K40" s="45" t="s">
        <v>736</v>
      </c>
      <c r="L40" s="9" t="str">
        <f t="shared" si="0"/>
        <v>Yes</v>
      </c>
    </row>
    <row r="41" spans="1:12" x14ac:dyDescent="0.2">
      <c r="A41" s="46" t="s">
        <v>84</v>
      </c>
      <c r="B41" s="35" t="s">
        <v>213</v>
      </c>
      <c r="C41" s="47">
        <v>4667339060</v>
      </c>
      <c r="D41" s="44" t="str">
        <f t="shared" si="1"/>
        <v>N/A</v>
      </c>
      <c r="E41" s="47">
        <v>4874617308</v>
      </c>
      <c r="F41" s="44" t="str">
        <f t="shared" si="2"/>
        <v>N/A</v>
      </c>
      <c r="G41" s="47">
        <v>4963802224</v>
      </c>
      <c r="H41" s="44" t="str">
        <f t="shared" si="3"/>
        <v>N/A</v>
      </c>
      <c r="I41" s="12">
        <v>4.4409999999999998</v>
      </c>
      <c r="J41" s="12">
        <v>1.83</v>
      </c>
      <c r="K41" s="45" t="s">
        <v>736</v>
      </c>
      <c r="L41" s="9" t="str">
        <f t="shared" si="0"/>
        <v>Yes</v>
      </c>
    </row>
    <row r="42" spans="1:12" x14ac:dyDescent="0.2">
      <c r="A42" s="46" t="s">
        <v>1487</v>
      </c>
      <c r="B42" s="35" t="s">
        <v>213</v>
      </c>
      <c r="C42" s="47">
        <v>8167.3083962999999</v>
      </c>
      <c r="D42" s="44" t="str">
        <f t="shared" si="1"/>
        <v>N/A</v>
      </c>
      <c r="E42" s="47">
        <v>8633.1725955000002</v>
      </c>
      <c r="F42" s="44" t="str">
        <f t="shared" si="2"/>
        <v>N/A</v>
      </c>
      <c r="G42" s="47">
        <v>9001.1355664000002</v>
      </c>
      <c r="H42" s="44" t="str">
        <f t="shared" si="3"/>
        <v>N/A</v>
      </c>
      <c r="I42" s="12">
        <v>5.7039999999999997</v>
      </c>
      <c r="J42" s="12">
        <v>4.2619999999999996</v>
      </c>
      <c r="K42" s="45" t="s">
        <v>736</v>
      </c>
      <c r="L42" s="9" t="str">
        <f t="shared" si="0"/>
        <v>Yes</v>
      </c>
    </row>
    <row r="43" spans="1:12" x14ac:dyDescent="0.2">
      <c r="A43" s="46" t="s">
        <v>1488</v>
      </c>
      <c r="B43" s="35" t="s">
        <v>213</v>
      </c>
      <c r="C43" s="47">
        <v>9216.7953080000007</v>
      </c>
      <c r="D43" s="44" t="str">
        <f t="shared" si="1"/>
        <v>N/A</v>
      </c>
      <c r="E43" s="47">
        <v>9703.2991975999994</v>
      </c>
      <c r="F43" s="44" t="str">
        <f t="shared" si="2"/>
        <v>N/A</v>
      </c>
      <c r="G43" s="47">
        <v>10146.484409999999</v>
      </c>
      <c r="H43" s="44" t="str">
        <f t="shared" si="3"/>
        <v>N/A</v>
      </c>
      <c r="I43" s="12">
        <v>5.2779999999999996</v>
      </c>
      <c r="J43" s="12">
        <v>4.5670000000000002</v>
      </c>
      <c r="K43" s="45" t="s">
        <v>736</v>
      </c>
      <c r="L43" s="9" t="str">
        <f t="shared" si="0"/>
        <v>Yes</v>
      </c>
    </row>
    <row r="44" spans="1:12" x14ac:dyDescent="0.2">
      <c r="A44" s="4" t="s">
        <v>107</v>
      </c>
      <c r="B44" s="35" t="s">
        <v>213</v>
      </c>
      <c r="C44" s="47">
        <v>24514956</v>
      </c>
      <c r="D44" s="44" t="str">
        <f t="shared" si="1"/>
        <v>N/A</v>
      </c>
      <c r="E44" s="47">
        <v>25737204</v>
      </c>
      <c r="F44" s="44" t="str">
        <f t="shared" si="2"/>
        <v>N/A</v>
      </c>
      <c r="G44" s="47">
        <v>26120018</v>
      </c>
      <c r="H44" s="44" t="str">
        <f t="shared" si="3"/>
        <v>N/A</v>
      </c>
      <c r="I44" s="12">
        <v>4.9859999999999998</v>
      </c>
      <c r="J44" s="12">
        <v>1.4870000000000001</v>
      </c>
      <c r="K44" s="45" t="s">
        <v>736</v>
      </c>
      <c r="L44" s="9" t="str">
        <f t="shared" si="0"/>
        <v>Yes</v>
      </c>
    </row>
    <row r="45" spans="1:12" x14ac:dyDescent="0.2">
      <c r="A45" s="46" t="s">
        <v>158</v>
      </c>
      <c r="B45" s="48" t="s">
        <v>217</v>
      </c>
      <c r="C45" s="1">
        <v>931</v>
      </c>
      <c r="D45" s="44" t="str">
        <f>IF($B45="N/A","N/A",IF(C45&gt;0,"No",IF(C45&lt;0,"No","Yes")))</f>
        <v>No</v>
      </c>
      <c r="E45" s="1">
        <v>1022</v>
      </c>
      <c r="F45" s="44" t="str">
        <f>IF($B45="N/A","N/A",IF(E45&gt;0,"No",IF(E45&lt;0,"No","Yes")))</f>
        <v>No</v>
      </c>
      <c r="G45" s="1">
        <v>927</v>
      </c>
      <c r="H45" s="44" t="str">
        <f>IF($B45="N/A","N/A",IF(G45&gt;0,"No",IF(G45&lt;0,"No","Yes")))</f>
        <v>No</v>
      </c>
      <c r="I45" s="12">
        <v>9.7739999999999991</v>
      </c>
      <c r="J45" s="12">
        <v>-9.3000000000000007</v>
      </c>
      <c r="K45" s="45" t="s">
        <v>736</v>
      </c>
      <c r="L45" s="9" t="str">
        <f t="shared" si="0"/>
        <v>Yes</v>
      </c>
    </row>
    <row r="46" spans="1:12" x14ac:dyDescent="0.2">
      <c r="A46" s="46" t="s">
        <v>156</v>
      </c>
      <c r="B46" s="35" t="s">
        <v>213</v>
      </c>
      <c r="C46" s="47">
        <v>575171</v>
      </c>
      <c r="D46" s="44" t="str">
        <f t="shared" ref="D46:D47" si="4">IF($B46="N/A","N/A",IF(C46&gt;10,"No",IF(C46&lt;-10,"No","Yes")))</f>
        <v>N/A</v>
      </c>
      <c r="E46" s="47">
        <v>669490</v>
      </c>
      <c r="F46" s="44" t="str">
        <f t="shared" ref="F46:F47" si="5">IF($B46="N/A","N/A",IF(E46&gt;10,"No",IF(E46&lt;-10,"No","Yes")))</f>
        <v>N/A</v>
      </c>
      <c r="G46" s="47">
        <v>680003</v>
      </c>
      <c r="H46" s="44" t="str">
        <f t="shared" ref="H46:H47" si="6">IF($B46="N/A","N/A",IF(G46&gt;10,"No",IF(G46&lt;-10,"No","Yes")))</f>
        <v>N/A</v>
      </c>
      <c r="I46" s="12">
        <v>16.399999999999999</v>
      </c>
      <c r="J46" s="12">
        <v>1.57</v>
      </c>
      <c r="K46" s="45" t="s">
        <v>736</v>
      </c>
      <c r="L46" s="9" t="str">
        <f t="shared" si="0"/>
        <v>Yes</v>
      </c>
    </row>
    <row r="47" spans="1:12" x14ac:dyDescent="0.2">
      <c r="A47" s="46" t="s">
        <v>1290</v>
      </c>
      <c r="B47" s="35" t="s">
        <v>213</v>
      </c>
      <c r="C47" s="47">
        <v>617.79914070999996</v>
      </c>
      <c r="D47" s="44" t="str">
        <f t="shared" si="4"/>
        <v>N/A</v>
      </c>
      <c r="E47" s="47">
        <v>655.07827788999998</v>
      </c>
      <c r="F47" s="44" t="str">
        <f t="shared" si="5"/>
        <v>N/A</v>
      </c>
      <c r="G47" s="47">
        <v>733.55231931000003</v>
      </c>
      <c r="H47" s="44" t="str">
        <f t="shared" si="6"/>
        <v>N/A</v>
      </c>
      <c r="I47" s="12">
        <v>6.0339999999999998</v>
      </c>
      <c r="J47" s="12">
        <v>11.98</v>
      </c>
      <c r="K47" s="45" t="s">
        <v>736</v>
      </c>
      <c r="L47" s="9" t="str">
        <f>IF(J47="Div by 0", "N/A", IF(OR(J47="N/A",K47="N/A"),"N/A", IF(J47&gt;VALUE(MID(K47,1,2)), "No", IF(J47&lt;-1*VALUE(MID(K47,1,2)), "No", "Yes"))))</f>
        <v>Yes</v>
      </c>
    </row>
    <row r="48" spans="1:12" x14ac:dyDescent="0.2">
      <c r="A48" s="46" t="s">
        <v>1489</v>
      </c>
      <c r="B48" s="35" t="s">
        <v>213</v>
      </c>
      <c r="C48" s="47">
        <v>13217.753316</v>
      </c>
      <c r="D48" s="44" t="str">
        <f t="shared" ref="D48:D74" si="7">IF($B48="N/A","N/A",IF(C48&gt;10,"No",IF(C48&lt;-10,"No","Yes")))</f>
        <v>N/A</v>
      </c>
      <c r="E48" s="47">
        <v>14399.911797000001</v>
      </c>
      <c r="F48" s="44" t="str">
        <f t="shared" ref="F48:F74" si="8">IF($B48="N/A","N/A",IF(E48&gt;10,"No",IF(E48&lt;-10,"No","Yes")))</f>
        <v>N/A</v>
      </c>
      <c r="G48" s="47">
        <v>15104.967271</v>
      </c>
      <c r="H48" s="44" t="str">
        <f t="shared" ref="H48:H74" si="9">IF($B48="N/A","N/A",IF(G48&gt;10,"No",IF(G48&lt;-10,"No","Yes")))</f>
        <v>N/A</v>
      </c>
      <c r="I48" s="12">
        <v>8.9440000000000008</v>
      </c>
      <c r="J48" s="12">
        <v>4.8959999999999999</v>
      </c>
      <c r="K48" s="45" t="s">
        <v>736</v>
      </c>
      <c r="L48" s="9" t="str">
        <f t="shared" ref="L48:L74" si="10">IF(J48="Div by 0", "N/A", IF(K48="N/A","N/A", IF(J48&gt;VALUE(MID(K48,1,2)), "No", IF(J48&lt;-1*VALUE(MID(K48,1,2)), "No", "Yes"))))</f>
        <v>Yes</v>
      </c>
    </row>
    <row r="49" spans="1:12" x14ac:dyDescent="0.2">
      <c r="A49" s="46" t="s">
        <v>1490</v>
      </c>
      <c r="B49" s="35" t="s">
        <v>213</v>
      </c>
      <c r="C49" s="47">
        <v>10984.042724999999</v>
      </c>
      <c r="D49" s="44" t="str">
        <f t="shared" si="7"/>
        <v>N/A</v>
      </c>
      <c r="E49" s="47">
        <v>11692.011560999999</v>
      </c>
      <c r="F49" s="44" t="str">
        <f t="shared" si="8"/>
        <v>N/A</v>
      </c>
      <c r="G49" s="47">
        <v>12155.274914</v>
      </c>
      <c r="H49" s="44" t="str">
        <f t="shared" si="9"/>
        <v>N/A</v>
      </c>
      <c r="I49" s="12">
        <v>6.4450000000000003</v>
      </c>
      <c r="J49" s="12">
        <v>3.9620000000000002</v>
      </c>
      <c r="K49" s="45" t="s">
        <v>736</v>
      </c>
      <c r="L49" s="9" t="str">
        <f t="shared" si="10"/>
        <v>Yes</v>
      </c>
    </row>
    <row r="50" spans="1:12" x14ac:dyDescent="0.2">
      <c r="A50" s="46" t="s">
        <v>1491</v>
      </c>
      <c r="B50" s="35" t="s">
        <v>213</v>
      </c>
      <c r="C50" s="47" t="s">
        <v>1745</v>
      </c>
      <c r="D50" s="44" t="str">
        <f t="shared" si="7"/>
        <v>N/A</v>
      </c>
      <c r="E50" s="47" t="s">
        <v>1745</v>
      </c>
      <c r="F50" s="44" t="str">
        <f t="shared" si="8"/>
        <v>N/A</v>
      </c>
      <c r="G50" s="47" t="s">
        <v>1745</v>
      </c>
      <c r="H50" s="44" t="str">
        <f t="shared" si="9"/>
        <v>N/A</v>
      </c>
      <c r="I50" s="12" t="s">
        <v>1745</v>
      </c>
      <c r="J50" s="12" t="s">
        <v>1745</v>
      </c>
      <c r="K50" s="45" t="s">
        <v>736</v>
      </c>
      <c r="L50" s="9" t="str">
        <f t="shared" si="10"/>
        <v>N/A</v>
      </c>
    </row>
    <row r="51" spans="1:12" x14ac:dyDescent="0.2">
      <c r="A51" s="46" t="s">
        <v>1492</v>
      </c>
      <c r="B51" s="35" t="s">
        <v>213</v>
      </c>
      <c r="C51" s="47">
        <v>7647.5797215000002</v>
      </c>
      <c r="D51" s="44" t="str">
        <f t="shared" si="7"/>
        <v>N/A</v>
      </c>
      <c r="E51" s="47">
        <v>7902.6111885</v>
      </c>
      <c r="F51" s="44" t="str">
        <f t="shared" si="8"/>
        <v>N/A</v>
      </c>
      <c r="G51" s="47">
        <v>3339.8650499</v>
      </c>
      <c r="H51" s="44" t="str">
        <f t="shared" si="9"/>
        <v>N/A</v>
      </c>
      <c r="I51" s="12">
        <v>3.335</v>
      </c>
      <c r="J51" s="12">
        <v>-57.7</v>
      </c>
      <c r="K51" s="45" t="s">
        <v>736</v>
      </c>
      <c r="L51" s="9" t="str">
        <f t="shared" si="10"/>
        <v>No</v>
      </c>
    </row>
    <row r="52" spans="1:12" x14ac:dyDescent="0.2">
      <c r="A52" s="46" t="s">
        <v>1493</v>
      </c>
      <c r="B52" s="35" t="s">
        <v>213</v>
      </c>
      <c r="C52" s="47">
        <v>15012.815387000001</v>
      </c>
      <c r="D52" s="44" t="str">
        <f t="shared" si="7"/>
        <v>N/A</v>
      </c>
      <c r="E52" s="47">
        <v>16564.435517000002</v>
      </c>
      <c r="F52" s="44" t="str">
        <f t="shared" si="8"/>
        <v>N/A</v>
      </c>
      <c r="G52" s="47">
        <v>16816.798344999999</v>
      </c>
      <c r="H52" s="44" t="str">
        <f t="shared" si="9"/>
        <v>N/A</v>
      </c>
      <c r="I52" s="12">
        <v>10.34</v>
      </c>
      <c r="J52" s="12">
        <v>1.524</v>
      </c>
      <c r="K52" s="45" t="s">
        <v>736</v>
      </c>
      <c r="L52" s="9" t="str">
        <f t="shared" si="10"/>
        <v>Yes</v>
      </c>
    </row>
    <row r="53" spans="1:12" x14ac:dyDescent="0.2">
      <c r="A53" s="46" t="s">
        <v>1494</v>
      </c>
      <c r="B53" s="35" t="s">
        <v>213</v>
      </c>
      <c r="C53" s="47" t="s">
        <v>1745</v>
      </c>
      <c r="D53" s="44" t="str">
        <f t="shared" si="7"/>
        <v>N/A</v>
      </c>
      <c r="E53" s="47" t="s">
        <v>1745</v>
      </c>
      <c r="F53" s="44" t="str">
        <f t="shared" si="8"/>
        <v>N/A</v>
      </c>
      <c r="G53" s="47" t="s">
        <v>1745</v>
      </c>
      <c r="H53" s="44" t="str">
        <f t="shared" si="9"/>
        <v>N/A</v>
      </c>
      <c r="I53" s="12" t="s">
        <v>1745</v>
      </c>
      <c r="J53" s="12" t="s">
        <v>1745</v>
      </c>
      <c r="K53" s="45" t="s">
        <v>736</v>
      </c>
      <c r="L53" s="9" t="str">
        <f t="shared" si="10"/>
        <v>N/A</v>
      </c>
    </row>
    <row r="54" spans="1:12" x14ac:dyDescent="0.2">
      <c r="A54" s="46" t="s">
        <v>1495</v>
      </c>
      <c r="B54" s="35" t="s">
        <v>213</v>
      </c>
      <c r="C54" s="47">
        <v>13701.076648</v>
      </c>
      <c r="D54" s="44" t="str">
        <f t="shared" si="7"/>
        <v>N/A</v>
      </c>
      <c r="E54" s="47">
        <v>14409.957564</v>
      </c>
      <c r="F54" s="44" t="str">
        <f t="shared" si="8"/>
        <v>N/A</v>
      </c>
      <c r="G54" s="47">
        <v>15016.873032</v>
      </c>
      <c r="H54" s="44" t="str">
        <f t="shared" si="9"/>
        <v>N/A</v>
      </c>
      <c r="I54" s="12">
        <v>5.1740000000000004</v>
      </c>
      <c r="J54" s="12">
        <v>4.2119999999999997</v>
      </c>
      <c r="K54" s="45" t="s">
        <v>736</v>
      </c>
      <c r="L54" s="9" t="str">
        <f t="shared" si="10"/>
        <v>Yes</v>
      </c>
    </row>
    <row r="55" spans="1:12" x14ac:dyDescent="0.2">
      <c r="A55" s="46" t="s">
        <v>1496</v>
      </c>
      <c r="B55" s="35" t="s">
        <v>213</v>
      </c>
      <c r="C55" s="47">
        <v>15892.85298</v>
      </c>
      <c r="D55" s="44" t="str">
        <f t="shared" si="7"/>
        <v>N/A</v>
      </c>
      <c r="E55" s="47">
        <v>16525.090794</v>
      </c>
      <c r="F55" s="44" t="str">
        <f t="shared" si="8"/>
        <v>N/A</v>
      </c>
      <c r="G55" s="47">
        <v>17066.081649</v>
      </c>
      <c r="H55" s="44" t="str">
        <f t="shared" si="9"/>
        <v>N/A</v>
      </c>
      <c r="I55" s="12">
        <v>3.9780000000000002</v>
      </c>
      <c r="J55" s="12">
        <v>3.274</v>
      </c>
      <c r="K55" s="45" t="s">
        <v>736</v>
      </c>
      <c r="L55" s="9" t="str">
        <f t="shared" si="10"/>
        <v>Yes</v>
      </c>
    </row>
    <row r="56" spans="1:12" ht="25.5" x14ac:dyDescent="0.2">
      <c r="A56" s="46" t="s">
        <v>1497</v>
      </c>
      <c r="B56" s="35" t="s">
        <v>213</v>
      </c>
      <c r="C56" s="47" t="s">
        <v>1745</v>
      </c>
      <c r="D56" s="44" t="str">
        <f t="shared" si="7"/>
        <v>N/A</v>
      </c>
      <c r="E56" s="47" t="s">
        <v>1745</v>
      </c>
      <c r="F56" s="44" t="str">
        <f t="shared" si="8"/>
        <v>N/A</v>
      </c>
      <c r="G56" s="47" t="s">
        <v>1745</v>
      </c>
      <c r="H56" s="44" t="str">
        <f t="shared" si="9"/>
        <v>N/A</v>
      </c>
      <c r="I56" s="12" t="s">
        <v>1745</v>
      </c>
      <c r="J56" s="12" t="s">
        <v>1745</v>
      </c>
      <c r="K56" s="45" t="s">
        <v>736</v>
      </c>
      <c r="L56" s="9" t="str">
        <f t="shared" si="10"/>
        <v>N/A</v>
      </c>
    </row>
    <row r="57" spans="1:12" x14ac:dyDescent="0.2">
      <c r="A57" s="46" t="s">
        <v>1498</v>
      </c>
      <c r="B57" s="35" t="s">
        <v>213</v>
      </c>
      <c r="C57" s="47">
        <v>8325.3840619000002</v>
      </c>
      <c r="D57" s="44" t="str">
        <f t="shared" si="7"/>
        <v>N/A</v>
      </c>
      <c r="E57" s="47">
        <v>8224.2403594000007</v>
      </c>
      <c r="F57" s="44" t="str">
        <f t="shared" si="8"/>
        <v>N/A</v>
      </c>
      <c r="G57" s="47">
        <v>5160.3704236000003</v>
      </c>
      <c r="H57" s="44" t="str">
        <f t="shared" si="9"/>
        <v>N/A</v>
      </c>
      <c r="I57" s="12">
        <v>-1.21</v>
      </c>
      <c r="J57" s="12">
        <v>-37.299999999999997</v>
      </c>
      <c r="K57" s="45" t="s">
        <v>736</v>
      </c>
      <c r="L57" s="9" t="str">
        <f t="shared" si="10"/>
        <v>No</v>
      </c>
    </row>
    <row r="58" spans="1:12" x14ac:dyDescent="0.2">
      <c r="A58" s="46" t="s">
        <v>1499</v>
      </c>
      <c r="B58" s="35" t="s">
        <v>213</v>
      </c>
      <c r="C58" s="47">
        <v>12682.183467999999</v>
      </c>
      <c r="D58" s="44" t="str">
        <f t="shared" si="7"/>
        <v>N/A</v>
      </c>
      <c r="E58" s="47">
        <v>13549.062587</v>
      </c>
      <c r="F58" s="44" t="str">
        <f t="shared" si="8"/>
        <v>N/A</v>
      </c>
      <c r="G58" s="47">
        <v>13958.147583</v>
      </c>
      <c r="H58" s="44" t="str">
        <f t="shared" si="9"/>
        <v>N/A</v>
      </c>
      <c r="I58" s="12">
        <v>6.835</v>
      </c>
      <c r="J58" s="12">
        <v>3.0190000000000001</v>
      </c>
      <c r="K58" s="45" t="s">
        <v>736</v>
      </c>
      <c r="L58" s="9" t="str">
        <f t="shared" si="10"/>
        <v>Yes</v>
      </c>
    </row>
    <row r="59" spans="1:12" x14ac:dyDescent="0.2">
      <c r="A59" s="46" t="s">
        <v>1500</v>
      </c>
      <c r="B59" s="35" t="s">
        <v>213</v>
      </c>
      <c r="C59" s="47" t="s">
        <v>1745</v>
      </c>
      <c r="D59" s="44" t="str">
        <f t="shared" si="7"/>
        <v>N/A</v>
      </c>
      <c r="E59" s="47" t="s">
        <v>1745</v>
      </c>
      <c r="F59" s="44" t="str">
        <f t="shared" si="8"/>
        <v>N/A</v>
      </c>
      <c r="G59" s="47" t="s">
        <v>1745</v>
      </c>
      <c r="H59" s="44" t="str">
        <f t="shared" si="9"/>
        <v>N/A</v>
      </c>
      <c r="I59" s="12" t="s">
        <v>1745</v>
      </c>
      <c r="J59" s="12" t="s">
        <v>1745</v>
      </c>
      <c r="K59" s="45" t="s">
        <v>736</v>
      </c>
      <c r="L59" s="9" t="str">
        <f t="shared" si="10"/>
        <v>N/A</v>
      </c>
    </row>
    <row r="60" spans="1:12" x14ac:dyDescent="0.2">
      <c r="A60" s="46" t="s">
        <v>1501</v>
      </c>
      <c r="B60" s="35" t="s">
        <v>213</v>
      </c>
      <c r="C60" s="47">
        <v>2082.7475711000002</v>
      </c>
      <c r="D60" s="44" t="str">
        <f t="shared" si="7"/>
        <v>N/A</v>
      </c>
      <c r="E60" s="47">
        <v>2163.2199884000001</v>
      </c>
      <c r="F60" s="44" t="str">
        <f t="shared" si="8"/>
        <v>N/A</v>
      </c>
      <c r="G60" s="47">
        <v>2278.8566298999999</v>
      </c>
      <c r="H60" s="44" t="str">
        <f t="shared" si="9"/>
        <v>N/A</v>
      </c>
      <c r="I60" s="12">
        <v>3.8639999999999999</v>
      </c>
      <c r="J60" s="12">
        <v>5.3460000000000001</v>
      </c>
      <c r="K60" s="45" t="s">
        <v>736</v>
      </c>
      <c r="L60" s="9" t="str">
        <f t="shared" si="10"/>
        <v>Yes</v>
      </c>
    </row>
    <row r="61" spans="1:12" x14ac:dyDescent="0.2">
      <c r="A61" s="46" t="s">
        <v>1502</v>
      </c>
      <c r="B61" s="35" t="s">
        <v>213</v>
      </c>
      <c r="C61" s="47">
        <v>1986.5716566000001</v>
      </c>
      <c r="D61" s="44" t="str">
        <f t="shared" si="7"/>
        <v>N/A</v>
      </c>
      <c r="E61" s="47">
        <v>2098.7959326</v>
      </c>
      <c r="F61" s="44" t="str">
        <f t="shared" si="8"/>
        <v>N/A</v>
      </c>
      <c r="G61" s="47">
        <v>2209.9087278000002</v>
      </c>
      <c r="H61" s="44" t="str">
        <f t="shared" si="9"/>
        <v>N/A</v>
      </c>
      <c r="I61" s="12">
        <v>5.649</v>
      </c>
      <c r="J61" s="12">
        <v>5.2939999999999996</v>
      </c>
      <c r="K61" s="45" t="s">
        <v>736</v>
      </c>
      <c r="L61" s="9" t="str">
        <f t="shared" si="10"/>
        <v>Yes</v>
      </c>
    </row>
    <row r="62" spans="1:12" x14ac:dyDescent="0.2">
      <c r="A62" s="46" t="s">
        <v>1503</v>
      </c>
      <c r="B62" s="35" t="s">
        <v>213</v>
      </c>
      <c r="C62" s="47" t="s">
        <v>1745</v>
      </c>
      <c r="D62" s="44" t="str">
        <f t="shared" si="7"/>
        <v>N/A</v>
      </c>
      <c r="E62" s="47" t="s">
        <v>1745</v>
      </c>
      <c r="F62" s="44" t="str">
        <f t="shared" si="8"/>
        <v>N/A</v>
      </c>
      <c r="G62" s="47" t="s">
        <v>1745</v>
      </c>
      <c r="H62" s="44" t="str">
        <f t="shared" si="9"/>
        <v>N/A</v>
      </c>
      <c r="I62" s="12" t="s">
        <v>1745</v>
      </c>
      <c r="J62" s="12" t="s">
        <v>1745</v>
      </c>
      <c r="K62" s="45" t="s">
        <v>736</v>
      </c>
      <c r="L62" s="9" t="str">
        <f t="shared" si="10"/>
        <v>N/A</v>
      </c>
    </row>
    <row r="63" spans="1:12" ht="25.5" x14ac:dyDescent="0.2">
      <c r="A63" s="46" t="s">
        <v>1504</v>
      </c>
      <c r="B63" s="35" t="s">
        <v>213</v>
      </c>
      <c r="C63" s="47" t="s">
        <v>1745</v>
      </c>
      <c r="D63" s="44" t="str">
        <f t="shared" si="7"/>
        <v>N/A</v>
      </c>
      <c r="E63" s="47" t="s">
        <v>1745</v>
      </c>
      <c r="F63" s="44" t="str">
        <f t="shared" si="8"/>
        <v>N/A</v>
      </c>
      <c r="G63" s="47" t="s">
        <v>1745</v>
      </c>
      <c r="H63" s="44" t="str">
        <f t="shared" si="9"/>
        <v>N/A</v>
      </c>
      <c r="I63" s="12" t="s">
        <v>1745</v>
      </c>
      <c r="J63" s="12" t="s">
        <v>1745</v>
      </c>
      <c r="K63" s="45" t="s">
        <v>736</v>
      </c>
      <c r="L63" s="9" t="str">
        <f t="shared" si="10"/>
        <v>N/A</v>
      </c>
    </row>
    <row r="64" spans="1:12" x14ac:dyDescent="0.2">
      <c r="A64" s="46" t="s">
        <v>1505</v>
      </c>
      <c r="B64" s="35" t="s">
        <v>213</v>
      </c>
      <c r="C64" s="47">
        <v>1654.7713211</v>
      </c>
      <c r="D64" s="44" t="str">
        <f t="shared" si="7"/>
        <v>N/A</v>
      </c>
      <c r="E64" s="47">
        <v>1693.9033861</v>
      </c>
      <c r="F64" s="44" t="str">
        <f t="shared" si="8"/>
        <v>N/A</v>
      </c>
      <c r="G64" s="47">
        <v>1771.7305729</v>
      </c>
      <c r="H64" s="44" t="str">
        <f t="shared" si="9"/>
        <v>N/A</v>
      </c>
      <c r="I64" s="12">
        <v>2.3650000000000002</v>
      </c>
      <c r="J64" s="12">
        <v>4.5949999999999998</v>
      </c>
      <c r="K64" s="45" t="s">
        <v>736</v>
      </c>
      <c r="L64" s="9" t="str">
        <f t="shared" si="10"/>
        <v>Yes</v>
      </c>
    </row>
    <row r="65" spans="1:12" x14ac:dyDescent="0.2">
      <c r="A65" s="46" t="s">
        <v>1506</v>
      </c>
      <c r="B65" s="35" t="s">
        <v>213</v>
      </c>
      <c r="C65" s="47">
        <v>4068.8697550000002</v>
      </c>
      <c r="D65" s="44" t="str">
        <f t="shared" si="7"/>
        <v>N/A</v>
      </c>
      <c r="E65" s="47">
        <v>3928.9093309999998</v>
      </c>
      <c r="F65" s="44" t="str">
        <f t="shared" si="8"/>
        <v>N/A</v>
      </c>
      <c r="G65" s="47">
        <v>4275.5403217000003</v>
      </c>
      <c r="H65" s="44" t="str">
        <f t="shared" si="9"/>
        <v>N/A</v>
      </c>
      <c r="I65" s="12">
        <v>-3.44</v>
      </c>
      <c r="J65" s="12">
        <v>8.8230000000000004</v>
      </c>
      <c r="K65" s="45" t="s">
        <v>736</v>
      </c>
      <c r="L65" s="9" t="str">
        <f t="shared" si="10"/>
        <v>Yes</v>
      </c>
    </row>
    <row r="66" spans="1:12" x14ac:dyDescent="0.2">
      <c r="A66" s="46" t="s">
        <v>1507</v>
      </c>
      <c r="B66" s="35" t="s">
        <v>213</v>
      </c>
      <c r="C66" s="47">
        <v>5360.1740387</v>
      </c>
      <c r="D66" s="44" t="str">
        <f t="shared" si="7"/>
        <v>N/A</v>
      </c>
      <c r="E66" s="47">
        <v>5836.5200326000004</v>
      </c>
      <c r="F66" s="44" t="str">
        <f t="shared" si="8"/>
        <v>N/A</v>
      </c>
      <c r="G66" s="47">
        <v>5554.1464759</v>
      </c>
      <c r="H66" s="44" t="str">
        <f t="shared" si="9"/>
        <v>N/A</v>
      </c>
      <c r="I66" s="12">
        <v>8.8870000000000005</v>
      </c>
      <c r="J66" s="12">
        <v>-4.84</v>
      </c>
      <c r="K66" s="45" t="s">
        <v>736</v>
      </c>
      <c r="L66" s="9" t="str">
        <f t="shared" si="10"/>
        <v>Yes</v>
      </c>
    </row>
    <row r="67" spans="1:12" x14ac:dyDescent="0.2">
      <c r="A67" s="46" t="s">
        <v>1508</v>
      </c>
      <c r="B67" s="35" t="s">
        <v>213</v>
      </c>
      <c r="C67" s="47" t="s">
        <v>1745</v>
      </c>
      <c r="D67" s="44" t="str">
        <f t="shared" si="7"/>
        <v>N/A</v>
      </c>
      <c r="E67" s="47" t="s">
        <v>1745</v>
      </c>
      <c r="F67" s="44" t="str">
        <f t="shared" si="8"/>
        <v>N/A</v>
      </c>
      <c r="G67" s="47" t="s">
        <v>1745</v>
      </c>
      <c r="H67" s="44" t="str">
        <f t="shared" si="9"/>
        <v>N/A</v>
      </c>
      <c r="I67" s="12" t="s">
        <v>1745</v>
      </c>
      <c r="J67" s="12" t="s">
        <v>1745</v>
      </c>
      <c r="K67" s="45" t="s">
        <v>736</v>
      </c>
      <c r="L67" s="9" t="str">
        <f t="shared" si="10"/>
        <v>N/A</v>
      </c>
    </row>
    <row r="68" spans="1:12" x14ac:dyDescent="0.2">
      <c r="A68" s="46" t="s">
        <v>1509</v>
      </c>
      <c r="B68" s="35" t="s">
        <v>213</v>
      </c>
      <c r="C68" s="47">
        <v>2840.8156868000001</v>
      </c>
      <c r="D68" s="44" t="str">
        <f t="shared" si="7"/>
        <v>N/A</v>
      </c>
      <c r="E68" s="47">
        <v>2928.8513048</v>
      </c>
      <c r="F68" s="44" t="str">
        <f t="shared" si="8"/>
        <v>N/A</v>
      </c>
      <c r="G68" s="47">
        <v>3063.2691069000002</v>
      </c>
      <c r="H68" s="44" t="str">
        <f t="shared" si="9"/>
        <v>N/A</v>
      </c>
      <c r="I68" s="12">
        <v>3.0990000000000002</v>
      </c>
      <c r="J68" s="12">
        <v>4.5890000000000004</v>
      </c>
      <c r="K68" s="45" t="s">
        <v>736</v>
      </c>
      <c r="L68" s="9" t="str">
        <f t="shared" si="10"/>
        <v>Yes</v>
      </c>
    </row>
    <row r="69" spans="1:12" x14ac:dyDescent="0.2">
      <c r="A69" s="46" t="s">
        <v>1510</v>
      </c>
      <c r="B69" s="35" t="s">
        <v>213</v>
      </c>
      <c r="C69" s="47">
        <v>2838.1843874000001</v>
      </c>
      <c r="D69" s="44" t="str">
        <f t="shared" si="7"/>
        <v>N/A</v>
      </c>
      <c r="E69" s="47">
        <v>2886.6526475000001</v>
      </c>
      <c r="F69" s="44" t="str">
        <f t="shared" si="8"/>
        <v>N/A</v>
      </c>
      <c r="G69" s="47">
        <v>3015.0970815999999</v>
      </c>
      <c r="H69" s="44" t="str">
        <f t="shared" si="9"/>
        <v>N/A</v>
      </c>
      <c r="I69" s="12">
        <v>1.708</v>
      </c>
      <c r="J69" s="12">
        <v>4.45</v>
      </c>
      <c r="K69" s="45" t="s">
        <v>736</v>
      </c>
      <c r="L69" s="9" t="str">
        <f t="shared" si="10"/>
        <v>Yes</v>
      </c>
    </row>
    <row r="70" spans="1:12" x14ac:dyDescent="0.2">
      <c r="A70" s="46" t="s">
        <v>1511</v>
      </c>
      <c r="B70" s="35" t="s">
        <v>213</v>
      </c>
      <c r="C70" s="47" t="s">
        <v>1745</v>
      </c>
      <c r="D70" s="44" t="str">
        <f t="shared" si="7"/>
        <v>N/A</v>
      </c>
      <c r="E70" s="47" t="s">
        <v>1745</v>
      </c>
      <c r="F70" s="44" t="str">
        <f t="shared" si="8"/>
        <v>N/A</v>
      </c>
      <c r="G70" s="47" t="s">
        <v>1745</v>
      </c>
      <c r="H70" s="44" t="str">
        <f t="shared" si="9"/>
        <v>N/A</v>
      </c>
      <c r="I70" s="12" t="s">
        <v>1745</v>
      </c>
      <c r="J70" s="12" t="s">
        <v>1745</v>
      </c>
      <c r="K70" s="45" t="s">
        <v>736</v>
      </c>
      <c r="L70" s="9" t="str">
        <f t="shared" si="10"/>
        <v>N/A</v>
      </c>
    </row>
    <row r="71" spans="1:12" ht="25.5" x14ac:dyDescent="0.2">
      <c r="A71" s="46" t="s">
        <v>1512</v>
      </c>
      <c r="B71" s="35" t="s">
        <v>213</v>
      </c>
      <c r="C71" s="47" t="s">
        <v>1745</v>
      </c>
      <c r="D71" s="44" t="str">
        <f t="shared" si="7"/>
        <v>N/A</v>
      </c>
      <c r="E71" s="47" t="s">
        <v>1745</v>
      </c>
      <c r="F71" s="44" t="str">
        <f t="shared" si="8"/>
        <v>N/A</v>
      </c>
      <c r="G71" s="47" t="s">
        <v>1745</v>
      </c>
      <c r="H71" s="44" t="str">
        <f t="shared" si="9"/>
        <v>N/A</v>
      </c>
      <c r="I71" s="12" t="s">
        <v>1745</v>
      </c>
      <c r="J71" s="12" t="s">
        <v>1745</v>
      </c>
      <c r="K71" s="45" t="s">
        <v>736</v>
      </c>
      <c r="L71" s="9" t="str">
        <f t="shared" si="10"/>
        <v>N/A</v>
      </c>
    </row>
    <row r="72" spans="1:12" x14ac:dyDescent="0.2">
      <c r="A72" s="46" t="s">
        <v>1513</v>
      </c>
      <c r="B72" s="35" t="s">
        <v>213</v>
      </c>
      <c r="C72" s="47">
        <v>2331.9298792999998</v>
      </c>
      <c r="D72" s="44" t="str">
        <f t="shared" si="7"/>
        <v>N/A</v>
      </c>
      <c r="E72" s="47">
        <v>2474.4034403999999</v>
      </c>
      <c r="F72" s="44" t="str">
        <f t="shared" si="8"/>
        <v>N/A</v>
      </c>
      <c r="G72" s="47">
        <v>2464.1628921000001</v>
      </c>
      <c r="H72" s="44" t="str">
        <f t="shared" si="9"/>
        <v>N/A</v>
      </c>
      <c r="I72" s="12">
        <v>6.11</v>
      </c>
      <c r="J72" s="12">
        <v>-0.41399999999999998</v>
      </c>
      <c r="K72" s="45" t="s">
        <v>736</v>
      </c>
      <c r="L72" s="9" t="str">
        <f t="shared" si="10"/>
        <v>Yes</v>
      </c>
    </row>
    <row r="73" spans="1:12" x14ac:dyDescent="0.2">
      <c r="A73" s="46" t="s">
        <v>1514</v>
      </c>
      <c r="B73" s="35" t="s">
        <v>213</v>
      </c>
      <c r="C73" s="47">
        <v>5706.2121993000001</v>
      </c>
      <c r="D73" s="44" t="str">
        <f t="shared" si="7"/>
        <v>N/A</v>
      </c>
      <c r="E73" s="47">
        <v>5808.5644748000004</v>
      </c>
      <c r="F73" s="44" t="str">
        <f t="shared" si="8"/>
        <v>N/A</v>
      </c>
      <c r="G73" s="47">
        <v>5599.4979321999999</v>
      </c>
      <c r="H73" s="44" t="str">
        <f t="shared" si="9"/>
        <v>N/A</v>
      </c>
      <c r="I73" s="12">
        <v>1.794</v>
      </c>
      <c r="J73" s="12">
        <v>-3.6</v>
      </c>
      <c r="K73" s="45" t="s">
        <v>736</v>
      </c>
      <c r="L73" s="9" t="str">
        <f t="shared" si="10"/>
        <v>Yes</v>
      </c>
    </row>
    <row r="74" spans="1:12" x14ac:dyDescent="0.2">
      <c r="A74" s="46" t="s">
        <v>1515</v>
      </c>
      <c r="B74" s="35" t="s">
        <v>213</v>
      </c>
      <c r="C74" s="47">
        <v>3359.8703924000001</v>
      </c>
      <c r="D74" s="44" t="str">
        <f t="shared" si="7"/>
        <v>N/A</v>
      </c>
      <c r="E74" s="47">
        <v>3525.1964286000002</v>
      </c>
      <c r="F74" s="44" t="str">
        <f t="shared" si="8"/>
        <v>N/A</v>
      </c>
      <c r="G74" s="47">
        <v>3867.5715166</v>
      </c>
      <c r="H74" s="44" t="str">
        <f t="shared" si="9"/>
        <v>N/A</v>
      </c>
      <c r="I74" s="12">
        <v>4.9210000000000003</v>
      </c>
      <c r="J74" s="12">
        <v>9.7119999999999997</v>
      </c>
      <c r="K74" s="45" t="s">
        <v>736</v>
      </c>
      <c r="L74" s="9" t="str">
        <f t="shared" si="10"/>
        <v>Yes</v>
      </c>
    </row>
    <row r="75" spans="1:12" x14ac:dyDescent="0.2">
      <c r="A75" s="46" t="s">
        <v>1597</v>
      </c>
      <c r="B75" s="35" t="s">
        <v>213</v>
      </c>
      <c r="C75" s="47">
        <v>550158385</v>
      </c>
      <c r="D75" s="44" t="str">
        <f t="shared" ref="D75:D144" si="11">IF($B75="N/A","N/A",IF(C75&gt;10,"No",IF(C75&lt;-10,"No","Yes")))</f>
        <v>N/A</v>
      </c>
      <c r="E75" s="47">
        <v>536625351</v>
      </c>
      <c r="F75" s="44" t="str">
        <f t="shared" ref="F75:F144" si="12">IF($B75="N/A","N/A",IF(E75&gt;10,"No",IF(E75&lt;-10,"No","Yes")))</f>
        <v>N/A</v>
      </c>
      <c r="G75" s="47">
        <v>502754709</v>
      </c>
      <c r="H75" s="44" t="str">
        <f t="shared" ref="H75:H144" si="13">IF($B75="N/A","N/A",IF(G75&gt;10,"No",IF(G75&lt;-10,"No","Yes")))</f>
        <v>N/A</v>
      </c>
      <c r="I75" s="12">
        <v>-2.46</v>
      </c>
      <c r="J75" s="12">
        <v>-6.31</v>
      </c>
      <c r="K75" s="45" t="s">
        <v>736</v>
      </c>
      <c r="L75" s="9" t="str">
        <f t="shared" ref="L75:L135" si="14">IF(J75="Div by 0", "N/A", IF(K75="N/A","N/A", IF(J75&gt;VALUE(MID(K75,1,2)), "No", IF(J75&lt;-1*VALUE(MID(K75,1,2)), "No", "Yes"))))</f>
        <v>Yes</v>
      </c>
    </row>
    <row r="76" spans="1:12" x14ac:dyDescent="0.2">
      <c r="A76" s="46" t="s">
        <v>596</v>
      </c>
      <c r="B76" s="35" t="s">
        <v>213</v>
      </c>
      <c r="C76" s="36">
        <v>67350</v>
      </c>
      <c r="D76" s="44" t="str">
        <f t="shared" si="11"/>
        <v>N/A</v>
      </c>
      <c r="E76" s="36">
        <v>65759</v>
      </c>
      <c r="F76" s="44" t="str">
        <f t="shared" si="12"/>
        <v>N/A</v>
      </c>
      <c r="G76" s="36">
        <v>60004</v>
      </c>
      <c r="H76" s="44" t="str">
        <f t="shared" si="13"/>
        <v>N/A</v>
      </c>
      <c r="I76" s="12">
        <v>-2.36</v>
      </c>
      <c r="J76" s="12">
        <v>-8.75</v>
      </c>
      <c r="K76" s="45" t="s">
        <v>736</v>
      </c>
      <c r="L76" s="9" t="str">
        <f t="shared" si="14"/>
        <v>Yes</v>
      </c>
    </row>
    <row r="77" spans="1:12" x14ac:dyDescent="0.2">
      <c r="A77" s="46" t="s">
        <v>1424</v>
      </c>
      <c r="B77" s="35" t="s">
        <v>213</v>
      </c>
      <c r="C77" s="47">
        <v>8168.6471418000001</v>
      </c>
      <c r="D77" s="44" t="str">
        <f t="shared" si="11"/>
        <v>N/A</v>
      </c>
      <c r="E77" s="47">
        <v>8160.4852719999999</v>
      </c>
      <c r="F77" s="44" t="str">
        <f t="shared" si="12"/>
        <v>N/A</v>
      </c>
      <c r="G77" s="47">
        <v>8378.6865708999994</v>
      </c>
      <c r="H77" s="44" t="str">
        <f t="shared" si="13"/>
        <v>N/A</v>
      </c>
      <c r="I77" s="12">
        <v>-0.1</v>
      </c>
      <c r="J77" s="12">
        <v>2.6739999999999999</v>
      </c>
      <c r="K77" s="45" t="s">
        <v>736</v>
      </c>
      <c r="L77" s="9" t="str">
        <f t="shared" si="14"/>
        <v>Yes</v>
      </c>
    </row>
    <row r="78" spans="1:12" x14ac:dyDescent="0.2">
      <c r="A78" s="46" t="s">
        <v>1425</v>
      </c>
      <c r="B78" s="35" t="s">
        <v>213</v>
      </c>
      <c r="C78" s="36">
        <v>8.4109279880999992</v>
      </c>
      <c r="D78" s="44" t="str">
        <f t="shared" si="11"/>
        <v>N/A</v>
      </c>
      <c r="E78" s="36">
        <v>8.3091896165999994</v>
      </c>
      <c r="F78" s="44" t="str">
        <f t="shared" si="12"/>
        <v>N/A</v>
      </c>
      <c r="G78" s="36">
        <v>8.2424338377000002</v>
      </c>
      <c r="H78" s="44" t="str">
        <f t="shared" si="13"/>
        <v>N/A</v>
      </c>
      <c r="I78" s="12">
        <v>-1.21</v>
      </c>
      <c r="J78" s="12">
        <v>-0.80300000000000005</v>
      </c>
      <c r="K78" s="45" t="s">
        <v>736</v>
      </c>
      <c r="L78" s="9" t="str">
        <f t="shared" si="14"/>
        <v>Yes</v>
      </c>
    </row>
    <row r="79" spans="1:12" ht="25.5" x14ac:dyDescent="0.2">
      <c r="A79" s="46" t="s">
        <v>597</v>
      </c>
      <c r="B79" s="35" t="s">
        <v>213</v>
      </c>
      <c r="C79" s="47">
        <v>881499</v>
      </c>
      <c r="D79" s="44" t="str">
        <f t="shared" si="11"/>
        <v>N/A</v>
      </c>
      <c r="E79" s="47">
        <v>476168</v>
      </c>
      <c r="F79" s="44" t="str">
        <f t="shared" si="12"/>
        <v>N/A</v>
      </c>
      <c r="G79" s="47">
        <v>435247</v>
      </c>
      <c r="H79" s="44" t="str">
        <f t="shared" si="13"/>
        <v>N/A</v>
      </c>
      <c r="I79" s="12">
        <v>-46</v>
      </c>
      <c r="J79" s="12">
        <v>-8.59</v>
      </c>
      <c r="K79" s="45" t="s">
        <v>736</v>
      </c>
      <c r="L79" s="9" t="str">
        <f t="shared" si="14"/>
        <v>Yes</v>
      </c>
    </row>
    <row r="80" spans="1:12" x14ac:dyDescent="0.2">
      <c r="A80" s="46" t="s">
        <v>598</v>
      </c>
      <c r="B80" s="35" t="s">
        <v>213</v>
      </c>
      <c r="C80" s="36">
        <v>11</v>
      </c>
      <c r="D80" s="44" t="str">
        <f t="shared" si="11"/>
        <v>N/A</v>
      </c>
      <c r="E80" s="36">
        <v>11</v>
      </c>
      <c r="F80" s="44" t="str">
        <f t="shared" si="12"/>
        <v>N/A</v>
      </c>
      <c r="G80" s="36">
        <v>11</v>
      </c>
      <c r="H80" s="44" t="str">
        <f t="shared" si="13"/>
        <v>N/A</v>
      </c>
      <c r="I80" s="12">
        <v>-16.7</v>
      </c>
      <c r="J80" s="12">
        <v>0</v>
      </c>
      <c r="K80" s="45" t="s">
        <v>736</v>
      </c>
      <c r="L80" s="9" t="str">
        <f t="shared" si="14"/>
        <v>Yes</v>
      </c>
    </row>
    <row r="81" spans="1:12" x14ac:dyDescent="0.2">
      <c r="A81" s="46" t="s">
        <v>1426</v>
      </c>
      <c r="B81" s="35" t="s">
        <v>213</v>
      </c>
      <c r="C81" s="47">
        <v>146916.5</v>
      </c>
      <c r="D81" s="44" t="str">
        <f t="shared" si="11"/>
        <v>N/A</v>
      </c>
      <c r="E81" s="47">
        <v>95233.600000000006</v>
      </c>
      <c r="F81" s="44" t="str">
        <f t="shared" si="12"/>
        <v>N/A</v>
      </c>
      <c r="G81" s="47">
        <v>87049.4</v>
      </c>
      <c r="H81" s="44" t="str">
        <f t="shared" si="13"/>
        <v>N/A</v>
      </c>
      <c r="I81" s="12">
        <v>-35.200000000000003</v>
      </c>
      <c r="J81" s="12">
        <v>-8.59</v>
      </c>
      <c r="K81" s="45" t="s">
        <v>736</v>
      </c>
      <c r="L81" s="9" t="str">
        <f t="shared" si="14"/>
        <v>Yes</v>
      </c>
    </row>
    <row r="82" spans="1:12" ht="25.5" x14ac:dyDescent="0.2">
      <c r="A82" s="46" t="s">
        <v>599</v>
      </c>
      <c r="B82" s="35" t="s">
        <v>213</v>
      </c>
      <c r="C82" s="47">
        <v>1728980</v>
      </c>
      <c r="D82" s="44" t="str">
        <f t="shared" si="11"/>
        <v>N/A</v>
      </c>
      <c r="E82" s="47">
        <v>2283420</v>
      </c>
      <c r="F82" s="44" t="str">
        <f t="shared" si="12"/>
        <v>N/A</v>
      </c>
      <c r="G82" s="47">
        <v>1716458</v>
      </c>
      <c r="H82" s="44" t="str">
        <f t="shared" si="13"/>
        <v>N/A</v>
      </c>
      <c r="I82" s="12">
        <v>32.07</v>
      </c>
      <c r="J82" s="12">
        <v>-24.8</v>
      </c>
      <c r="K82" s="45" t="s">
        <v>736</v>
      </c>
      <c r="L82" s="9" t="str">
        <f t="shared" si="14"/>
        <v>Yes</v>
      </c>
    </row>
    <row r="83" spans="1:12" x14ac:dyDescent="0.2">
      <c r="A83" s="46" t="s">
        <v>600</v>
      </c>
      <c r="B83" s="35" t="s">
        <v>213</v>
      </c>
      <c r="C83" s="36">
        <v>57</v>
      </c>
      <c r="D83" s="44" t="str">
        <f t="shared" si="11"/>
        <v>N/A</v>
      </c>
      <c r="E83" s="36">
        <v>56</v>
      </c>
      <c r="F83" s="44" t="str">
        <f t="shared" si="12"/>
        <v>N/A</v>
      </c>
      <c r="G83" s="36">
        <v>45</v>
      </c>
      <c r="H83" s="44" t="str">
        <f t="shared" si="13"/>
        <v>N/A</v>
      </c>
      <c r="I83" s="12">
        <v>-1.75</v>
      </c>
      <c r="J83" s="12">
        <v>-19.600000000000001</v>
      </c>
      <c r="K83" s="45" t="s">
        <v>736</v>
      </c>
      <c r="L83" s="9" t="str">
        <f t="shared" si="14"/>
        <v>Yes</v>
      </c>
    </row>
    <row r="84" spans="1:12" ht="25.5" x14ac:dyDescent="0.2">
      <c r="A84" s="4" t="s">
        <v>1427</v>
      </c>
      <c r="B84" s="35" t="s">
        <v>213</v>
      </c>
      <c r="C84" s="47">
        <v>30332.982456000002</v>
      </c>
      <c r="D84" s="44" t="str">
        <f t="shared" si="11"/>
        <v>N/A</v>
      </c>
      <c r="E84" s="47">
        <v>40775.357143000001</v>
      </c>
      <c r="F84" s="44" t="str">
        <f t="shared" si="12"/>
        <v>N/A</v>
      </c>
      <c r="G84" s="47">
        <v>38143.511111</v>
      </c>
      <c r="H84" s="44" t="str">
        <f t="shared" si="13"/>
        <v>N/A</v>
      </c>
      <c r="I84" s="12">
        <v>34.43</v>
      </c>
      <c r="J84" s="12">
        <v>-6.45</v>
      </c>
      <c r="K84" s="45" t="s">
        <v>736</v>
      </c>
      <c r="L84" s="9" t="str">
        <f t="shared" si="14"/>
        <v>Yes</v>
      </c>
    </row>
    <row r="85" spans="1:12" x14ac:dyDescent="0.2">
      <c r="A85" s="4" t="s">
        <v>601</v>
      </c>
      <c r="B85" s="35" t="s">
        <v>213</v>
      </c>
      <c r="C85" s="47">
        <v>110120084</v>
      </c>
      <c r="D85" s="44" t="str">
        <f t="shared" si="11"/>
        <v>N/A</v>
      </c>
      <c r="E85" s="47">
        <v>103980429</v>
      </c>
      <c r="F85" s="44" t="str">
        <f t="shared" si="12"/>
        <v>N/A</v>
      </c>
      <c r="G85" s="47">
        <v>86708744</v>
      </c>
      <c r="H85" s="44" t="str">
        <f t="shared" si="13"/>
        <v>N/A</v>
      </c>
      <c r="I85" s="12">
        <v>-5.58</v>
      </c>
      <c r="J85" s="12">
        <v>-16.600000000000001</v>
      </c>
      <c r="K85" s="45" t="s">
        <v>736</v>
      </c>
      <c r="L85" s="9" t="str">
        <f t="shared" si="14"/>
        <v>Yes</v>
      </c>
    </row>
    <row r="86" spans="1:12" x14ac:dyDescent="0.2">
      <c r="A86" s="4" t="s">
        <v>602</v>
      </c>
      <c r="B86" s="35" t="s">
        <v>213</v>
      </c>
      <c r="C86" s="36">
        <v>676</v>
      </c>
      <c r="D86" s="44" t="str">
        <f t="shared" si="11"/>
        <v>N/A</v>
      </c>
      <c r="E86" s="36">
        <v>607</v>
      </c>
      <c r="F86" s="44" t="str">
        <f t="shared" si="12"/>
        <v>N/A</v>
      </c>
      <c r="G86" s="36">
        <v>537</v>
      </c>
      <c r="H86" s="44" t="str">
        <f t="shared" si="13"/>
        <v>N/A</v>
      </c>
      <c r="I86" s="12">
        <v>-10.199999999999999</v>
      </c>
      <c r="J86" s="12">
        <v>-11.5</v>
      </c>
      <c r="K86" s="45" t="s">
        <v>736</v>
      </c>
      <c r="L86" s="9" t="str">
        <f t="shared" si="14"/>
        <v>Yes</v>
      </c>
    </row>
    <row r="87" spans="1:12" x14ac:dyDescent="0.2">
      <c r="A87" s="4" t="s">
        <v>1428</v>
      </c>
      <c r="B87" s="35" t="s">
        <v>213</v>
      </c>
      <c r="C87" s="47">
        <v>162899.53253999999</v>
      </c>
      <c r="D87" s="44" t="str">
        <f t="shared" si="11"/>
        <v>N/A</v>
      </c>
      <c r="E87" s="47">
        <v>171302.18945999999</v>
      </c>
      <c r="F87" s="44" t="str">
        <f t="shared" si="12"/>
        <v>N/A</v>
      </c>
      <c r="G87" s="47">
        <v>161468.79702</v>
      </c>
      <c r="H87" s="44" t="str">
        <f t="shared" si="13"/>
        <v>N/A</v>
      </c>
      <c r="I87" s="12">
        <v>5.1580000000000004</v>
      </c>
      <c r="J87" s="12">
        <v>-5.74</v>
      </c>
      <c r="K87" s="45" t="s">
        <v>736</v>
      </c>
      <c r="L87" s="9" t="str">
        <f t="shared" si="14"/>
        <v>Yes</v>
      </c>
    </row>
    <row r="88" spans="1:12" x14ac:dyDescent="0.2">
      <c r="A88" s="46" t="s">
        <v>603</v>
      </c>
      <c r="B88" s="35" t="s">
        <v>213</v>
      </c>
      <c r="C88" s="47">
        <v>884306823</v>
      </c>
      <c r="D88" s="44" t="str">
        <f t="shared" si="11"/>
        <v>N/A</v>
      </c>
      <c r="E88" s="47">
        <v>957459975</v>
      </c>
      <c r="F88" s="44" t="str">
        <f t="shared" si="12"/>
        <v>N/A</v>
      </c>
      <c r="G88" s="47">
        <v>984548704</v>
      </c>
      <c r="H88" s="44" t="str">
        <f t="shared" si="13"/>
        <v>N/A</v>
      </c>
      <c r="I88" s="12">
        <v>8.2720000000000002</v>
      </c>
      <c r="J88" s="12">
        <v>2.8290000000000002</v>
      </c>
      <c r="K88" s="45" t="s">
        <v>736</v>
      </c>
      <c r="L88" s="9" t="str">
        <f t="shared" si="14"/>
        <v>Yes</v>
      </c>
    </row>
    <row r="89" spans="1:12" x14ac:dyDescent="0.2">
      <c r="A89" s="49" t="s">
        <v>604</v>
      </c>
      <c r="B89" s="36" t="s">
        <v>213</v>
      </c>
      <c r="C89" s="36">
        <v>34866</v>
      </c>
      <c r="D89" s="44" t="str">
        <f t="shared" si="11"/>
        <v>N/A</v>
      </c>
      <c r="E89" s="36">
        <v>34944</v>
      </c>
      <c r="F89" s="44" t="str">
        <f t="shared" si="12"/>
        <v>N/A</v>
      </c>
      <c r="G89" s="36">
        <v>34155</v>
      </c>
      <c r="H89" s="44" t="str">
        <f t="shared" si="13"/>
        <v>N/A</v>
      </c>
      <c r="I89" s="12">
        <v>0.22370000000000001</v>
      </c>
      <c r="J89" s="12">
        <v>-2.2599999999999998</v>
      </c>
      <c r="K89" s="50" t="s">
        <v>736</v>
      </c>
      <c r="L89" s="9" t="str">
        <f t="shared" si="14"/>
        <v>Yes</v>
      </c>
    </row>
    <row r="90" spans="1:12" x14ac:dyDescent="0.2">
      <c r="A90" s="46" t="s">
        <v>1429</v>
      </c>
      <c r="B90" s="35" t="s">
        <v>213</v>
      </c>
      <c r="C90" s="47">
        <v>25363.013337</v>
      </c>
      <c r="D90" s="44" t="str">
        <f t="shared" si="11"/>
        <v>N/A</v>
      </c>
      <c r="E90" s="47">
        <v>27399.839027999999</v>
      </c>
      <c r="F90" s="44" t="str">
        <f t="shared" si="12"/>
        <v>N/A</v>
      </c>
      <c r="G90" s="47">
        <v>28825.902620000001</v>
      </c>
      <c r="H90" s="44" t="str">
        <f t="shared" si="13"/>
        <v>N/A</v>
      </c>
      <c r="I90" s="12">
        <v>8.0310000000000006</v>
      </c>
      <c r="J90" s="12">
        <v>5.2050000000000001</v>
      </c>
      <c r="K90" s="45" t="s">
        <v>736</v>
      </c>
      <c r="L90" s="9" t="str">
        <f t="shared" si="14"/>
        <v>Yes</v>
      </c>
    </row>
    <row r="91" spans="1:12" ht="25.5" x14ac:dyDescent="0.2">
      <c r="A91" s="46" t="s">
        <v>605</v>
      </c>
      <c r="B91" s="35" t="s">
        <v>213</v>
      </c>
      <c r="C91" s="47">
        <v>12765896</v>
      </c>
      <c r="D91" s="44" t="str">
        <f t="shared" si="11"/>
        <v>N/A</v>
      </c>
      <c r="E91" s="47">
        <v>10774245</v>
      </c>
      <c r="F91" s="44" t="str">
        <f t="shared" si="12"/>
        <v>N/A</v>
      </c>
      <c r="G91" s="47">
        <v>9514062</v>
      </c>
      <c r="H91" s="44" t="str">
        <f t="shared" si="13"/>
        <v>N/A</v>
      </c>
      <c r="I91" s="12">
        <v>-15.6</v>
      </c>
      <c r="J91" s="12">
        <v>-11.7</v>
      </c>
      <c r="K91" s="45" t="s">
        <v>736</v>
      </c>
      <c r="L91" s="9" t="str">
        <f t="shared" si="14"/>
        <v>Yes</v>
      </c>
    </row>
    <row r="92" spans="1:12" x14ac:dyDescent="0.2">
      <c r="A92" s="46" t="s">
        <v>606</v>
      </c>
      <c r="B92" s="35" t="s">
        <v>213</v>
      </c>
      <c r="C92" s="36">
        <v>61412</v>
      </c>
      <c r="D92" s="44" t="str">
        <f t="shared" si="11"/>
        <v>N/A</v>
      </c>
      <c r="E92" s="36">
        <v>54175</v>
      </c>
      <c r="F92" s="44" t="str">
        <f t="shared" si="12"/>
        <v>N/A</v>
      </c>
      <c r="G92" s="36">
        <v>45889</v>
      </c>
      <c r="H92" s="44" t="str">
        <f t="shared" si="13"/>
        <v>N/A</v>
      </c>
      <c r="I92" s="12">
        <v>-11.8</v>
      </c>
      <c r="J92" s="12">
        <v>-15.3</v>
      </c>
      <c r="K92" s="45" t="s">
        <v>736</v>
      </c>
      <c r="L92" s="9" t="str">
        <f t="shared" si="14"/>
        <v>Yes</v>
      </c>
    </row>
    <row r="93" spans="1:12" x14ac:dyDescent="0.2">
      <c r="A93" s="46" t="s">
        <v>1430</v>
      </c>
      <c r="B93" s="35" t="s">
        <v>213</v>
      </c>
      <c r="C93" s="47">
        <v>207.87298899000001</v>
      </c>
      <c r="D93" s="44" t="str">
        <f t="shared" si="11"/>
        <v>N/A</v>
      </c>
      <c r="E93" s="47">
        <v>198.87854175999999</v>
      </c>
      <c r="F93" s="44" t="str">
        <f t="shared" si="12"/>
        <v>N/A</v>
      </c>
      <c r="G93" s="47">
        <v>207.32772560000001</v>
      </c>
      <c r="H93" s="44" t="str">
        <f t="shared" si="13"/>
        <v>N/A</v>
      </c>
      <c r="I93" s="12">
        <v>-4.33</v>
      </c>
      <c r="J93" s="12">
        <v>4.2480000000000002</v>
      </c>
      <c r="K93" s="45" t="s">
        <v>736</v>
      </c>
      <c r="L93" s="9" t="str">
        <f t="shared" si="14"/>
        <v>Yes</v>
      </c>
    </row>
    <row r="94" spans="1:12" x14ac:dyDescent="0.2">
      <c r="A94" s="46" t="s">
        <v>607</v>
      </c>
      <c r="B94" s="35" t="s">
        <v>213</v>
      </c>
      <c r="C94" s="47">
        <v>10876085</v>
      </c>
      <c r="D94" s="44" t="str">
        <f t="shared" si="11"/>
        <v>N/A</v>
      </c>
      <c r="E94" s="47">
        <v>10420301</v>
      </c>
      <c r="F94" s="44" t="str">
        <f t="shared" si="12"/>
        <v>N/A</v>
      </c>
      <c r="G94" s="47">
        <v>10113718</v>
      </c>
      <c r="H94" s="44" t="str">
        <f t="shared" si="13"/>
        <v>N/A</v>
      </c>
      <c r="I94" s="12">
        <v>-4.1900000000000004</v>
      </c>
      <c r="J94" s="12">
        <v>-2.94</v>
      </c>
      <c r="K94" s="45" t="s">
        <v>736</v>
      </c>
      <c r="L94" s="9" t="str">
        <f t="shared" si="14"/>
        <v>Yes</v>
      </c>
    </row>
    <row r="95" spans="1:12" x14ac:dyDescent="0.2">
      <c r="A95" s="46" t="s">
        <v>608</v>
      </c>
      <c r="B95" s="35" t="s">
        <v>213</v>
      </c>
      <c r="C95" s="36">
        <v>34114</v>
      </c>
      <c r="D95" s="44" t="str">
        <f t="shared" si="11"/>
        <v>N/A</v>
      </c>
      <c r="E95" s="36">
        <v>33043</v>
      </c>
      <c r="F95" s="44" t="str">
        <f t="shared" si="12"/>
        <v>N/A</v>
      </c>
      <c r="G95" s="36">
        <v>31960</v>
      </c>
      <c r="H95" s="44" t="str">
        <f t="shared" si="13"/>
        <v>N/A</v>
      </c>
      <c r="I95" s="12">
        <v>-3.14</v>
      </c>
      <c r="J95" s="12">
        <v>-3.28</v>
      </c>
      <c r="K95" s="45" t="s">
        <v>736</v>
      </c>
      <c r="L95" s="9" t="str">
        <f t="shared" si="14"/>
        <v>Yes</v>
      </c>
    </row>
    <row r="96" spans="1:12" x14ac:dyDescent="0.2">
      <c r="A96" s="46" t="s">
        <v>1431</v>
      </c>
      <c r="B96" s="35" t="s">
        <v>213</v>
      </c>
      <c r="C96" s="47">
        <v>318.81588204000002</v>
      </c>
      <c r="D96" s="44" t="str">
        <f t="shared" si="11"/>
        <v>N/A</v>
      </c>
      <c r="E96" s="47">
        <v>315.35577883000002</v>
      </c>
      <c r="F96" s="44" t="str">
        <f t="shared" si="12"/>
        <v>N/A</v>
      </c>
      <c r="G96" s="47">
        <v>316.44924906</v>
      </c>
      <c r="H96" s="44" t="str">
        <f t="shared" si="13"/>
        <v>N/A</v>
      </c>
      <c r="I96" s="12">
        <v>-1.0900000000000001</v>
      </c>
      <c r="J96" s="12">
        <v>0.34670000000000001</v>
      </c>
      <c r="K96" s="45" t="s">
        <v>736</v>
      </c>
      <c r="L96" s="9" t="str">
        <f t="shared" si="14"/>
        <v>Yes</v>
      </c>
    </row>
    <row r="97" spans="1:12" ht="25.5" x14ac:dyDescent="0.2">
      <c r="A97" s="46" t="s">
        <v>609</v>
      </c>
      <c r="B97" s="35" t="s">
        <v>213</v>
      </c>
      <c r="C97" s="47">
        <v>4877595</v>
      </c>
      <c r="D97" s="44" t="str">
        <f t="shared" si="11"/>
        <v>N/A</v>
      </c>
      <c r="E97" s="47">
        <v>4825544</v>
      </c>
      <c r="F97" s="44" t="str">
        <f t="shared" si="12"/>
        <v>N/A</v>
      </c>
      <c r="G97" s="47">
        <v>3758303</v>
      </c>
      <c r="H97" s="44" t="str">
        <f t="shared" si="13"/>
        <v>N/A</v>
      </c>
      <c r="I97" s="12">
        <v>-1.07</v>
      </c>
      <c r="J97" s="12">
        <v>-22.1</v>
      </c>
      <c r="K97" s="45" t="s">
        <v>736</v>
      </c>
      <c r="L97" s="9" t="str">
        <f t="shared" si="14"/>
        <v>Yes</v>
      </c>
    </row>
    <row r="98" spans="1:12" x14ac:dyDescent="0.2">
      <c r="A98" s="46" t="s">
        <v>610</v>
      </c>
      <c r="B98" s="35" t="s">
        <v>213</v>
      </c>
      <c r="C98" s="36">
        <v>57838</v>
      </c>
      <c r="D98" s="44" t="str">
        <f t="shared" si="11"/>
        <v>N/A</v>
      </c>
      <c r="E98" s="36">
        <v>55566</v>
      </c>
      <c r="F98" s="44" t="str">
        <f t="shared" si="12"/>
        <v>N/A</v>
      </c>
      <c r="G98" s="36">
        <v>47097</v>
      </c>
      <c r="H98" s="44" t="str">
        <f t="shared" si="13"/>
        <v>N/A</v>
      </c>
      <c r="I98" s="12">
        <v>-3.93</v>
      </c>
      <c r="J98" s="12">
        <v>-15.2</v>
      </c>
      <c r="K98" s="45" t="s">
        <v>736</v>
      </c>
      <c r="L98" s="9" t="str">
        <f t="shared" si="14"/>
        <v>Yes</v>
      </c>
    </row>
    <row r="99" spans="1:12" ht="25.5" x14ac:dyDescent="0.2">
      <c r="A99" s="46" t="s">
        <v>1432</v>
      </c>
      <c r="B99" s="35" t="s">
        <v>213</v>
      </c>
      <c r="C99" s="47">
        <v>84.332013555000003</v>
      </c>
      <c r="D99" s="44" t="str">
        <f t="shared" si="11"/>
        <v>N/A</v>
      </c>
      <c r="E99" s="47">
        <v>86.843465428000002</v>
      </c>
      <c r="F99" s="44" t="str">
        <f t="shared" si="12"/>
        <v>N/A</v>
      </c>
      <c r="G99" s="47">
        <v>79.799201647999993</v>
      </c>
      <c r="H99" s="44" t="str">
        <f t="shared" si="13"/>
        <v>N/A</v>
      </c>
      <c r="I99" s="12">
        <v>2.9780000000000002</v>
      </c>
      <c r="J99" s="12">
        <v>-8.11</v>
      </c>
      <c r="K99" s="45" t="s">
        <v>736</v>
      </c>
      <c r="L99" s="9" t="str">
        <f t="shared" si="14"/>
        <v>Yes</v>
      </c>
    </row>
    <row r="100" spans="1:12" ht="25.5" x14ac:dyDescent="0.2">
      <c r="A100" s="46" t="s">
        <v>611</v>
      </c>
      <c r="B100" s="35" t="s">
        <v>213</v>
      </c>
      <c r="C100" s="47">
        <v>254099161</v>
      </c>
      <c r="D100" s="44" t="str">
        <f t="shared" si="11"/>
        <v>N/A</v>
      </c>
      <c r="E100" s="47">
        <v>255906154</v>
      </c>
      <c r="F100" s="44" t="str">
        <f t="shared" si="12"/>
        <v>N/A</v>
      </c>
      <c r="G100" s="47">
        <v>288387743</v>
      </c>
      <c r="H100" s="44" t="str">
        <f t="shared" si="13"/>
        <v>N/A</v>
      </c>
      <c r="I100" s="12">
        <v>0.71109999999999995</v>
      </c>
      <c r="J100" s="12">
        <v>12.69</v>
      </c>
      <c r="K100" s="45" t="s">
        <v>736</v>
      </c>
      <c r="L100" s="9" t="str">
        <f t="shared" si="14"/>
        <v>Yes</v>
      </c>
    </row>
    <row r="101" spans="1:12" x14ac:dyDescent="0.2">
      <c r="A101" s="46" t="s">
        <v>612</v>
      </c>
      <c r="B101" s="35" t="s">
        <v>213</v>
      </c>
      <c r="C101" s="36">
        <v>281355</v>
      </c>
      <c r="D101" s="44" t="str">
        <f t="shared" si="11"/>
        <v>N/A</v>
      </c>
      <c r="E101" s="36">
        <v>282265</v>
      </c>
      <c r="F101" s="44" t="str">
        <f t="shared" si="12"/>
        <v>N/A</v>
      </c>
      <c r="G101" s="36">
        <v>275553</v>
      </c>
      <c r="H101" s="44" t="str">
        <f t="shared" si="13"/>
        <v>N/A</v>
      </c>
      <c r="I101" s="12">
        <v>0.32340000000000002</v>
      </c>
      <c r="J101" s="12">
        <v>-2.38</v>
      </c>
      <c r="K101" s="45" t="s">
        <v>736</v>
      </c>
      <c r="L101" s="9" t="str">
        <f t="shared" si="14"/>
        <v>Yes</v>
      </c>
    </row>
    <row r="102" spans="1:12" x14ac:dyDescent="0.2">
      <c r="A102" s="46" t="s">
        <v>1433</v>
      </c>
      <c r="B102" s="35" t="s">
        <v>213</v>
      </c>
      <c r="C102" s="47">
        <v>903.12651631999995</v>
      </c>
      <c r="D102" s="44" t="str">
        <f t="shared" si="11"/>
        <v>N/A</v>
      </c>
      <c r="E102" s="47">
        <v>906.61666873000001</v>
      </c>
      <c r="F102" s="44" t="str">
        <f t="shared" si="12"/>
        <v>N/A</v>
      </c>
      <c r="G102" s="47">
        <v>1046.5781282999999</v>
      </c>
      <c r="H102" s="44" t="str">
        <f t="shared" si="13"/>
        <v>N/A</v>
      </c>
      <c r="I102" s="12">
        <v>0.38650000000000001</v>
      </c>
      <c r="J102" s="12">
        <v>15.44</v>
      </c>
      <c r="K102" s="45" t="s">
        <v>736</v>
      </c>
      <c r="L102" s="9" t="str">
        <f t="shared" si="14"/>
        <v>Yes</v>
      </c>
    </row>
    <row r="103" spans="1:12" x14ac:dyDescent="0.2">
      <c r="A103" s="46" t="s">
        <v>613</v>
      </c>
      <c r="B103" s="35" t="s">
        <v>213</v>
      </c>
      <c r="C103" s="47">
        <v>368543850</v>
      </c>
      <c r="D103" s="44" t="str">
        <f t="shared" si="11"/>
        <v>N/A</v>
      </c>
      <c r="E103" s="47">
        <v>378058552</v>
      </c>
      <c r="F103" s="44" t="str">
        <f t="shared" si="12"/>
        <v>N/A</v>
      </c>
      <c r="G103" s="47">
        <v>385903892</v>
      </c>
      <c r="H103" s="44" t="str">
        <f t="shared" si="13"/>
        <v>N/A</v>
      </c>
      <c r="I103" s="12">
        <v>2.5819999999999999</v>
      </c>
      <c r="J103" s="12">
        <v>2.0750000000000002</v>
      </c>
      <c r="K103" s="45" t="s">
        <v>736</v>
      </c>
      <c r="L103" s="9" t="str">
        <f t="shared" si="14"/>
        <v>Yes</v>
      </c>
    </row>
    <row r="104" spans="1:12" x14ac:dyDescent="0.2">
      <c r="A104" s="46" t="s">
        <v>614</v>
      </c>
      <c r="B104" s="35" t="s">
        <v>213</v>
      </c>
      <c r="C104" s="36">
        <v>464051</v>
      </c>
      <c r="D104" s="44" t="str">
        <f t="shared" si="11"/>
        <v>N/A</v>
      </c>
      <c r="E104" s="36">
        <v>462147</v>
      </c>
      <c r="F104" s="44" t="str">
        <f t="shared" si="12"/>
        <v>N/A</v>
      </c>
      <c r="G104" s="36">
        <v>449085</v>
      </c>
      <c r="H104" s="44" t="str">
        <f t="shared" si="13"/>
        <v>N/A</v>
      </c>
      <c r="I104" s="12">
        <v>-0.41</v>
      </c>
      <c r="J104" s="12">
        <v>-2.83</v>
      </c>
      <c r="K104" s="45" t="s">
        <v>736</v>
      </c>
      <c r="L104" s="9" t="str">
        <f t="shared" si="14"/>
        <v>Yes</v>
      </c>
    </row>
    <row r="105" spans="1:12" x14ac:dyDescent="0.2">
      <c r="A105" s="46" t="s">
        <v>1434</v>
      </c>
      <c r="B105" s="35" t="s">
        <v>213</v>
      </c>
      <c r="C105" s="47">
        <v>794.18824655000003</v>
      </c>
      <c r="D105" s="44" t="str">
        <f t="shared" si="11"/>
        <v>N/A</v>
      </c>
      <c r="E105" s="47">
        <v>818.04826603000004</v>
      </c>
      <c r="F105" s="44" t="str">
        <f t="shared" si="12"/>
        <v>N/A</v>
      </c>
      <c r="G105" s="47">
        <v>859.31147109999995</v>
      </c>
      <c r="H105" s="44" t="str">
        <f t="shared" si="13"/>
        <v>N/A</v>
      </c>
      <c r="I105" s="12">
        <v>3.004</v>
      </c>
      <c r="J105" s="12">
        <v>5.0439999999999996</v>
      </c>
      <c r="K105" s="45" t="s">
        <v>736</v>
      </c>
      <c r="L105" s="9" t="str">
        <f t="shared" si="14"/>
        <v>Yes</v>
      </c>
    </row>
    <row r="106" spans="1:12" ht="25.5" x14ac:dyDescent="0.2">
      <c r="A106" s="46" t="s">
        <v>615</v>
      </c>
      <c r="B106" s="35" t="s">
        <v>213</v>
      </c>
      <c r="C106" s="47">
        <v>4754116</v>
      </c>
      <c r="D106" s="44" t="str">
        <f t="shared" si="11"/>
        <v>N/A</v>
      </c>
      <c r="E106" s="47">
        <v>4443907</v>
      </c>
      <c r="F106" s="44" t="str">
        <f t="shared" si="12"/>
        <v>N/A</v>
      </c>
      <c r="G106" s="47">
        <v>3971064</v>
      </c>
      <c r="H106" s="44" t="str">
        <f t="shared" si="13"/>
        <v>N/A</v>
      </c>
      <c r="I106" s="12">
        <v>-6.53</v>
      </c>
      <c r="J106" s="12">
        <v>-10.6</v>
      </c>
      <c r="K106" s="45" t="s">
        <v>736</v>
      </c>
      <c r="L106" s="9" t="str">
        <f t="shared" si="14"/>
        <v>Yes</v>
      </c>
    </row>
    <row r="107" spans="1:12" x14ac:dyDescent="0.2">
      <c r="A107" s="46" t="s">
        <v>616</v>
      </c>
      <c r="B107" s="35" t="s">
        <v>213</v>
      </c>
      <c r="C107" s="36">
        <v>6470</v>
      </c>
      <c r="D107" s="44" t="str">
        <f t="shared" si="11"/>
        <v>N/A</v>
      </c>
      <c r="E107" s="36">
        <v>6240</v>
      </c>
      <c r="F107" s="44" t="str">
        <f t="shared" si="12"/>
        <v>N/A</v>
      </c>
      <c r="G107" s="36">
        <v>5656</v>
      </c>
      <c r="H107" s="44" t="str">
        <f t="shared" si="13"/>
        <v>N/A</v>
      </c>
      <c r="I107" s="12">
        <v>-3.55</v>
      </c>
      <c r="J107" s="12">
        <v>-9.36</v>
      </c>
      <c r="K107" s="45" t="s">
        <v>736</v>
      </c>
      <c r="L107" s="9" t="str">
        <f t="shared" si="14"/>
        <v>Yes</v>
      </c>
    </row>
    <row r="108" spans="1:12" ht="25.5" x14ac:dyDescent="0.2">
      <c r="A108" s="46" t="s">
        <v>1435</v>
      </c>
      <c r="B108" s="35" t="s">
        <v>213</v>
      </c>
      <c r="C108" s="47">
        <v>734.79381762000003</v>
      </c>
      <c r="D108" s="44" t="str">
        <f t="shared" si="11"/>
        <v>N/A</v>
      </c>
      <c r="E108" s="47">
        <v>712.16458333000003</v>
      </c>
      <c r="F108" s="44" t="str">
        <f t="shared" si="12"/>
        <v>N/A</v>
      </c>
      <c r="G108" s="47">
        <v>702.09759546999999</v>
      </c>
      <c r="H108" s="44" t="str">
        <f t="shared" si="13"/>
        <v>N/A</v>
      </c>
      <c r="I108" s="12">
        <v>-3.08</v>
      </c>
      <c r="J108" s="12">
        <v>-1.41</v>
      </c>
      <c r="K108" s="45" t="s">
        <v>736</v>
      </c>
      <c r="L108" s="9" t="str">
        <f t="shared" si="14"/>
        <v>Yes</v>
      </c>
    </row>
    <row r="109" spans="1:12" ht="25.5" x14ac:dyDescent="0.2">
      <c r="A109" s="46" t="s">
        <v>617</v>
      </c>
      <c r="B109" s="35" t="s">
        <v>213</v>
      </c>
      <c r="C109" s="47">
        <v>165099135</v>
      </c>
      <c r="D109" s="44" t="str">
        <f t="shared" si="11"/>
        <v>N/A</v>
      </c>
      <c r="E109" s="47">
        <v>143054196</v>
      </c>
      <c r="F109" s="44" t="str">
        <f t="shared" si="12"/>
        <v>N/A</v>
      </c>
      <c r="G109" s="47">
        <v>140884062</v>
      </c>
      <c r="H109" s="44" t="str">
        <f t="shared" si="13"/>
        <v>N/A</v>
      </c>
      <c r="I109" s="12">
        <v>-13.4</v>
      </c>
      <c r="J109" s="12">
        <v>-1.52</v>
      </c>
      <c r="K109" s="45" t="s">
        <v>736</v>
      </c>
      <c r="L109" s="9" t="str">
        <f t="shared" si="14"/>
        <v>Yes</v>
      </c>
    </row>
    <row r="110" spans="1:12" x14ac:dyDescent="0.2">
      <c r="A110" s="46" t="s">
        <v>618</v>
      </c>
      <c r="B110" s="35" t="s">
        <v>213</v>
      </c>
      <c r="C110" s="36">
        <v>312815</v>
      </c>
      <c r="D110" s="44" t="str">
        <f t="shared" si="11"/>
        <v>N/A</v>
      </c>
      <c r="E110" s="36">
        <v>310307</v>
      </c>
      <c r="F110" s="44" t="str">
        <f t="shared" si="12"/>
        <v>N/A</v>
      </c>
      <c r="G110" s="36">
        <v>298133</v>
      </c>
      <c r="H110" s="44" t="str">
        <f t="shared" si="13"/>
        <v>N/A</v>
      </c>
      <c r="I110" s="12">
        <v>-0.80200000000000005</v>
      </c>
      <c r="J110" s="12">
        <v>-3.92</v>
      </c>
      <c r="K110" s="45" t="s">
        <v>736</v>
      </c>
      <c r="L110" s="9" t="str">
        <f t="shared" si="14"/>
        <v>Yes</v>
      </c>
    </row>
    <row r="111" spans="1:12" x14ac:dyDescent="0.2">
      <c r="A111" s="46" t="s">
        <v>1436</v>
      </c>
      <c r="B111" s="35" t="s">
        <v>213</v>
      </c>
      <c r="C111" s="47">
        <v>527.78522449000002</v>
      </c>
      <c r="D111" s="44" t="str">
        <f t="shared" si="11"/>
        <v>N/A</v>
      </c>
      <c r="E111" s="47">
        <v>461.00860116000001</v>
      </c>
      <c r="F111" s="44" t="str">
        <f t="shared" si="12"/>
        <v>N/A</v>
      </c>
      <c r="G111" s="47">
        <v>472.55440356999998</v>
      </c>
      <c r="H111" s="44" t="str">
        <f t="shared" si="13"/>
        <v>N/A</v>
      </c>
      <c r="I111" s="12">
        <v>-12.7</v>
      </c>
      <c r="J111" s="12">
        <v>2.504</v>
      </c>
      <c r="K111" s="45" t="s">
        <v>736</v>
      </c>
      <c r="L111" s="9" t="str">
        <f t="shared" si="14"/>
        <v>Yes</v>
      </c>
    </row>
    <row r="112" spans="1:12" x14ac:dyDescent="0.2">
      <c r="A112" s="46" t="s">
        <v>619</v>
      </c>
      <c r="B112" s="35" t="s">
        <v>213</v>
      </c>
      <c r="C112" s="47">
        <v>767111195</v>
      </c>
      <c r="D112" s="44" t="str">
        <f t="shared" si="11"/>
        <v>N/A</v>
      </c>
      <c r="E112" s="47">
        <v>784311333</v>
      </c>
      <c r="F112" s="44" t="str">
        <f t="shared" si="12"/>
        <v>N/A</v>
      </c>
      <c r="G112" s="47">
        <v>791645986</v>
      </c>
      <c r="H112" s="44" t="str">
        <f t="shared" si="13"/>
        <v>N/A</v>
      </c>
      <c r="I112" s="12">
        <v>2.242</v>
      </c>
      <c r="J112" s="12">
        <v>0.93520000000000003</v>
      </c>
      <c r="K112" s="45" t="s">
        <v>736</v>
      </c>
      <c r="L112" s="9" t="str">
        <f t="shared" si="14"/>
        <v>Yes</v>
      </c>
    </row>
    <row r="113" spans="1:12" x14ac:dyDescent="0.2">
      <c r="A113" s="46" t="s">
        <v>620</v>
      </c>
      <c r="B113" s="35" t="s">
        <v>213</v>
      </c>
      <c r="C113" s="36">
        <v>390815</v>
      </c>
      <c r="D113" s="44" t="str">
        <f t="shared" si="11"/>
        <v>N/A</v>
      </c>
      <c r="E113" s="36">
        <v>385145</v>
      </c>
      <c r="F113" s="44" t="str">
        <f t="shared" si="12"/>
        <v>N/A</v>
      </c>
      <c r="G113" s="36">
        <v>366171</v>
      </c>
      <c r="H113" s="44" t="str">
        <f t="shared" si="13"/>
        <v>N/A</v>
      </c>
      <c r="I113" s="12">
        <v>-1.45</v>
      </c>
      <c r="J113" s="12">
        <v>-4.93</v>
      </c>
      <c r="K113" s="45" t="s">
        <v>736</v>
      </c>
      <c r="L113" s="9" t="str">
        <f t="shared" si="14"/>
        <v>Yes</v>
      </c>
    </row>
    <row r="114" spans="1:12" x14ac:dyDescent="0.2">
      <c r="A114" s="46" t="s">
        <v>1437</v>
      </c>
      <c r="B114" s="35" t="s">
        <v>213</v>
      </c>
      <c r="C114" s="47">
        <v>1962.849929</v>
      </c>
      <c r="D114" s="44" t="str">
        <f t="shared" si="11"/>
        <v>N/A</v>
      </c>
      <c r="E114" s="47">
        <v>2036.4053357</v>
      </c>
      <c r="F114" s="44" t="str">
        <f t="shared" si="12"/>
        <v>N/A</v>
      </c>
      <c r="G114" s="47">
        <v>2161.9570801999998</v>
      </c>
      <c r="H114" s="44" t="str">
        <f t="shared" si="13"/>
        <v>N/A</v>
      </c>
      <c r="I114" s="12">
        <v>3.7469999999999999</v>
      </c>
      <c r="J114" s="12">
        <v>6.165</v>
      </c>
      <c r="K114" s="45" t="s">
        <v>736</v>
      </c>
      <c r="L114" s="9" t="str">
        <f t="shared" si="14"/>
        <v>Yes</v>
      </c>
    </row>
    <row r="115" spans="1:12" ht="25.5" x14ac:dyDescent="0.2">
      <c r="A115" s="46" t="s">
        <v>621</v>
      </c>
      <c r="B115" s="35" t="s">
        <v>213</v>
      </c>
      <c r="C115" s="47">
        <v>225867391</v>
      </c>
      <c r="D115" s="44" t="str">
        <f t="shared" si="11"/>
        <v>N/A</v>
      </c>
      <c r="E115" s="47">
        <v>190116535</v>
      </c>
      <c r="F115" s="44" t="str">
        <f t="shared" si="12"/>
        <v>N/A</v>
      </c>
      <c r="G115" s="47">
        <v>186284375</v>
      </c>
      <c r="H115" s="44" t="str">
        <f t="shared" si="13"/>
        <v>N/A</v>
      </c>
      <c r="I115" s="12">
        <v>-15.8</v>
      </c>
      <c r="J115" s="12">
        <v>-2.02</v>
      </c>
      <c r="K115" s="45" t="s">
        <v>736</v>
      </c>
      <c r="L115" s="9" t="str">
        <f t="shared" si="14"/>
        <v>Yes</v>
      </c>
    </row>
    <row r="116" spans="1:12" x14ac:dyDescent="0.2">
      <c r="A116" s="49" t="s">
        <v>622</v>
      </c>
      <c r="B116" s="36" t="s">
        <v>213</v>
      </c>
      <c r="C116" s="36">
        <v>122402</v>
      </c>
      <c r="D116" s="44" t="str">
        <f t="shared" si="11"/>
        <v>N/A</v>
      </c>
      <c r="E116" s="36">
        <v>104848</v>
      </c>
      <c r="F116" s="44" t="str">
        <f t="shared" si="12"/>
        <v>N/A</v>
      </c>
      <c r="G116" s="36">
        <v>99859</v>
      </c>
      <c r="H116" s="44" t="str">
        <f t="shared" si="13"/>
        <v>N/A</v>
      </c>
      <c r="I116" s="12">
        <v>-14.3</v>
      </c>
      <c r="J116" s="12">
        <v>-4.76</v>
      </c>
      <c r="K116" s="50" t="s">
        <v>736</v>
      </c>
      <c r="L116" s="9" t="str">
        <f t="shared" si="14"/>
        <v>Yes</v>
      </c>
    </row>
    <row r="117" spans="1:12" ht="25.5" x14ac:dyDescent="0.2">
      <c r="A117" s="46" t="s">
        <v>1438</v>
      </c>
      <c r="B117" s="35" t="s">
        <v>213</v>
      </c>
      <c r="C117" s="47">
        <v>1845.2916700999999</v>
      </c>
      <c r="D117" s="44" t="str">
        <f t="shared" si="11"/>
        <v>N/A</v>
      </c>
      <c r="E117" s="47">
        <v>1813.2585743</v>
      </c>
      <c r="F117" s="44" t="str">
        <f t="shared" si="12"/>
        <v>N/A</v>
      </c>
      <c r="G117" s="47">
        <v>1865.4740684000001</v>
      </c>
      <c r="H117" s="44" t="str">
        <f t="shared" si="13"/>
        <v>N/A</v>
      </c>
      <c r="I117" s="12">
        <v>-1.74</v>
      </c>
      <c r="J117" s="12">
        <v>2.88</v>
      </c>
      <c r="K117" s="45" t="s">
        <v>736</v>
      </c>
      <c r="L117" s="9" t="str">
        <f t="shared" si="14"/>
        <v>Yes</v>
      </c>
    </row>
    <row r="118" spans="1:12" ht="25.5" x14ac:dyDescent="0.2">
      <c r="A118" s="46" t="s">
        <v>623</v>
      </c>
      <c r="B118" s="35" t="s">
        <v>213</v>
      </c>
      <c r="C118" s="47">
        <v>28395046</v>
      </c>
      <c r="D118" s="44" t="str">
        <f t="shared" si="11"/>
        <v>N/A</v>
      </c>
      <c r="E118" s="47">
        <v>41433675</v>
      </c>
      <c r="F118" s="44" t="str">
        <f t="shared" si="12"/>
        <v>N/A</v>
      </c>
      <c r="G118" s="47">
        <v>49737891</v>
      </c>
      <c r="H118" s="44" t="str">
        <f t="shared" si="13"/>
        <v>N/A</v>
      </c>
      <c r="I118" s="12">
        <v>45.92</v>
      </c>
      <c r="J118" s="12">
        <v>20.04</v>
      </c>
      <c r="K118" s="45" t="s">
        <v>736</v>
      </c>
      <c r="L118" s="9" t="str">
        <f t="shared" si="14"/>
        <v>Yes</v>
      </c>
    </row>
    <row r="119" spans="1:12" x14ac:dyDescent="0.2">
      <c r="A119" s="46" t="s">
        <v>624</v>
      </c>
      <c r="B119" s="35" t="s">
        <v>213</v>
      </c>
      <c r="C119" s="36">
        <v>65090</v>
      </c>
      <c r="D119" s="44" t="str">
        <f t="shared" si="11"/>
        <v>N/A</v>
      </c>
      <c r="E119" s="36">
        <v>65658</v>
      </c>
      <c r="F119" s="44" t="str">
        <f t="shared" si="12"/>
        <v>N/A</v>
      </c>
      <c r="G119" s="36">
        <v>65636</v>
      </c>
      <c r="H119" s="44" t="str">
        <f t="shared" si="13"/>
        <v>N/A</v>
      </c>
      <c r="I119" s="12">
        <v>0.87260000000000004</v>
      </c>
      <c r="J119" s="12">
        <v>-3.4000000000000002E-2</v>
      </c>
      <c r="K119" s="45" t="s">
        <v>736</v>
      </c>
      <c r="L119" s="9" t="str">
        <f t="shared" si="14"/>
        <v>Yes</v>
      </c>
    </row>
    <row r="120" spans="1:12" ht="25.5" x14ac:dyDescent="0.2">
      <c r="A120" s="46" t="s">
        <v>1439</v>
      </c>
      <c r="B120" s="35" t="s">
        <v>213</v>
      </c>
      <c r="C120" s="47">
        <v>436.24283300000002</v>
      </c>
      <c r="D120" s="44" t="str">
        <f t="shared" si="11"/>
        <v>N/A</v>
      </c>
      <c r="E120" s="47">
        <v>631.05295622999995</v>
      </c>
      <c r="F120" s="44" t="str">
        <f t="shared" si="12"/>
        <v>N/A</v>
      </c>
      <c r="G120" s="47">
        <v>757.78370101999997</v>
      </c>
      <c r="H120" s="44" t="str">
        <f t="shared" si="13"/>
        <v>N/A</v>
      </c>
      <c r="I120" s="12">
        <v>44.66</v>
      </c>
      <c r="J120" s="12">
        <v>20.079999999999998</v>
      </c>
      <c r="K120" s="45" t="s">
        <v>736</v>
      </c>
      <c r="L120" s="9" t="str">
        <f t="shared" si="14"/>
        <v>Yes</v>
      </c>
    </row>
    <row r="121" spans="1:12" ht="25.5" x14ac:dyDescent="0.2">
      <c r="A121" s="46" t="s">
        <v>625</v>
      </c>
      <c r="B121" s="35" t="s">
        <v>213</v>
      </c>
      <c r="C121" s="47">
        <v>388555883</v>
      </c>
      <c r="D121" s="44" t="str">
        <f t="shared" si="11"/>
        <v>N/A</v>
      </c>
      <c r="E121" s="47">
        <v>420347195</v>
      </c>
      <c r="F121" s="44" t="str">
        <f t="shared" si="12"/>
        <v>N/A</v>
      </c>
      <c r="G121" s="47">
        <v>457575768</v>
      </c>
      <c r="H121" s="44" t="str">
        <f t="shared" si="13"/>
        <v>N/A</v>
      </c>
      <c r="I121" s="12">
        <v>8.1820000000000004</v>
      </c>
      <c r="J121" s="12">
        <v>8.8569999999999993</v>
      </c>
      <c r="K121" s="45" t="s">
        <v>736</v>
      </c>
      <c r="L121" s="9" t="str">
        <f t="shared" si="14"/>
        <v>Yes</v>
      </c>
    </row>
    <row r="122" spans="1:12" x14ac:dyDescent="0.2">
      <c r="A122" s="46" t="s">
        <v>626</v>
      </c>
      <c r="B122" s="35" t="s">
        <v>213</v>
      </c>
      <c r="C122" s="36">
        <v>53022</v>
      </c>
      <c r="D122" s="44" t="str">
        <f t="shared" si="11"/>
        <v>N/A</v>
      </c>
      <c r="E122" s="36">
        <v>54931</v>
      </c>
      <c r="F122" s="44" t="str">
        <f t="shared" si="12"/>
        <v>N/A</v>
      </c>
      <c r="G122" s="36">
        <v>56532</v>
      </c>
      <c r="H122" s="44" t="str">
        <f t="shared" si="13"/>
        <v>N/A</v>
      </c>
      <c r="I122" s="12">
        <v>3.6</v>
      </c>
      <c r="J122" s="12">
        <v>2.915</v>
      </c>
      <c r="K122" s="45" t="s">
        <v>736</v>
      </c>
      <c r="L122" s="9" t="str">
        <f t="shared" si="14"/>
        <v>Yes</v>
      </c>
    </row>
    <row r="123" spans="1:12" ht="25.5" x14ac:dyDescent="0.2">
      <c r="A123" s="46" t="s">
        <v>1440</v>
      </c>
      <c r="B123" s="35" t="s">
        <v>213</v>
      </c>
      <c r="C123" s="47">
        <v>7328.2011806</v>
      </c>
      <c r="D123" s="44" t="str">
        <f t="shared" si="11"/>
        <v>N/A</v>
      </c>
      <c r="E123" s="47">
        <v>7652.2764012999996</v>
      </c>
      <c r="F123" s="44" t="str">
        <f t="shared" si="12"/>
        <v>N/A</v>
      </c>
      <c r="G123" s="47">
        <v>8094.1018892000002</v>
      </c>
      <c r="H123" s="44" t="str">
        <f t="shared" si="13"/>
        <v>N/A</v>
      </c>
      <c r="I123" s="12">
        <v>4.4219999999999997</v>
      </c>
      <c r="J123" s="12">
        <v>5.774</v>
      </c>
      <c r="K123" s="45" t="s">
        <v>736</v>
      </c>
      <c r="L123" s="9" t="str">
        <f t="shared" si="14"/>
        <v>Yes</v>
      </c>
    </row>
    <row r="124" spans="1:12" ht="25.5" x14ac:dyDescent="0.2">
      <c r="A124" s="46" t="s">
        <v>627</v>
      </c>
      <c r="B124" s="35" t="s">
        <v>213</v>
      </c>
      <c r="C124" s="47">
        <v>51879888</v>
      </c>
      <c r="D124" s="44" t="str">
        <f t="shared" si="11"/>
        <v>N/A</v>
      </c>
      <c r="E124" s="47">
        <v>55910351</v>
      </c>
      <c r="F124" s="44" t="str">
        <f t="shared" si="12"/>
        <v>N/A</v>
      </c>
      <c r="G124" s="47">
        <v>58375464</v>
      </c>
      <c r="H124" s="44" t="str">
        <f t="shared" si="13"/>
        <v>N/A</v>
      </c>
      <c r="I124" s="12">
        <v>7.7690000000000001</v>
      </c>
      <c r="J124" s="12">
        <v>4.4089999999999998</v>
      </c>
      <c r="K124" s="45" t="s">
        <v>736</v>
      </c>
      <c r="L124" s="9" t="str">
        <f t="shared" si="14"/>
        <v>Yes</v>
      </c>
    </row>
    <row r="125" spans="1:12" ht="25.5" x14ac:dyDescent="0.2">
      <c r="A125" s="46" t="s">
        <v>628</v>
      </c>
      <c r="B125" s="35" t="s">
        <v>213</v>
      </c>
      <c r="C125" s="36">
        <v>19999</v>
      </c>
      <c r="D125" s="44" t="str">
        <f t="shared" si="11"/>
        <v>N/A</v>
      </c>
      <c r="E125" s="36">
        <v>20322</v>
      </c>
      <c r="F125" s="44" t="str">
        <f t="shared" si="12"/>
        <v>N/A</v>
      </c>
      <c r="G125" s="36">
        <v>21013</v>
      </c>
      <c r="H125" s="44" t="str">
        <f t="shared" si="13"/>
        <v>N/A</v>
      </c>
      <c r="I125" s="12">
        <v>1.615</v>
      </c>
      <c r="J125" s="12">
        <v>3.4</v>
      </c>
      <c r="K125" s="45" t="s">
        <v>736</v>
      </c>
      <c r="L125" s="9" t="str">
        <f t="shared" si="14"/>
        <v>Yes</v>
      </c>
    </row>
    <row r="126" spans="1:12" ht="25.5" x14ac:dyDescent="0.2">
      <c r="A126" s="46" t="s">
        <v>1441</v>
      </c>
      <c r="B126" s="35" t="s">
        <v>213</v>
      </c>
      <c r="C126" s="47">
        <v>2594.1241061999999</v>
      </c>
      <c r="D126" s="44" t="str">
        <f t="shared" si="11"/>
        <v>N/A</v>
      </c>
      <c r="E126" s="47">
        <v>2751.2228619000002</v>
      </c>
      <c r="F126" s="44" t="str">
        <f t="shared" si="12"/>
        <v>N/A</v>
      </c>
      <c r="G126" s="47">
        <v>2778.0642459000001</v>
      </c>
      <c r="H126" s="44" t="str">
        <f t="shared" si="13"/>
        <v>N/A</v>
      </c>
      <c r="I126" s="12">
        <v>6.056</v>
      </c>
      <c r="J126" s="12">
        <v>0.97560000000000002</v>
      </c>
      <c r="K126" s="45" t="s">
        <v>736</v>
      </c>
      <c r="L126" s="9" t="str">
        <f t="shared" si="14"/>
        <v>Yes</v>
      </c>
    </row>
    <row r="127" spans="1:12" ht="25.5" x14ac:dyDescent="0.2">
      <c r="A127" s="46" t="s">
        <v>629</v>
      </c>
      <c r="B127" s="35" t="s">
        <v>213</v>
      </c>
      <c r="C127" s="47">
        <v>4086046</v>
      </c>
      <c r="D127" s="44" t="str">
        <f t="shared" si="11"/>
        <v>N/A</v>
      </c>
      <c r="E127" s="47">
        <v>2425903</v>
      </c>
      <c r="F127" s="44" t="str">
        <f t="shared" si="12"/>
        <v>N/A</v>
      </c>
      <c r="G127" s="47">
        <v>3896430</v>
      </c>
      <c r="H127" s="44" t="str">
        <f t="shared" si="13"/>
        <v>N/A</v>
      </c>
      <c r="I127" s="12">
        <v>-40.6</v>
      </c>
      <c r="J127" s="12">
        <v>60.62</v>
      </c>
      <c r="K127" s="45" t="s">
        <v>736</v>
      </c>
      <c r="L127" s="9" t="str">
        <f t="shared" si="14"/>
        <v>No</v>
      </c>
    </row>
    <row r="128" spans="1:12" x14ac:dyDescent="0.2">
      <c r="A128" s="46" t="s">
        <v>630</v>
      </c>
      <c r="B128" s="35" t="s">
        <v>213</v>
      </c>
      <c r="C128" s="36">
        <v>10351</v>
      </c>
      <c r="D128" s="44" t="str">
        <f t="shared" si="11"/>
        <v>N/A</v>
      </c>
      <c r="E128" s="36">
        <v>8684</v>
      </c>
      <c r="F128" s="44" t="str">
        <f t="shared" si="12"/>
        <v>N/A</v>
      </c>
      <c r="G128" s="36">
        <v>13799</v>
      </c>
      <c r="H128" s="44" t="str">
        <f t="shared" si="13"/>
        <v>N/A</v>
      </c>
      <c r="I128" s="12">
        <v>-16.100000000000001</v>
      </c>
      <c r="J128" s="12">
        <v>58.9</v>
      </c>
      <c r="K128" s="45" t="s">
        <v>736</v>
      </c>
      <c r="L128" s="9" t="str">
        <f t="shared" si="14"/>
        <v>No</v>
      </c>
    </row>
    <row r="129" spans="1:12" ht="25.5" x14ac:dyDescent="0.2">
      <c r="A129" s="46" t="s">
        <v>1442</v>
      </c>
      <c r="B129" s="35" t="s">
        <v>213</v>
      </c>
      <c r="C129" s="47">
        <v>394.74891315000002</v>
      </c>
      <c r="D129" s="44" t="str">
        <f t="shared" si="11"/>
        <v>N/A</v>
      </c>
      <c r="E129" s="47">
        <v>279.35317825999999</v>
      </c>
      <c r="F129" s="44" t="str">
        <f t="shared" si="12"/>
        <v>N/A</v>
      </c>
      <c r="G129" s="47">
        <v>282.37046163000002</v>
      </c>
      <c r="H129" s="44" t="str">
        <f t="shared" si="13"/>
        <v>N/A</v>
      </c>
      <c r="I129" s="12">
        <v>-29.2</v>
      </c>
      <c r="J129" s="12">
        <v>1.08</v>
      </c>
      <c r="K129" s="45" t="s">
        <v>736</v>
      </c>
      <c r="L129" s="9" t="str">
        <f t="shared" si="14"/>
        <v>Yes</v>
      </c>
    </row>
    <row r="130" spans="1:12" ht="25.5" x14ac:dyDescent="0.2">
      <c r="A130" s="46" t="s">
        <v>631</v>
      </c>
      <c r="B130" s="35" t="s">
        <v>213</v>
      </c>
      <c r="C130" s="47">
        <v>37561</v>
      </c>
      <c r="D130" s="44" t="str">
        <f t="shared" si="11"/>
        <v>N/A</v>
      </c>
      <c r="E130" s="47">
        <v>34169</v>
      </c>
      <c r="F130" s="44" t="str">
        <f t="shared" si="12"/>
        <v>N/A</v>
      </c>
      <c r="G130" s="47">
        <v>26922</v>
      </c>
      <c r="H130" s="44" t="str">
        <f t="shared" si="13"/>
        <v>N/A</v>
      </c>
      <c r="I130" s="12">
        <v>-9.0299999999999994</v>
      </c>
      <c r="J130" s="12">
        <v>-21.2</v>
      </c>
      <c r="K130" s="45" t="s">
        <v>736</v>
      </c>
      <c r="L130" s="9" t="str">
        <f t="shared" si="14"/>
        <v>Yes</v>
      </c>
    </row>
    <row r="131" spans="1:12" x14ac:dyDescent="0.2">
      <c r="A131" s="46" t="s">
        <v>632</v>
      </c>
      <c r="B131" s="35" t="s">
        <v>213</v>
      </c>
      <c r="C131" s="36">
        <v>1481</v>
      </c>
      <c r="D131" s="44" t="str">
        <f t="shared" si="11"/>
        <v>N/A</v>
      </c>
      <c r="E131" s="36">
        <v>1385</v>
      </c>
      <c r="F131" s="44" t="str">
        <f t="shared" si="12"/>
        <v>N/A</v>
      </c>
      <c r="G131" s="36">
        <v>1131</v>
      </c>
      <c r="H131" s="44" t="str">
        <f t="shared" si="13"/>
        <v>N/A</v>
      </c>
      <c r="I131" s="12">
        <v>-6.48</v>
      </c>
      <c r="J131" s="12">
        <v>-18.3</v>
      </c>
      <c r="K131" s="45" t="s">
        <v>736</v>
      </c>
      <c r="L131" s="9" t="str">
        <f t="shared" si="14"/>
        <v>Yes</v>
      </c>
    </row>
    <row r="132" spans="1:12" ht="25.5" x14ac:dyDescent="0.2">
      <c r="A132" s="46" t="s">
        <v>1443</v>
      </c>
      <c r="B132" s="35" t="s">
        <v>213</v>
      </c>
      <c r="C132" s="47">
        <v>25.361917623</v>
      </c>
      <c r="D132" s="44" t="str">
        <f t="shared" si="11"/>
        <v>N/A</v>
      </c>
      <c r="E132" s="47">
        <v>24.670758122999999</v>
      </c>
      <c r="F132" s="44" t="str">
        <f t="shared" si="12"/>
        <v>N/A</v>
      </c>
      <c r="G132" s="47">
        <v>23.803713527999999</v>
      </c>
      <c r="H132" s="44" t="str">
        <f t="shared" si="13"/>
        <v>N/A</v>
      </c>
      <c r="I132" s="12">
        <v>-2.73</v>
      </c>
      <c r="J132" s="12">
        <v>-3.51</v>
      </c>
      <c r="K132" s="45" t="s">
        <v>736</v>
      </c>
      <c r="L132" s="9" t="str">
        <f t="shared" si="14"/>
        <v>Yes</v>
      </c>
    </row>
    <row r="133" spans="1:12" ht="25.5" x14ac:dyDescent="0.2">
      <c r="A133" s="46" t="s">
        <v>633</v>
      </c>
      <c r="B133" s="35" t="s">
        <v>213</v>
      </c>
      <c r="C133" s="47">
        <v>11650313</v>
      </c>
      <c r="D133" s="44" t="str">
        <f t="shared" si="11"/>
        <v>N/A</v>
      </c>
      <c r="E133" s="47">
        <v>12714518</v>
      </c>
      <c r="F133" s="44" t="str">
        <f t="shared" si="12"/>
        <v>N/A</v>
      </c>
      <c r="G133" s="47">
        <v>12517672</v>
      </c>
      <c r="H133" s="44" t="str">
        <f t="shared" si="13"/>
        <v>N/A</v>
      </c>
      <c r="I133" s="12">
        <v>9.1349999999999998</v>
      </c>
      <c r="J133" s="12">
        <v>-1.55</v>
      </c>
      <c r="K133" s="45" t="s">
        <v>736</v>
      </c>
      <c r="L133" s="9" t="str">
        <f t="shared" si="14"/>
        <v>Yes</v>
      </c>
    </row>
    <row r="134" spans="1:12" x14ac:dyDescent="0.2">
      <c r="A134" s="46" t="s">
        <v>634</v>
      </c>
      <c r="B134" s="35" t="s">
        <v>213</v>
      </c>
      <c r="C134" s="36">
        <v>1378</v>
      </c>
      <c r="D134" s="44" t="str">
        <f t="shared" si="11"/>
        <v>N/A</v>
      </c>
      <c r="E134" s="36">
        <v>1454</v>
      </c>
      <c r="F134" s="44" t="str">
        <f t="shared" si="12"/>
        <v>N/A</v>
      </c>
      <c r="G134" s="36">
        <v>1413</v>
      </c>
      <c r="H134" s="44" t="str">
        <f t="shared" si="13"/>
        <v>N/A</v>
      </c>
      <c r="I134" s="12">
        <v>5.5149999999999997</v>
      </c>
      <c r="J134" s="12">
        <v>-2.82</v>
      </c>
      <c r="K134" s="45" t="s">
        <v>736</v>
      </c>
      <c r="L134" s="9" t="str">
        <f t="shared" si="14"/>
        <v>Yes</v>
      </c>
    </row>
    <row r="135" spans="1:12" x14ac:dyDescent="0.2">
      <c r="A135" s="46" t="s">
        <v>1444</v>
      </c>
      <c r="B135" s="35" t="s">
        <v>213</v>
      </c>
      <c r="C135" s="47">
        <v>8454.5087082999999</v>
      </c>
      <c r="D135" s="44" t="str">
        <f t="shared" si="11"/>
        <v>N/A</v>
      </c>
      <c r="E135" s="47">
        <v>8744.5103163999993</v>
      </c>
      <c r="F135" s="44" t="str">
        <f t="shared" si="12"/>
        <v>N/A</v>
      </c>
      <c r="G135" s="47">
        <v>8858.9327671999999</v>
      </c>
      <c r="H135" s="44" t="str">
        <f t="shared" si="13"/>
        <v>N/A</v>
      </c>
      <c r="I135" s="12">
        <v>3.43</v>
      </c>
      <c r="J135" s="12">
        <v>1.3089999999999999</v>
      </c>
      <c r="K135" s="45" t="s">
        <v>736</v>
      </c>
      <c r="L135" s="9" t="str">
        <f t="shared" si="14"/>
        <v>Yes</v>
      </c>
    </row>
    <row r="136" spans="1:12" ht="25.5" x14ac:dyDescent="0.2">
      <c r="A136" s="46" t="s">
        <v>635</v>
      </c>
      <c r="B136" s="35" t="s">
        <v>213</v>
      </c>
      <c r="C136" s="47">
        <v>219720</v>
      </c>
      <c r="D136" s="44" t="str">
        <f t="shared" si="11"/>
        <v>N/A</v>
      </c>
      <c r="E136" s="47">
        <v>163043</v>
      </c>
      <c r="F136" s="44" t="str">
        <f t="shared" si="12"/>
        <v>N/A</v>
      </c>
      <c r="G136" s="47">
        <v>215833</v>
      </c>
      <c r="H136" s="44" t="str">
        <f t="shared" si="13"/>
        <v>N/A</v>
      </c>
      <c r="I136" s="12">
        <v>-25.8</v>
      </c>
      <c r="J136" s="12">
        <v>32.380000000000003</v>
      </c>
      <c r="K136" s="45" t="s">
        <v>736</v>
      </c>
      <c r="L136" s="9" t="str">
        <f>IF(J136="Div by 0", "N/A", IF(OR(J136="N/A",K136="N/A"),"N/A", IF(J136&gt;VALUE(MID(K136,1,2)), "No", IF(J136&lt;-1*VALUE(MID(K136,1,2)), "No", "Yes"))))</f>
        <v>No</v>
      </c>
    </row>
    <row r="137" spans="1:12" x14ac:dyDescent="0.2">
      <c r="A137" s="46" t="s">
        <v>636</v>
      </c>
      <c r="B137" s="35" t="s">
        <v>213</v>
      </c>
      <c r="C137" s="36">
        <v>1755</v>
      </c>
      <c r="D137" s="44" t="str">
        <f t="shared" si="11"/>
        <v>N/A</v>
      </c>
      <c r="E137" s="36">
        <v>1327</v>
      </c>
      <c r="F137" s="44" t="str">
        <f t="shared" si="12"/>
        <v>N/A</v>
      </c>
      <c r="G137" s="36">
        <v>1391</v>
      </c>
      <c r="H137" s="44" t="str">
        <f t="shared" si="13"/>
        <v>N/A</v>
      </c>
      <c r="I137" s="12">
        <v>-24.4</v>
      </c>
      <c r="J137" s="12">
        <v>4.8230000000000004</v>
      </c>
      <c r="K137" s="45" t="s">
        <v>736</v>
      </c>
      <c r="L137" s="9" t="str">
        <f t="shared" ref="L137:L141" si="15">IF(J137="Div by 0", "N/A", IF(OR(J137="N/A",K137="N/A"),"N/A", IF(J137&gt;VALUE(MID(K137,1,2)), "No", IF(J137&lt;-1*VALUE(MID(K137,1,2)), "No", "Yes"))))</f>
        <v>Yes</v>
      </c>
    </row>
    <row r="138" spans="1:12" ht="25.5" x14ac:dyDescent="0.2">
      <c r="A138" s="46" t="s">
        <v>1445</v>
      </c>
      <c r="B138" s="35" t="s">
        <v>213</v>
      </c>
      <c r="C138" s="47">
        <v>125.1965812</v>
      </c>
      <c r="D138" s="44" t="str">
        <f t="shared" si="11"/>
        <v>N/A</v>
      </c>
      <c r="E138" s="47">
        <v>122.86586285</v>
      </c>
      <c r="F138" s="44" t="str">
        <f t="shared" si="12"/>
        <v>N/A</v>
      </c>
      <c r="G138" s="47">
        <v>155.16391085999999</v>
      </c>
      <c r="H138" s="44" t="str">
        <f t="shared" si="13"/>
        <v>N/A</v>
      </c>
      <c r="I138" s="12">
        <v>-1.86</v>
      </c>
      <c r="J138" s="12">
        <v>26.29</v>
      </c>
      <c r="K138" s="45" t="s">
        <v>736</v>
      </c>
      <c r="L138" s="9" t="str">
        <f t="shared" si="15"/>
        <v>Yes</v>
      </c>
    </row>
    <row r="139" spans="1:12" ht="25.5" x14ac:dyDescent="0.2">
      <c r="A139" s="46" t="s">
        <v>637</v>
      </c>
      <c r="B139" s="35" t="s">
        <v>213</v>
      </c>
      <c r="C139" s="47">
        <v>29885233</v>
      </c>
      <c r="D139" s="44" t="str">
        <f t="shared" si="11"/>
        <v>N/A</v>
      </c>
      <c r="E139" s="47">
        <v>33031016</v>
      </c>
      <c r="F139" s="44" t="str">
        <f t="shared" si="12"/>
        <v>N/A</v>
      </c>
      <c r="G139" s="47">
        <v>33971707</v>
      </c>
      <c r="H139" s="44" t="str">
        <f t="shared" si="13"/>
        <v>N/A</v>
      </c>
      <c r="I139" s="12">
        <v>10.53</v>
      </c>
      <c r="J139" s="12">
        <v>2.8479999999999999</v>
      </c>
      <c r="K139" s="45" t="s">
        <v>736</v>
      </c>
      <c r="L139" s="9" t="str">
        <f t="shared" si="15"/>
        <v>Yes</v>
      </c>
    </row>
    <row r="140" spans="1:12" x14ac:dyDescent="0.2">
      <c r="A140" s="46" t="s">
        <v>638</v>
      </c>
      <c r="B140" s="35" t="s">
        <v>213</v>
      </c>
      <c r="C140" s="36">
        <v>460</v>
      </c>
      <c r="D140" s="44" t="str">
        <f t="shared" si="11"/>
        <v>N/A</v>
      </c>
      <c r="E140" s="36">
        <v>471</v>
      </c>
      <c r="F140" s="44" t="str">
        <f t="shared" si="12"/>
        <v>N/A</v>
      </c>
      <c r="G140" s="36">
        <v>505</v>
      </c>
      <c r="H140" s="44" t="str">
        <f t="shared" si="13"/>
        <v>N/A</v>
      </c>
      <c r="I140" s="12">
        <v>2.391</v>
      </c>
      <c r="J140" s="12">
        <v>7.2190000000000003</v>
      </c>
      <c r="K140" s="45" t="s">
        <v>736</v>
      </c>
      <c r="L140" s="9" t="str">
        <f t="shared" si="15"/>
        <v>Yes</v>
      </c>
    </row>
    <row r="141" spans="1:12" ht="25.5" x14ac:dyDescent="0.2">
      <c r="A141" s="46" t="s">
        <v>1446</v>
      </c>
      <c r="B141" s="35" t="s">
        <v>213</v>
      </c>
      <c r="C141" s="47">
        <v>64967.897826</v>
      </c>
      <c r="D141" s="44" t="str">
        <f t="shared" si="11"/>
        <v>N/A</v>
      </c>
      <c r="E141" s="47">
        <v>70129.545647999999</v>
      </c>
      <c r="F141" s="44" t="str">
        <f t="shared" si="12"/>
        <v>N/A</v>
      </c>
      <c r="G141" s="47">
        <v>67270.706930999993</v>
      </c>
      <c r="H141" s="44" t="str">
        <f t="shared" si="13"/>
        <v>N/A</v>
      </c>
      <c r="I141" s="12">
        <v>7.9450000000000003</v>
      </c>
      <c r="J141" s="12">
        <v>-4.08</v>
      </c>
      <c r="K141" s="45" t="s">
        <v>736</v>
      </c>
      <c r="L141" s="9" t="str">
        <f t="shared" si="15"/>
        <v>Yes</v>
      </c>
    </row>
    <row r="142" spans="1:12" ht="25.5" x14ac:dyDescent="0.2">
      <c r="A142" s="46" t="s">
        <v>639</v>
      </c>
      <c r="B142" s="35" t="s">
        <v>213</v>
      </c>
      <c r="C142" s="47">
        <v>93816757</v>
      </c>
      <c r="D142" s="44" t="str">
        <f t="shared" si="11"/>
        <v>N/A</v>
      </c>
      <c r="E142" s="47">
        <v>101782068</v>
      </c>
      <c r="F142" s="44" t="str">
        <f t="shared" si="12"/>
        <v>N/A</v>
      </c>
      <c r="G142" s="47">
        <v>105986398</v>
      </c>
      <c r="H142" s="44" t="str">
        <f t="shared" si="13"/>
        <v>N/A</v>
      </c>
      <c r="I142" s="12">
        <v>8.49</v>
      </c>
      <c r="J142" s="12">
        <v>4.1310000000000002</v>
      </c>
      <c r="K142" s="45" t="s">
        <v>736</v>
      </c>
      <c r="L142" s="9" t="str">
        <f t="shared" ref="L142:L153" si="16">IF(J142="Div by 0", "N/A", IF(K142="N/A","N/A", IF(J142&gt;VALUE(MID(K142,1,2)), "No", IF(J142&lt;-1*VALUE(MID(K142,1,2)), "No", "Yes"))))</f>
        <v>Yes</v>
      </c>
    </row>
    <row r="143" spans="1:12" ht="25.5" x14ac:dyDescent="0.2">
      <c r="A143" s="46" t="s">
        <v>640</v>
      </c>
      <c r="B143" s="35" t="s">
        <v>213</v>
      </c>
      <c r="C143" s="36">
        <v>171203</v>
      </c>
      <c r="D143" s="44" t="str">
        <f t="shared" si="11"/>
        <v>N/A</v>
      </c>
      <c r="E143" s="36">
        <v>166089</v>
      </c>
      <c r="F143" s="44" t="str">
        <f t="shared" si="12"/>
        <v>N/A</v>
      </c>
      <c r="G143" s="36">
        <v>163300</v>
      </c>
      <c r="H143" s="44" t="str">
        <f t="shared" si="13"/>
        <v>N/A</v>
      </c>
      <c r="I143" s="12">
        <v>-2.99</v>
      </c>
      <c r="J143" s="12">
        <v>-1.68</v>
      </c>
      <c r="K143" s="45" t="s">
        <v>736</v>
      </c>
      <c r="L143" s="9" t="str">
        <f t="shared" si="16"/>
        <v>Yes</v>
      </c>
    </row>
    <row r="144" spans="1:12" ht="25.5" x14ac:dyDescent="0.2">
      <c r="A144" s="46" t="s">
        <v>1447</v>
      </c>
      <c r="B144" s="35" t="s">
        <v>213</v>
      </c>
      <c r="C144" s="47">
        <v>547.98547339000004</v>
      </c>
      <c r="D144" s="44" t="str">
        <f t="shared" si="11"/>
        <v>N/A</v>
      </c>
      <c r="E144" s="47">
        <v>612.81642975</v>
      </c>
      <c r="F144" s="44" t="str">
        <f t="shared" si="12"/>
        <v>N/A</v>
      </c>
      <c r="G144" s="47">
        <v>649.02876914000001</v>
      </c>
      <c r="H144" s="44" t="str">
        <f t="shared" si="13"/>
        <v>N/A</v>
      </c>
      <c r="I144" s="12">
        <v>11.83</v>
      </c>
      <c r="J144" s="12">
        <v>5.9089999999999998</v>
      </c>
      <c r="K144" s="45" t="s">
        <v>736</v>
      </c>
      <c r="L144" s="9" t="str">
        <f t="shared" si="16"/>
        <v>Yes</v>
      </c>
    </row>
    <row r="145" spans="1:12" ht="25.5" x14ac:dyDescent="0.2">
      <c r="A145" s="46" t="s">
        <v>641</v>
      </c>
      <c r="B145" s="35" t="s">
        <v>213</v>
      </c>
      <c r="C145" s="47">
        <v>458027202</v>
      </c>
      <c r="D145" s="44" t="str">
        <f t="shared" ref="D145:D153" si="17">IF($B145="N/A","N/A",IF(C145&gt;10,"No",IF(C145&lt;-10,"No","Yes")))</f>
        <v>N/A</v>
      </c>
      <c r="E145" s="47">
        <v>513634956</v>
      </c>
      <c r="F145" s="44" t="str">
        <f t="shared" ref="F145:F153" si="18">IF($B145="N/A","N/A",IF(E145&gt;10,"No",IF(E145&lt;-10,"No","Yes")))</f>
        <v>N/A</v>
      </c>
      <c r="G145" s="47">
        <v>537018808</v>
      </c>
      <c r="H145" s="44" t="str">
        <f t="shared" ref="H145:H153" si="19">IF($B145="N/A","N/A",IF(G145&gt;10,"No",IF(G145&lt;-10,"No","Yes")))</f>
        <v>N/A</v>
      </c>
      <c r="I145" s="12">
        <v>12.14</v>
      </c>
      <c r="J145" s="12">
        <v>4.5529999999999999</v>
      </c>
      <c r="K145" s="45" t="s">
        <v>736</v>
      </c>
      <c r="L145" s="9" t="str">
        <f t="shared" si="16"/>
        <v>Yes</v>
      </c>
    </row>
    <row r="146" spans="1:12" x14ac:dyDescent="0.2">
      <c r="A146" s="46" t="s">
        <v>642</v>
      </c>
      <c r="B146" s="35" t="s">
        <v>213</v>
      </c>
      <c r="C146" s="36">
        <v>12541</v>
      </c>
      <c r="D146" s="44" t="str">
        <f t="shared" si="17"/>
        <v>N/A</v>
      </c>
      <c r="E146" s="36">
        <v>13145</v>
      </c>
      <c r="F146" s="44" t="str">
        <f t="shared" si="18"/>
        <v>N/A</v>
      </c>
      <c r="G146" s="36">
        <v>13009</v>
      </c>
      <c r="H146" s="44" t="str">
        <f t="shared" si="19"/>
        <v>N/A</v>
      </c>
      <c r="I146" s="12">
        <v>4.8159999999999998</v>
      </c>
      <c r="J146" s="12">
        <v>-1.03</v>
      </c>
      <c r="K146" s="45" t="s">
        <v>736</v>
      </c>
      <c r="L146" s="9" t="str">
        <f t="shared" si="16"/>
        <v>Yes</v>
      </c>
    </row>
    <row r="147" spans="1:12" ht="25.5" x14ac:dyDescent="0.2">
      <c r="A147" s="46" t="s">
        <v>1448</v>
      </c>
      <c r="B147" s="35" t="s">
        <v>213</v>
      </c>
      <c r="C147" s="47">
        <v>36522.382745000003</v>
      </c>
      <c r="D147" s="44" t="str">
        <f t="shared" si="17"/>
        <v>N/A</v>
      </c>
      <c r="E147" s="47">
        <v>39074.549715000001</v>
      </c>
      <c r="F147" s="44" t="str">
        <f t="shared" si="18"/>
        <v>N/A</v>
      </c>
      <c r="G147" s="47">
        <v>41280.560228000002</v>
      </c>
      <c r="H147" s="44" t="str">
        <f t="shared" si="19"/>
        <v>N/A</v>
      </c>
      <c r="I147" s="12">
        <v>6.9880000000000004</v>
      </c>
      <c r="J147" s="12">
        <v>5.6459999999999999</v>
      </c>
      <c r="K147" s="45" t="s">
        <v>736</v>
      </c>
      <c r="L147" s="9" t="str">
        <f t="shared" si="16"/>
        <v>Yes</v>
      </c>
    </row>
    <row r="148" spans="1:12" ht="25.5" x14ac:dyDescent="0.2">
      <c r="A148" s="46" t="s">
        <v>643</v>
      </c>
      <c r="B148" s="35" t="s">
        <v>213</v>
      </c>
      <c r="C148" s="47">
        <v>220678297</v>
      </c>
      <c r="D148" s="44" t="str">
        <f t="shared" si="17"/>
        <v>N/A</v>
      </c>
      <c r="E148" s="47">
        <v>245122335</v>
      </c>
      <c r="F148" s="44" t="str">
        <f t="shared" si="18"/>
        <v>N/A</v>
      </c>
      <c r="G148" s="47">
        <v>241022091</v>
      </c>
      <c r="H148" s="44" t="str">
        <f t="shared" si="19"/>
        <v>N/A</v>
      </c>
      <c r="I148" s="12">
        <v>11.08</v>
      </c>
      <c r="J148" s="12">
        <v>-1.67</v>
      </c>
      <c r="K148" s="45" t="s">
        <v>736</v>
      </c>
      <c r="L148" s="9" t="str">
        <f t="shared" si="16"/>
        <v>Yes</v>
      </c>
    </row>
    <row r="149" spans="1:12" x14ac:dyDescent="0.2">
      <c r="A149" s="46" t="s">
        <v>644</v>
      </c>
      <c r="B149" s="35" t="s">
        <v>213</v>
      </c>
      <c r="C149" s="36">
        <v>77941</v>
      </c>
      <c r="D149" s="44" t="str">
        <f t="shared" si="17"/>
        <v>N/A</v>
      </c>
      <c r="E149" s="36">
        <v>79457</v>
      </c>
      <c r="F149" s="44" t="str">
        <f t="shared" si="18"/>
        <v>N/A</v>
      </c>
      <c r="G149" s="36">
        <v>66703</v>
      </c>
      <c r="H149" s="44" t="str">
        <f t="shared" si="19"/>
        <v>N/A</v>
      </c>
      <c r="I149" s="12">
        <v>1.9450000000000001</v>
      </c>
      <c r="J149" s="12">
        <v>-16.100000000000001</v>
      </c>
      <c r="K149" s="45" t="s">
        <v>736</v>
      </c>
      <c r="L149" s="9" t="str">
        <f t="shared" si="16"/>
        <v>Yes</v>
      </c>
    </row>
    <row r="150" spans="1:12" ht="25.5" x14ac:dyDescent="0.2">
      <c r="A150" s="46" t="s">
        <v>1449</v>
      </c>
      <c r="B150" s="35" t="s">
        <v>213</v>
      </c>
      <c r="C150" s="47">
        <v>2831.3505985000002</v>
      </c>
      <c r="D150" s="44" t="str">
        <f t="shared" si="17"/>
        <v>N/A</v>
      </c>
      <c r="E150" s="47">
        <v>3084.9684106</v>
      </c>
      <c r="F150" s="44" t="str">
        <f t="shared" si="18"/>
        <v>N/A</v>
      </c>
      <c r="G150" s="47">
        <v>3613.3620827</v>
      </c>
      <c r="H150" s="44" t="str">
        <f t="shared" si="19"/>
        <v>N/A</v>
      </c>
      <c r="I150" s="12">
        <v>8.9570000000000007</v>
      </c>
      <c r="J150" s="12">
        <v>17.13</v>
      </c>
      <c r="K150" s="45" t="s">
        <v>736</v>
      </c>
      <c r="L150" s="9" t="str">
        <f t="shared" si="16"/>
        <v>Yes</v>
      </c>
    </row>
    <row r="151" spans="1:12" ht="25.5" x14ac:dyDescent="0.2">
      <c r="A151" s="46" t="s">
        <v>645</v>
      </c>
      <c r="B151" s="35" t="s">
        <v>213</v>
      </c>
      <c r="C151" s="47">
        <v>18573537</v>
      </c>
      <c r="D151" s="44" t="str">
        <f t="shared" si="17"/>
        <v>N/A</v>
      </c>
      <c r="E151" s="47">
        <v>64866333</v>
      </c>
      <c r="F151" s="44" t="str">
        <f t="shared" si="18"/>
        <v>N/A</v>
      </c>
      <c r="G151" s="47">
        <v>66361600</v>
      </c>
      <c r="H151" s="44" t="str">
        <f t="shared" si="19"/>
        <v>N/A</v>
      </c>
      <c r="I151" s="12">
        <v>249.2</v>
      </c>
      <c r="J151" s="12">
        <v>2.3050000000000002</v>
      </c>
      <c r="K151" s="45" t="s">
        <v>736</v>
      </c>
      <c r="L151" s="9" t="str">
        <f t="shared" si="16"/>
        <v>Yes</v>
      </c>
    </row>
    <row r="152" spans="1:12" x14ac:dyDescent="0.2">
      <c r="A152" s="46" t="s">
        <v>646</v>
      </c>
      <c r="B152" s="35" t="s">
        <v>213</v>
      </c>
      <c r="C152" s="36">
        <v>2029</v>
      </c>
      <c r="D152" s="44" t="str">
        <f t="shared" si="17"/>
        <v>N/A</v>
      </c>
      <c r="E152" s="36">
        <v>6182</v>
      </c>
      <c r="F152" s="44" t="str">
        <f t="shared" si="18"/>
        <v>N/A</v>
      </c>
      <c r="G152" s="36">
        <v>6516</v>
      </c>
      <c r="H152" s="44" t="str">
        <f t="shared" si="19"/>
        <v>N/A</v>
      </c>
      <c r="I152" s="12">
        <v>204.7</v>
      </c>
      <c r="J152" s="12">
        <v>5.4029999999999996</v>
      </c>
      <c r="K152" s="45" t="s">
        <v>736</v>
      </c>
      <c r="L152" s="9" t="str">
        <f t="shared" si="16"/>
        <v>Yes</v>
      </c>
    </row>
    <row r="153" spans="1:12" ht="25.5" x14ac:dyDescent="0.2">
      <c r="A153" s="46" t="s">
        <v>1450</v>
      </c>
      <c r="B153" s="35" t="s">
        <v>213</v>
      </c>
      <c r="C153" s="47">
        <v>9154.0349925999999</v>
      </c>
      <c r="D153" s="44" t="str">
        <f t="shared" si="17"/>
        <v>N/A</v>
      </c>
      <c r="E153" s="47">
        <v>10492.774668</v>
      </c>
      <c r="F153" s="44" t="str">
        <f t="shared" si="18"/>
        <v>N/A</v>
      </c>
      <c r="G153" s="47">
        <v>10184.407612000001</v>
      </c>
      <c r="H153" s="44" t="str">
        <f t="shared" si="19"/>
        <v>N/A</v>
      </c>
      <c r="I153" s="12">
        <v>14.62</v>
      </c>
      <c r="J153" s="12">
        <v>-2.94</v>
      </c>
      <c r="K153" s="45" t="s">
        <v>736</v>
      </c>
      <c r="L153" s="9" t="str">
        <f t="shared" si="16"/>
        <v>Yes</v>
      </c>
    </row>
    <row r="154" spans="1:12" x14ac:dyDescent="0.2">
      <c r="A154" s="46" t="s">
        <v>1516</v>
      </c>
      <c r="B154" s="35" t="s">
        <v>213</v>
      </c>
      <c r="C154" s="47">
        <v>962.71411597999997</v>
      </c>
      <c r="D154" s="44" t="str">
        <f t="shared" ref="D154:D173" si="20">IF($B154="N/A","N/A",IF(C154&gt;10,"No",IF(C154&lt;-10,"No","Yes")))</f>
        <v>N/A</v>
      </c>
      <c r="E154" s="47">
        <v>950.38830366000002</v>
      </c>
      <c r="F154" s="44" t="str">
        <f t="shared" ref="F154:F173" si="21">IF($B154="N/A","N/A",IF(E154&gt;10,"No",IF(E154&lt;-10,"No","Yes")))</f>
        <v>N/A</v>
      </c>
      <c r="G154" s="47">
        <v>911.67276376999996</v>
      </c>
      <c r="H154" s="44" t="str">
        <f t="shared" ref="H154:H173" si="22">IF($B154="N/A","N/A",IF(G154&gt;10,"No",IF(G154&lt;-10,"No","Yes")))</f>
        <v>N/A</v>
      </c>
      <c r="I154" s="12">
        <v>-1.28</v>
      </c>
      <c r="J154" s="12">
        <v>-4.07</v>
      </c>
      <c r="K154" s="45" t="s">
        <v>736</v>
      </c>
      <c r="L154" s="9" t="str">
        <f t="shared" ref="L154:L173" si="23">IF(J154="Div by 0", "N/A", IF(K154="N/A","N/A", IF(J154&gt;VALUE(MID(K154,1,2)), "No", IF(J154&lt;-1*VALUE(MID(K154,1,2)), "No", "Yes"))))</f>
        <v>Yes</v>
      </c>
    </row>
    <row r="155" spans="1:12" x14ac:dyDescent="0.2">
      <c r="A155" s="51" t="s">
        <v>1517</v>
      </c>
      <c r="B155" s="35" t="s">
        <v>213</v>
      </c>
      <c r="C155" s="47">
        <v>278.06457725000001</v>
      </c>
      <c r="D155" s="44" t="str">
        <f t="shared" si="20"/>
        <v>N/A</v>
      </c>
      <c r="E155" s="47">
        <v>279.84023521</v>
      </c>
      <c r="F155" s="44" t="str">
        <f t="shared" si="21"/>
        <v>N/A</v>
      </c>
      <c r="G155" s="47">
        <v>291.96633107999997</v>
      </c>
      <c r="H155" s="44" t="str">
        <f t="shared" si="22"/>
        <v>N/A</v>
      </c>
      <c r="I155" s="12">
        <v>0.63859999999999995</v>
      </c>
      <c r="J155" s="12">
        <v>4.3330000000000002</v>
      </c>
      <c r="K155" s="45" t="s">
        <v>736</v>
      </c>
      <c r="L155" s="9" t="str">
        <f t="shared" si="23"/>
        <v>Yes</v>
      </c>
    </row>
    <row r="156" spans="1:12" ht="25.5" x14ac:dyDescent="0.2">
      <c r="A156" s="51" t="s">
        <v>1518</v>
      </c>
      <c r="B156" s="35" t="s">
        <v>213</v>
      </c>
      <c r="C156" s="47">
        <v>1845.4492184999999</v>
      </c>
      <c r="D156" s="44" t="str">
        <f t="shared" si="20"/>
        <v>N/A</v>
      </c>
      <c r="E156" s="47">
        <v>1806.5129893000001</v>
      </c>
      <c r="F156" s="44" t="str">
        <f t="shared" si="21"/>
        <v>N/A</v>
      </c>
      <c r="G156" s="47">
        <v>1684.6641414000001</v>
      </c>
      <c r="H156" s="44" t="str">
        <f t="shared" si="22"/>
        <v>N/A</v>
      </c>
      <c r="I156" s="12">
        <v>-2.11</v>
      </c>
      <c r="J156" s="12">
        <v>-6.74</v>
      </c>
      <c r="K156" s="45" t="s">
        <v>736</v>
      </c>
      <c r="L156" s="9" t="str">
        <f t="shared" si="23"/>
        <v>Yes</v>
      </c>
    </row>
    <row r="157" spans="1:12" x14ac:dyDescent="0.2">
      <c r="A157" s="51" t="s">
        <v>1519</v>
      </c>
      <c r="B157" s="35" t="s">
        <v>213</v>
      </c>
      <c r="C157" s="47">
        <v>451.48892168999998</v>
      </c>
      <c r="D157" s="44" t="str">
        <f t="shared" si="20"/>
        <v>N/A</v>
      </c>
      <c r="E157" s="47">
        <v>457.19497142</v>
      </c>
      <c r="F157" s="44" t="str">
        <f t="shared" si="21"/>
        <v>N/A</v>
      </c>
      <c r="G157" s="47">
        <v>480.26816349000001</v>
      </c>
      <c r="H157" s="44" t="str">
        <f t="shared" si="22"/>
        <v>N/A</v>
      </c>
      <c r="I157" s="12">
        <v>1.264</v>
      </c>
      <c r="J157" s="12">
        <v>5.0469999999999997</v>
      </c>
      <c r="K157" s="45" t="s">
        <v>736</v>
      </c>
      <c r="L157" s="9" t="str">
        <f t="shared" si="23"/>
        <v>Yes</v>
      </c>
    </row>
    <row r="158" spans="1:12" x14ac:dyDescent="0.2">
      <c r="A158" s="51" t="s">
        <v>1520</v>
      </c>
      <c r="B158" s="35" t="s">
        <v>213</v>
      </c>
      <c r="C158" s="47">
        <v>616.56761134999999</v>
      </c>
      <c r="D158" s="44" t="str">
        <f t="shared" si="20"/>
        <v>N/A</v>
      </c>
      <c r="E158" s="47">
        <v>606.40960496000002</v>
      </c>
      <c r="F158" s="44" t="str">
        <f t="shared" si="21"/>
        <v>N/A</v>
      </c>
      <c r="G158" s="47">
        <v>590.23588742000004</v>
      </c>
      <c r="H158" s="44" t="str">
        <f t="shared" si="22"/>
        <v>N/A</v>
      </c>
      <c r="I158" s="12">
        <v>-1.65</v>
      </c>
      <c r="J158" s="12">
        <v>-2.67</v>
      </c>
      <c r="K158" s="45" t="s">
        <v>736</v>
      </c>
      <c r="L158" s="9" t="str">
        <f t="shared" si="23"/>
        <v>Yes</v>
      </c>
    </row>
    <row r="159" spans="1:12" x14ac:dyDescent="0.2">
      <c r="A159" s="46" t="s">
        <v>1521</v>
      </c>
      <c r="B159" s="35" t="s">
        <v>213</v>
      </c>
      <c r="C159" s="47">
        <v>1744.7011476</v>
      </c>
      <c r="D159" s="44" t="str">
        <f t="shared" si="20"/>
        <v>N/A</v>
      </c>
      <c r="E159" s="47">
        <v>1884.7473815000001</v>
      </c>
      <c r="F159" s="44" t="str">
        <f t="shared" si="21"/>
        <v>N/A</v>
      </c>
      <c r="G159" s="47">
        <v>1946.4718513</v>
      </c>
      <c r="H159" s="44" t="str">
        <f t="shared" si="22"/>
        <v>N/A</v>
      </c>
      <c r="I159" s="12">
        <v>8.0269999999999992</v>
      </c>
      <c r="J159" s="12">
        <v>3.2749999999999999</v>
      </c>
      <c r="K159" s="45" t="s">
        <v>736</v>
      </c>
      <c r="L159" s="9" t="str">
        <f t="shared" si="23"/>
        <v>Yes</v>
      </c>
    </row>
    <row r="160" spans="1:12" x14ac:dyDescent="0.2">
      <c r="A160" s="51" t="s">
        <v>1522</v>
      </c>
      <c r="B160" s="35" t="s">
        <v>213</v>
      </c>
      <c r="C160" s="47">
        <v>7657.4647236999999</v>
      </c>
      <c r="D160" s="44" t="str">
        <f t="shared" si="20"/>
        <v>N/A</v>
      </c>
      <c r="E160" s="47">
        <v>8458.6854936</v>
      </c>
      <c r="F160" s="44" t="str">
        <f t="shared" si="21"/>
        <v>N/A</v>
      </c>
      <c r="G160" s="47">
        <v>8843.2570993000008</v>
      </c>
      <c r="H160" s="44" t="str">
        <f t="shared" si="22"/>
        <v>N/A</v>
      </c>
      <c r="I160" s="12">
        <v>10.46</v>
      </c>
      <c r="J160" s="12">
        <v>4.5460000000000003</v>
      </c>
      <c r="K160" s="45" t="s">
        <v>736</v>
      </c>
      <c r="L160" s="9" t="str">
        <f t="shared" si="23"/>
        <v>Yes</v>
      </c>
    </row>
    <row r="161" spans="1:12" ht="25.5" x14ac:dyDescent="0.2">
      <c r="A161" s="51" t="s">
        <v>1523</v>
      </c>
      <c r="B161" s="35" t="s">
        <v>213</v>
      </c>
      <c r="C161" s="47">
        <v>1589.2315728000001</v>
      </c>
      <c r="D161" s="44" t="str">
        <f t="shared" si="20"/>
        <v>N/A</v>
      </c>
      <c r="E161" s="47">
        <v>1678.7750149000001</v>
      </c>
      <c r="F161" s="44" t="str">
        <f t="shared" si="21"/>
        <v>N/A</v>
      </c>
      <c r="G161" s="47">
        <v>1700.7746924</v>
      </c>
      <c r="H161" s="44" t="str">
        <f t="shared" si="22"/>
        <v>N/A</v>
      </c>
      <c r="I161" s="12">
        <v>5.6340000000000003</v>
      </c>
      <c r="J161" s="12">
        <v>1.31</v>
      </c>
      <c r="K161" s="45" t="s">
        <v>736</v>
      </c>
      <c r="L161" s="9" t="str">
        <f t="shared" si="23"/>
        <v>Yes</v>
      </c>
    </row>
    <row r="162" spans="1:12" x14ac:dyDescent="0.2">
      <c r="A162" s="51" t="s">
        <v>1524</v>
      </c>
      <c r="B162" s="35" t="s">
        <v>213</v>
      </c>
      <c r="C162" s="47">
        <v>2.1529764108</v>
      </c>
      <c r="D162" s="44" t="str">
        <f t="shared" si="20"/>
        <v>N/A</v>
      </c>
      <c r="E162" s="47">
        <v>2.0104301909000002</v>
      </c>
      <c r="F162" s="44" t="str">
        <f t="shared" si="21"/>
        <v>N/A</v>
      </c>
      <c r="G162" s="47">
        <v>2.6986720440999998</v>
      </c>
      <c r="H162" s="44" t="str">
        <f t="shared" si="22"/>
        <v>N/A</v>
      </c>
      <c r="I162" s="12">
        <v>-6.62</v>
      </c>
      <c r="J162" s="12">
        <v>34.229999999999997</v>
      </c>
      <c r="K162" s="45" t="s">
        <v>736</v>
      </c>
      <c r="L162" s="9" t="str">
        <f t="shared" si="23"/>
        <v>No</v>
      </c>
    </row>
    <row r="163" spans="1:12" x14ac:dyDescent="0.2">
      <c r="A163" s="51" t="s">
        <v>1525</v>
      </c>
      <c r="B163" s="35" t="s">
        <v>213</v>
      </c>
      <c r="C163" s="47">
        <v>7.7076165899999993E-2</v>
      </c>
      <c r="D163" s="44" t="str">
        <f t="shared" si="20"/>
        <v>N/A</v>
      </c>
      <c r="E163" s="47">
        <v>0.1075467561</v>
      </c>
      <c r="F163" s="44" t="str">
        <f t="shared" si="21"/>
        <v>N/A</v>
      </c>
      <c r="G163" s="47">
        <v>3.0161054199999999E-2</v>
      </c>
      <c r="H163" s="44" t="str">
        <f t="shared" si="22"/>
        <v>N/A</v>
      </c>
      <c r="I163" s="12">
        <v>39.53</v>
      </c>
      <c r="J163" s="12">
        <v>-72</v>
      </c>
      <c r="K163" s="45" t="s">
        <v>736</v>
      </c>
      <c r="L163" s="9" t="str">
        <f t="shared" si="23"/>
        <v>No</v>
      </c>
    </row>
    <row r="164" spans="1:12" x14ac:dyDescent="0.2">
      <c r="A164" s="46" t="s">
        <v>1526</v>
      </c>
      <c r="B164" s="35" t="s">
        <v>213</v>
      </c>
      <c r="C164" s="47">
        <v>1342.3566668999999</v>
      </c>
      <c r="D164" s="44" t="str">
        <f t="shared" si="20"/>
        <v>N/A</v>
      </c>
      <c r="E164" s="47">
        <v>1389.0516278</v>
      </c>
      <c r="F164" s="44" t="str">
        <f t="shared" si="21"/>
        <v>N/A</v>
      </c>
      <c r="G164" s="47">
        <v>1435.5352045</v>
      </c>
      <c r="H164" s="44" t="str">
        <f t="shared" si="22"/>
        <v>N/A</v>
      </c>
      <c r="I164" s="12">
        <v>3.4790000000000001</v>
      </c>
      <c r="J164" s="12">
        <v>3.3460000000000001</v>
      </c>
      <c r="K164" s="45" t="s">
        <v>736</v>
      </c>
      <c r="L164" s="9" t="str">
        <f t="shared" si="23"/>
        <v>Yes</v>
      </c>
    </row>
    <row r="165" spans="1:12" x14ac:dyDescent="0.2">
      <c r="A165" s="51" t="s">
        <v>1527</v>
      </c>
      <c r="B165" s="35" t="s">
        <v>213</v>
      </c>
      <c r="C165" s="47">
        <v>428.27816462999999</v>
      </c>
      <c r="D165" s="44" t="str">
        <f t="shared" si="20"/>
        <v>N/A</v>
      </c>
      <c r="E165" s="47">
        <v>442.91570152000003</v>
      </c>
      <c r="F165" s="44" t="str">
        <f t="shared" si="21"/>
        <v>N/A</v>
      </c>
      <c r="G165" s="47">
        <v>442.72260662999997</v>
      </c>
      <c r="H165" s="44" t="str">
        <f t="shared" si="22"/>
        <v>N/A</v>
      </c>
      <c r="I165" s="12">
        <v>3.4180000000000001</v>
      </c>
      <c r="J165" s="12">
        <v>-4.3999999999999997E-2</v>
      </c>
      <c r="K165" s="45" t="s">
        <v>736</v>
      </c>
      <c r="L165" s="9" t="str">
        <f t="shared" si="23"/>
        <v>Yes</v>
      </c>
    </row>
    <row r="166" spans="1:12" x14ac:dyDescent="0.2">
      <c r="A166" s="51" t="s">
        <v>1528</v>
      </c>
      <c r="B166" s="35" t="s">
        <v>213</v>
      </c>
      <c r="C166" s="47">
        <v>2813.7643775000001</v>
      </c>
      <c r="D166" s="44" t="str">
        <f t="shared" si="20"/>
        <v>N/A</v>
      </c>
      <c r="E166" s="47">
        <v>2889.2266488999999</v>
      </c>
      <c r="F166" s="44" t="str">
        <f t="shared" si="21"/>
        <v>N/A</v>
      </c>
      <c r="G166" s="47">
        <v>2984.5303499000001</v>
      </c>
      <c r="H166" s="44" t="str">
        <f t="shared" si="22"/>
        <v>N/A</v>
      </c>
      <c r="I166" s="12">
        <v>2.6819999999999999</v>
      </c>
      <c r="J166" s="12">
        <v>3.2989999999999999</v>
      </c>
      <c r="K166" s="45" t="s">
        <v>736</v>
      </c>
      <c r="L166" s="9" t="str">
        <f t="shared" si="23"/>
        <v>Yes</v>
      </c>
    </row>
    <row r="167" spans="1:12" x14ac:dyDescent="0.2">
      <c r="A167" s="51" t="s">
        <v>1529</v>
      </c>
      <c r="B167" s="35" t="s">
        <v>213</v>
      </c>
      <c r="C167" s="47">
        <v>455.37035078999997</v>
      </c>
      <c r="D167" s="44" t="str">
        <f t="shared" si="20"/>
        <v>N/A</v>
      </c>
      <c r="E167" s="47">
        <v>485.59938958999999</v>
      </c>
      <c r="F167" s="44" t="str">
        <f t="shared" si="21"/>
        <v>N/A</v>
      </c>
      <c r="G167" s="47">
        <v>506.22848219999997</v>
      </c>
      <c r="H167" s="44" t="str">
        <f t="shared" si="22"/>
        <v>N/A</v>
      </c>
      <c r="I167" s="12">
        <v>6.6379999999999999</v>
      </c>
      <c r="J167" s="12">
        <v>4.2480000000000002</v>
      </c>
      <c r="K167" s="45" t="s">
        <v>736</v>
      </c>
      <c r="L167" s="9" t="str">
        <f t="shared" si="23"/>
        <v>Yes</v>
      </c>
    </row>
    <row r="168" spans="1:12" x14ac:dyDescent="0.2">
      <c r="A168" s="51" t="s">
        <v>1530</v>
      </c>
      <c r="B168" s="35" t="s">
        <v>213</v>
      </c>
      <c r="C168" s="47">
        <v>575.73537080000006</v>
      </c>
      <c r="D168" s="44" t="str">
        <f t="shared" si="20"/>
        <v>N/A</v>
      </c>
      <c r="E168" s="47">
        <v>612.01015006</v>
      </c>
      <c r="F168" s="44" t="str">
        <f t="shared" si="21"/>
        <v>N/A</v>
      </c>
      <c r="G168" s="47">
        <v>673.83753049999996</v>
      </c>
      <c r="H168" s="44" t="str">
        <f t="shared" si="22"/>
        <v>N/A</v>
      </c>
      <c r="I168" s="12">
        <v>6.3010000000000002</v>
      </c>
      <c r="J168" s="12">
        <v>10.1</v>
      </c>
      <c r="K168" s="45" t="s">
        <v>736</v>
      </c>
      <c r="L168" s="9" t="str">
        <f t="shared" si="23"/>
        <v>Yes</v>
      </c>
    </row>
    <row r="169" spans="1:12" x14ac:dyDescent="0.2">
      <c r="A169" s="46" t="s">
        <v>1531</v>
      </c>
      <c r="B169" s="35" t="s">
        <v>213</v>
      </c>
      <c r="C169" s="47">
        <v>4117.5364658999997</v>
      </c>
      <c r="D169" s="44" t="str">
        <f t="shared" si="20"/>
        <v>N/A</v>
      </c>
      <c r="E169" s="47">
        <v>4408.9852825999997</v>
      </c>
      <c r="F169" s="44" t="str">
        <f t="shared" si="21"/>
        <v>N/A</v>
      </c>
      <c r="G169" s="47">
        <v>4707.4557469000001</v>
      </c>
      <c r="H169" s="44" t="str">
        <f t="shared" si="22"/>
        <v>N/A</v>
      </c>
      <c r="I169" s="12">
        <v>7.0780000000000003</v>
      </c>
      <c r="J169" s="12">
        <v>6.77</v>
      </c>
      <c r="K169" s="45" t="s">
        <v>736</v>
      </c>
      <c r="L169" s="9" t="str">
        <f t="shared" si="23"/>
        <v>Yes</v>
      </c>
    </row>
    <row r="170" spans="1:12" x14ac:dyDescent="0.2">
      <c r="A170" s="51" t="s">
        <v>1532</v>
      </c>
      <c r="B170" s="35" t="s">
        <v>213</v>
      </c>
      <c r="C170" s="47">
        <v>4853.9458504000004</v>
      </c>
      <c r="D170" s="44" t="str">
        <f t="shared" si="20"/>
        <v>N/A</v>
      </c>
      <c r="E170" s="47">
        <v>5218.4703669999999</v>
      </c>
      <c r="F170" s="44" t="str">
        <f t="shared" si="21"/>
        <v>N/A</v>
      </c>
      <c r="G170" s="47">
        <v>5527.0212338000001</v>
      </c>
      <c r="H170" s="44" t="str">
        <f t="shared" si="22"/>
        <v>N/A</v>
      </c>
      <c r="I170" s="12">
        <v>7.51</v>
      </c>
      <c r="J170" s="12">
        <v>5.9130000000000003</v>
      </c>
      <c r="K170" s="45" t="s">
        <v>736</v>
      </c>
      <c r="L170" s="9" t="str">
        <f t="shared" si="23"/>
        <v>Yes</v>
      </c>
    </row>
    <row r="171" spans="1:12" x14ac:dyDescent="0.2">
      <c r="A171" s="51" t="s">
        <v>1533</v>
      </c>
      <c r="B171" s="35" t="s">
        <v>213</v>
      </c>
      <c r="C171" s="47">
        <v>7452.6314796999995</v>
      </c>
      <c r="D171" s="44" t="str">
        <f t="shared" si="20"/>
        <v>N/A</v>
      </c>
      <c r="E171" s="47">
        <v>8035.4429110999999</v>
      </c>
      <c r="F171" s="44" t="str">
        <f t="shared" si="21"/>
        <v>N/A</v>
      </c>
      <c r="G171" s="47">
        <v>8646.9038485000001</v>
      </c>
      <c r="H171" s="44" t="str">
        <f t="shared" si="22"/>
        <v>N/A</v>
      </c>
      <c r="I171" s="12">
        <v>7.82</v>
      </c>
      <c r="J171" s="12">
        <v>7.61</v>
      </c>
      <c r="K171" s="45" t="s">
        <v>736</v>
      </c>
      <c r="L171" s="9" t="str">
        <f t="shared" si="23"/>
        <v>Yes</v>
      </c>
    </row>
    <row r="172" spans="1:12" x14ac:dyDescent="0.2">
      <c r="A172" s="51" t="s">
        <v>1534</v>
      </c>
      <c r="B172" s="35" t="s">
        <v>213</v>
      </c>
      <c r="C172" s="47">
        <v>1173.7353223</v>
      </c>
      <c r="D172" s="44" t="str">
        <f t="shared" si="20"/>
        <v>N/A</v>
      </c>
      <c r="E172" s="47">
        <v>1218.4151972</v>
      </c>
      <c r="F172" s="44" t="str">
        <f t="shared" si="21"/>
        <v>N/A</v>
      </c>
      <c r="G172" s="47">
        <v>1289.6613122000001</v>
      </c>
      <c r="H172" s="44" t="str">
        <f t="shared" si="22"/>
        <v>N/A</v>
      </c>
      <c r="I172" s="12">
        <v>3.8069999999999999</v>
      </c>
      <c r="J172" s="12">
        <v>5.8470000000000004</v>
      </c>
      <c r="K172" s="45" t="s">
        <v>736</v>
      </c>
      <c r="L172" s="9" t="str">
        <f t="shared" si="23"/>
        <v>Yes</v>
      </c>
    </row>
    <row r="173" spans="1:12" x14ac:dyDescent="0.2">
      <c r="A173" s="51" t="s">
        <v>1535</v>
      </c>
      <c r="B173" s="35" t="s">
        <v>213</v>
      </c>
      <c r="C173" s="47">
        <v>1648.4356284</v>
      </c>
      <c r="D173" s="44" t="str">
        <f t="shared" si="20"/>
        <v>N/A</v>
      </c>
      <c r="E173" s="47">
        <v>1710.3240029999999</v>
      </c>
      <c r="F173" s="44" t="str">
        <f t="shared" si="21"/>
        <v>N/A</v>
      </c>
      <c r="G173" s="47">
        <v>1799.1655278999999</v>
      </c>
      <c r="H173" s="44" t="str">
        <f t="shared" si="22"/>
        <v>N/A</v>
      </c>
      <c r="I173" s="12">
        <v>3.754</v>
      </c>
      <c r="J173" s="12">
        <v>5.194</v>
      </c>
      <c r="K173" s="45" t="s">
        <v>736</v>
      </c>
      <c r="L173" s="9" t="str">
        <f t="shared" si="23"/>
        <v>Yes</v>
      </c>
    </row>
    <row r="174" spans="1:12" x14ac:dyDescent="0.2">
      <c r="A174" s="46" t="s">
        <v>371</v>
      </c>
      <c r="B174" s="35" t="s">
        <v>213</v>
      </c>
      <c r="C174" s="8">
        <v>11.785478051</v>
      </c>
      <c r="D174" s="44" t="str">
        <f t="shared" ref="D174:D203" si="24">IF($B174="N/A","N/A",IF(C174&gt;10,"No",IF(C174&lt;-10,"No","Yes")))</f>
        <v>N/A</v>
      </c>
      <c r="E174" s="8">
        <v>11.646222890000001</v>
      </c>
      <c r="F174" s="44" t="str">
        <f t="shared" ref="F174:F203" si="25">IF($B174="N/A","N/A",IF(E174&gt;10,"No",IF(E174&lt;-10,"No","Yes")))</f>
        <v>N/A</v>
      </c>
      <c r="G174" s="8">
        <v>10.880855323</v>
      </c>
      <c r="H174" s="44" t="str">
        <f t="shared" ref="H174:H203" si="26">IF($B174="N/A","N/A",IF(G174&gt;10,"No",IF(G174&lt;-10,"No","Yes")))</f>
        <v>N/A</v>
      </c>
      <c r="I174" s="12">
        <v>-1.18</v>
      </c>
      <c r="J174" s="12">
        <v>-6.57</v>
      </c>
      <c r="K174" s="45" t="s">
        <v>736</v>
      </c>
      <c r="L174" s="9" t="str">
        <f t="shared" ref="L174:L203" si="27">IF(J174="Div by 0", "N/A", IF(K174="N/A","N/A", IF(J174&gt;VALUE(MID(K174,1,2)), "No", IF(J174&lt;-1*VALUE(MID(K174,1,2)), "No", "Yes"))))</f>
        <v>Yes</v>
      </c>
    </row>
    <row r="175" spans="1:12" x14ac:dyDescent="0.2">
      <c r="A175" s="51" t="s">
        <v>481</v>
      </c>
      <c r="B175" s="35" t="s">
        <v>213</v>
      </c>
      <c r="C175" s="8">
        <v>2.4505643971</v>
      </c>
      <c r="D175" s="44" t="str">
        <f t="shared" si="24"/>
        <v>N/A</v>
      </c>
      <c r="E175" s="8">
        <v>2.5460951542000001</v>
      </c>
      <c r="F175" s="44" t="str">
        <f t="shared" si="25"/>
        <v>N/A</v>
      </c>
      <c r="G175" s="8">
        <v>2.4089328208</v>
      </c>
      <c r="H175" s="44" t="str">
        <f t="shared" si="26"/>
        <v>N/A</v>
      </c>
      <c r="I175" s="12">
        <v>3.8980000000000001</v>
      </c>
      <c r="J175" s="12">
        <v>-5.39</v>
      </c>
      <c r="K175" s="45" t="s">
        <v>736</v>
      </c>
      <c r="L175" s="9" t="str">
        <f t="shared" si="27"/>
        <v>Yes</v>
      </c>
    </row>
    <row r="176" spans="1:12" x14ac:dyDescent="0.2">
      <c r="A176" s="51" t="s">
        <v>482</v>
      </c>
      <c r="B176" s="35" t="s">
        <v>213</v>
      </c>
      <c r="C176" s="8">
        <v>15.207871801</v>
      </c>
      <c r="D176" s="44" t="str">
        <f t="shared" si="24"/>
        <v>N/A</v>
      </c>
      <c r="E176" s="8">
        <v>14.881277778999999</v>
      </c>
      <c r="F176" s="44" t="str">
        <f t="shared" si="25"/>
        <v>N/A</v>
      </c>
      <c r="G176" s="8">
        <v>13.659032184000001</v>
      </c>
      <c r="H176" s="44" t="str">
        <f t="shared" si="26"/>
        <v>N/A</v>
      </c>
      <c r="I176" s="12">
        <v>-2.15</v>
      </c>
      <c r="J176" s="12">
        <v>-8.2100000000000009</v>
      </c>
      <c r="K176" s="45" t="s">
        <v>736</v>
      </c>
      <c r="L176" s="9" t="str">
        <f t="shared" si="27"/>
        <v>Yes</v>
      </c>
    </row>
    <row r="177" spans="1:12" x14ac:dyDescent="0.2">
      <c r="A177" s="51" t="s">
        <v>483</v>
      </c>
      <c r="B177" s="35" t="s">
        <v>213</v>
      </c>
      <c r="C177" s="8">
        <v>9.0304251054000009</v>
      </c>
      <c r="D177" s="44" t="str">
        <f t="shared" si="24"/>
        <v>N/A</v>
      </c>
      <c r="E177" s="8">
        <v>8.9850789651999996</v>
      </c>
      <c r="F177" s="44" t="str">
        <f t="shared" si="25"/>
        <v>N/A</v>
      </c>
      <c r="G177" s="8">
        <v>8.5412158173999995</v>
      </c>
      <c r="H177" s="44" t="str">
        <f t="shared" si="26"/>
        <v>N/A</v>
      </c>
      <c r="I177" s="12">
        <v>-0.502</v>
      </c>
      <c r="J177" s="12">
        <v>-4.9400000000000004</v>
      </c>
      <c r="K177" s="45" t="s">
        <v>736</v>
      </c>
      <c r="L177" s="9" t="str">
        <f t="shared" si="27"/>
        <v>Yes</v>
      </c>
    </row>
    <row r="178" spans="1:12" x14ac:dyDescent="0.2">
      <c r="A178" s="51" t="s">
        <v>484</v>
      </c>
      <c r="B178" s="35" t="s">
        <v>213</v>
      </c>
      <c r="C178" s="8">
        <v>21.789907280000001</v>
      </c>
      <c r="D178" s="44" t="str">
        <f t="shared" si="24"/>
        <v>N/A</v>
      </c>
      <c r="E178" s="8">
        <v>21.565740422000001</v>
      </c>
      <c r="F178" s="44" t="str">
        <f t="shared" si="25"/>
        <v>N/A</v>
      </c>
      <c r="G178" s="8">
        <v>20.660484789000002</v>
      </c>
      <c r="H178" s="44" t="str">
        <f t="shared" si="26"/>
        <v>N/A</v>
      </c>
      <c r="I178" s="12">
        <v>-1.03</v>
      </c>
      <c r="J178" s="12">
        <v>-4.2</v>
      </c>
      <c r="K178" s="45" t="s">
        <v>736</v>
      </c>
      <c r="L178" s="9" t="str">
        <f t="shared" si="27"/>
        <v>Yes</v>
      </c>
    </row>
    <row r="179" spans="1:12" x14ac:dyDescent="0.2">
      <c r="A179" s="46" t="s">
        <v>1536</v>
      </c>
      <c r="B179" s="35" t="s">
        <v>213</v>
      </c>
      <c r="C179" s="8">
        <v>6.2297669503000002</v>
      </c>
      <c r="D179" s="44" t="str">
        <f t="shared" si="24"/>
        <v>N/A</v>
      </c>
      <c r="E179" s="8">
        <v>6.3058100942999999</v>
      </c>
      <c r="F179" s="44" t="str">
        <f t="shared" si="25"/>
        <v>N/A</v>
      </c>
      <c r="G179" s="8">
        <v>6.2994139237000004</v>
      </c>
      <c r="H179" s="44" t="str">
        <f t="shared" si="26"/>
        <v>N/A</v>
      </c>
      <c r="I179" s="12">
        <v>1.2210000000000001</v>
      </c>
      <c r="J179" s="12">
        <v>-0.10100000000000001</v>
      </c>
      <c r="K179" s="45" t="s">
        <v>736</v>
      </c>
      <c r="L179" s="9" t="str">
        <f t="shared" si="27"/>
        <v>Yes</v>
      </c>
    </row>
    <row r="180" spans="1:12" x14ac:dyDescent="0.2">
      <c r="A180" s="51" t="s">
        <v>1537</v>
      </c>
      <c r="B180" s="35" t="s">
        <v>213</v>
      </c>
      <c r="C180" s="8">
        <v>30.468141500000002</v>
      </c>
      <c r="D180" s="44" t="str">
        <f t="shared" si="24"/>
        <v>N/A</v>
      </c>
      <c r="E180" s="8">
        <v>31.225672829000001</v>
      </c>
      <c r="F180" s="44" t="str">
        <f t="shared" si="25"/>
        <v>N/A</v>
      </c>
      <c r="G180" s="8">
        <v>31.217279883</v>
      </c>
      <c r="H180" s="44" t="str">
        <f t="shared" si="26"/>
        <v>N/A</v>
      </c>
      <c r="I180" s="12">
        <v>2.4860000000000002</v>
      </c>
      <c r="J180" s="12">
        <v>-2.7E-2</v>
      </c>
      <c r="K180" s="45" t="s">
        <v>736</v>
      </c>
      <c r="L180" s="9" t="str">
        <f t="shared" si="27"/>
        <v>Yes</v>
      </c>
    </row>
    <row r="181" spans="1:12" x14ac:dyDescent="0.2">
      <c r="A181" s="51" t="s">
        <v>1538</v>
      </c>
      <c r="B181" s="35" t="s">
        <v>213</v>
      </c>
      <c r="C181" s="8">
        <v>4.4095443705999999</v>
      </c>
      <c r="D181" s="44" t="str">
        <f t="shared" si="24"/>
        <v>N/A</v>
      </c>
      <c r="E181" s="8">
        <v>4.4479832671999997</v>
      </c>
      <c r="F181" s="44" t="str">
        <f t="shared" si="25"/>
        <v>N/A</v>
      </c>
      <c r="G181" s="8">
        <v>4.4644383551000004</v>
      </c>
      <c r="H181" s="44" t="str">
        <f t="shared" si="26"/>
        <v>N/A</v>
      </c>
      <c r="I181" s="12">
        <v>0.87170000000000003</v>
      </c>
      <c r="J181" s="12">
        <v>0.36990000000000001</v>
      </c>
      <c r="K181" s="45" t="s">
        <v>736</v>
      </c>
      <c r="L181" s="9" t="str">
        <f t="shared" si="27"/>
        <v>Yes</v>
      </c>
    </row>
    <row r="182" spans="1:12" x14ac:dyDescent="0.2">
      <c r="A182" s="51" t="s">
        <v>1539</v>
      </c>
      <c r="B182" s="35" t="s">
        <v>213</v>
      </c>
      <c r="C182" s="8">
        <v>7.2108798000000002E-3</v>
      </c>
      <c r="D182" s="44" t="str">
        <f t="shared" si="24"/>
        <v>N/A</v>
      </c>
      <c r="E182" s="8">
        <v>6.7822884999999998E-3</v>
      </c>
      <c r="F182" s="44" t="str">
        <f t="shared" si="25"/>
        <v>N/A</v>
      </c>
      <c r="G182" s="8">
        <v>7.8693684999999996E-3</v>
      </c>
      <c r="H182" s="44" t="str">
        <f t="shared" si="26"/>
        <v>N/A</v>
      </c>
      <c r="I182" s="12">
        <v>-5.94</v>
      </c>
      <c r="J182" s="12">
        <v>16.03</v>
      </c>
      <c r="K182" s="45" t="s">
        <v>736</v>
      </c>
      <c r="L182" s="9" t="str">
        <f t="shared" si="27"/>
        <v>Yes</v>
      </c>
    </row>
    <row r="183" spans="1:12" x14ac:dyDescent="0.2">
      <c r="A183" s="51" t="s">
        <v>1540</v>
      </c>
      <c r="B183" s="35" t="s">
        <v>213</v>
      </c>
      <c r="C183" s="8">
        <v>3.085515E-3</v>
      </c>
      <c r="D183" s="44" t="str">
        <f t="shared" si="24"/>
        <v>N/A</v>
      </c>
      <c r="E183" s="8">
        <v>1.5663669999999999E-3</v>
      </c>
      <c r="F183" s="44" t="str">
        <f t="shared" si="25"/>
        <v>N/A</v>
      </c>
      <c r="G183" s="8">
        <v>3.2536196999999999E-3</v>
      </c>
      <c r="H183" s="44" t="str">
        <f t="shared" si="26"/>
        <v>N/A</v>
      </c>
      <c r="I183" s="12">
        <v>-49.2</v>
      </c>
      <c r="J183" s="12">
        <v>107.7</v>
      </c>
      <c r="K183" s="45" t="s">
        <v>736</v>
      </c>
      <c r="L183" s="9" t="str">
        <f t="shared" si="27"/>
        <v>No</v>
      </c>
    </row>
    <row r="184" spans="1:12" x14ac:dyDescent="0.2">
      <c r="A184" s="46" t="s">
        <v>97</v>
      </c>
      <c r="B184" s="35" t="s">
        <v>213</v>
      </c>
      <c r="C184" s="8">
        <v>68.388145575999999</v>
      </c>
      <c r="D184" s="44" t="str">
        <f t="shared" si="24"/>
        <v>N/A</v>
      </c>
      <c r="E184" s="8">
        <v>68.210959942000002</v>
      </c>
      <c r="F184" s="44" t="str">
        <f t="shared" si="25"/>
        <v>N/A</v>
      </c>
      <c r="G184" s="8">
        <v>66.399801256000003</v>
      </c>
      <c r="H184" s="44" t="str">
        <f t="shared" si="26"/>
        <v>N/A</v>
      </c>
      <c r="I184" s="12">
        <v>-0.25900000000000001</v>
      </c>
      <c r="J184" s="12">
        <v>-2.66</v>
      </c>
      <c r="K184" s="45" t="s">
        <v>736</v>
      </c>
      <c r="L184" s="9" t="str">
        <f t="shared" si="27"/>
        <v>Yes</v>
      </c>
    </row>
    <row r="185" spans="1:12" x14ac:dyDescent="0.2">
      <c r="A185" s="51" t="s">
        <v>485</v>
      </c>
      <c r="B185" s="35" t="s">
        <v>213</v>
      </c>
      <c r="C185" s="8">
        <v>57.518512921000003</v>
      </c>
      <c r="D185" s="44" t="str">
        <f t="shared" si="24"/>
        <v>N/A</v>
      </c>
      <c r="E185" s="8">
        <v>57.216316911</v>
      </c>
      <c r="F185" s="44" t="str">
        <f t="shared" si="25"/>
        <v>N/A</v>
      </c>
      <c r="G185" s="8">
        <v>51.056196229000001</v>
      </c>
      <c r="H185" s="44" t="str">
        <f t="shared" si="26"/>
        <v>N/A</v>
      </c>
      <c r="I185" s="12">
        <v>-0.52500000000000002</v>
      </c>
      <c r="J185" s="12">
        <v>-10.8</v>
      </c>
      <c r="K185" s="45" t="s">
        <v>736</v>
      </c>
      <c r="L185" s="9" t="str">
        <f t="shared" si="27"/>
        <v>Yes</v>
      </c>
    </row>
    <row r="186" spans="1:12" x14ac:dyDescent="0.2">
      <c r="A186" s="51" t="s">
        <v>486</v>
      </c>
      <c r="B186" s="35" t="s">
        <v>213</v>
      </c>
      <c r="C186" s="8">
        <v>73.182914956000005</v>
      </c>
      <c r="D186" s="44" t="str">
        <f t="shared" si="24"/>
        <v>N/A</v>
      </c>
      <c r="E186" s="8">
        <v>73.202766620000006</v>
      </c>
      <c r="F186" s="44" t="str">
        <f t="shared" si="25"/>
        <v>N/A</v>
      </c>
      <c r="G186" s="8">
        <v>71.911649057999995</v>
      </c>
      <c r="H186" s="44" t="str">
        <f t="shared" si="26"/>
        <v>N/A</v>
      </c>
      <c r="I186" s="12">
        <v>2.7099999999999999E-2</v>
      </c>
      <c r="J186" s="12">
        <v>-1.76</v>
      </c>
      <c r="K186" s="45" t="s">
        <v>736</v>
      </c>
      <c r="L186" s="9" t="str">
        <f t="shared" si="27"/>
        <v>Yes</v>
      </c>
    </row>
    <row r="187" spans="1:12" x14ac:dyDescent="0.2">
      <c r="A187" s="51" t="s">
        <v>487</v>
      </c>
      <c r="B187" s="35" t="s">
        <v>213</v>
      </c>
      <c r="C187" s="8">
        <v>67.905335570000005</v>
      </c>
      <c r="D187" s="44" t="str">
        <f t="shared" si="24"/>
        <v>N/A</v>
      </c>
      <c r="E187" s="8">
        <v>67.618447825000004</v>
      </c>
      <c r="F187" s="44" t="str">
        <f t="shared" si="25"/>
        <v>N/A</v>
      </c>
      <c r="G187" s="8">
        <v>66.364351760999995</v>
      </c>
      <c r="H187" s="44" t="str">
        <f t="shared" si="26"/>
        <v>N/A</v>
      </c>
      <c r="I187" s="12">
        <v>-0.42199999999999999</v>
      </c>
      <c r="J187" s="12">
        <v>-1.85</v>
      </c>
      <c r="K187" s="45" t="s">
        <v>736</v>
      </c>
      <c r="L187" s="9" t="str">
        <f t="shared" si="27"/>
        <v>Yes</v>
      </c>
    </row>
    <row r="188" spans="1:12" x14ac:dyDescent="0.2">
      <c r="A188" s="51" t="s">
        <v>488</v>
      </c>
      <c r="B188" s="35" t="s">
        <v>213</v>
      </c>
      <c r="C188" s="8">
        <v>68.635739521000005</v>
      </c>
      <c r="D188" s="44" t="str">
        <f t="shared" si="24"/>
        <v>N/A</v>
      </c>
      <c r="E188" s="8">
        <v>68.146361330000005</v>
      </c>
      <c r="F188" s="44" t="str">
        <f t="shared" si="25"/>
        <v>N/A</v>
      </c>
      <c r="G188" s="8">
        <v>68.613958027999999</v>
      </c>
      <c r="H188" s="44" t="str">
        <f t="shared" si="26"/>
        <v>N/A</v>
      </c>
      <c r="I188" s="12">
        <v>-0.71299999999999997</v>
      </c>
      <c r="J188" s="12">
        <v>0.68620000000000003</v>
      </c>
      <c r="K188" s="45" t="s">
        <v>736</v>
      </c>
      <c r="L188" s="9" t="str">
        <f t="shared" si="27"/>
        <v>Yes</v>
      </c>
    </row>
    <row r="189" spans="1:12" x14ac:dyDescent="0.2">
      <c r="A189" s="46" t="s">
        <v>118</v>
      </c>
      <c r="B189" s="35" t="s">
        <v>213</v>
      </c>
      <c r="C189" s="8">
        <v>86.530607244999999</v>
      </c>
      <c r="D189" s="44" t="str">
        <f t="shared" si="24"/>
        <v>N/A</v>
      </c>
      <c r="E189" s="8">
        <v>86.943138790000006</v>
      </c>
      <c r="F189" s="44" t="str">
        <f t="shared" si="25"/>
        <v>N/A</v>
      </c>
      <c r="G189" s="8">
        <v>86.574463609999995</v>
      </c>
      <c r="H189" s="44" t="str">
        <f t="shared" si="26"/>
        <v>N/A</v>
      </c>
      <c r="I189" s="12">
        <v>0.47670000000000001</v>
      </c>
      <c r="J189" s="12">
        <v>-0.42399999999999999</v>
      </c>
      <c r="K189" s="45" t="s">
        <v>736</v>
      </c>
      <c r="L189" s="9" t="str">
        <f t="shared" si="27"/>
        <v>Yes</v>
      </c>
    </row>
    <row r="190" spans="1:12" x14ac:dyDescent="0.2">
      <c r="A190" s="51" t="s">
        <v>489</v>
      </c>
      <c r="B190" s="35" t="s">
        <v>213</v>
      </c>
      <c r="C190" s="8">
        <v>86.227781587999999</v>
      </c>
      <c r="D190" s="44" t="str">
        <f t="shared" si="24"/>
        <v>N/A</v>
      </c>
      <c r="E190" s="8">
        <v>86.479151540000004</v>
      </c>
      <c r="F190" s="44" t="str">
        <f t="shared" si="25"/>
        <v>N/A</v>
      </c>
      <c r="G190" s="8">
        <v>86.385990602999996</v>
      </c>
      <c r="H190" s="44" t="str">
        <f t="shared" si="26"/>
        <v>N/A</v>
      </c>
      <c r="I190" s="12">
        <v>0.29149999999999998</v>
      </c>
      <c r="J190" s="12">
        <v>-0.108</v>
      </c>
      <c r="K190" s="45" t="s">
        <v>736</v>
      </c>
      <c r="L190" s="9" t="str">
        <f t="shared" si="27"/>
        <v>Yes</v>
      </c>
    </row>
    <row r="191" spans="1:12" x14ac:dyDescent="0.2">
      <c r="A191" s="51" t="s">
        <v>490</v>
      </c>
      <c r="B191" s="35" t="s">
        <v>213</v>
      </c>
      <c r="C191" s="8">
        <v>90.801808030999993</v>
      </c>
      <c r="D191" s="44" t="str">
        <f t="shared" si="24"/>
        <v>N/A</v>
      </c>
      <c r="E191" s="8">
        <v>91.338863403999994</v>
      </c>
      <c r="F191" s="44" t="str">
        <f t="shared" si="25"/>
        <v>N/A</v>
      </c>
      <c r="G191" s="8">
        <v>91.021789780999995</v>
      </c>
      <c r="H191" s="44" t="str">
        <f t="shared" si="26"/>
        <v>N/A</v>
      </c>
      <c r="I191" s="12">
        <v>0.59150000000000003</v>
      </c>
      <c r="J191" s="12">
        <v>-0.34699999999999998</v>
      </c>
      <c r="K191" s="45" t="s">
        <v>736</v>
      </c>
      <c r="L191" s="9" t="str">
        <f t="shared" si="27"/>
        <v>Yes</v>
      </c>
    </row>
    <row r="192" spans="1:12" x14ac:dyDescent="0.2">
      <c r="A192" s="51" t="s">
        <v>491</v>
      </c>
      <c r="B192" s="35" t="s">
        <v>213</v>
      </c>
      <c r="C192" s="8">
        <v>84.947528832000003</v>
      </c>
      <c r="D192" s="44" t="str">
        <f t="shared" si="24"/>
        <v>N/A</v>
      </c>
      <c r="E192" s="8">
        <v>85.487840325999997</v>
      </c>
      <c r="F192" s="44" t="str">
        <f t="shared" si="25"/>
        <v>N/A</v>
      </c>
      <c r="G192" s="8">
        <v>84.843104466</v>
      </c>
      <c r="H192" s="44" t="str">
        <f t="shared" si="26"/>
        <v>N/A</v>
      </c>
      <c r="I192" s="12">
        <v>0.6361</v>
      </c>
      <c r="J192" s="12">
        <v>-0.754</v>
      </c>
      <c r="K192" s="45" t="s">
        <v>736</v>
      </c>
      <c r="L192" s="9" t="str">
        <f t="shared" si="27"/>
        <v>Yes</v>
      </c>
    </row>
    <row r="193" spans="1:12" x14ac:dyDescent="0.2">
      <c r="A193" s="51" t="s">
        <v>492</v>
      </c>
      <c r="B193" s="35" t="s">
        <v>213</v>
      </c>
      <c r="C193" s="8">
        <v>78.003363211000007</v>
      </c>
      <c r="D193" s="44" t="str">
        <f t="shared" si="24"/>
        <v>N/A</v>
      </c>
      <c r="E193" s="8">
        <v>77.774819085000004</v>
      </c>
      <c r="F193" s="44" t="str">
        <f t="shared" si="25"/>
        <v>N/A</v>
      </c>
      <c r="G193" s="8">
        <v>77.740361152000006</v>
      </c>
      <c r="H193" s="44" t="str">
        <f t="shared" si="26"/>
        <v>N/A</v>
      </c>
      <c r="I193" s="12">
        <v>-0.29299999999999998</v>
      </c>
      <c r="J193" s="12">
        <v>-4.3999999999999997E-2</v>
      </c>
      <c r="K193" s="45" t="s">
        <v>736</v>
      </c>
      <c r="L193" s="9" t="str">
        <f t="shared" si="27"/>
        <v>Yes</v>
      </c>
    </row>
    <row r="194" spans="1:12" x14ac:dyDescent="0.2">
      <c r="A194" s="46" t="s">
        <v>1541</v>
      </c>
      <c r="B194" s="35" t="s">
        <v>213</v>
      </c>
      <c r="C194" s="36">
        <v>8.4109279880999992</v>
      </c>
      <c r="D194" s="44" t="str">
        <f t="shared" si="24"/>
        <v>N/A</v>
      </c>
      <c r="E194" s="36">
        <v>8.3091896165999994</v>
      </c>
      <c r="F194" s="44" t="str">
        <f t="shared" si="25"/>
        <v>N/A</v>
      </c>
      <c r="G194" s="36">
        <v>8.2424338377000002</v>
      </c>
      <c r="H194" s="44" t="str">
        <f t="shared" si="26"/>
        <v>N/A</v>
      </c>
      <c r="I194" s="12">
        <v>-1.21</v>
      </c>
      <c r="J194" s="12">
        <v>-0.80300000000000005</v>
      </c>
      <c r="K194" s="45" t="s">
        <v>736</v>
      </c>
      <c r="L194" s="9" t="str">
        <f t="shared" si="27"/>
        <v>Yes</v>
      </c>
    </row>
    <row r="195" spans="1:12" x14ac:dyDescent="0.2">
      <c r="A195" s="51" t="s">
        <v>1542</v>
      </c>
      <c r="B195" s="35" t="s">
        <v>213</v>
      </c>
      <c r="C195" s="36">
        <v>12.509013283</v>
      </c>
      <c r="D195" s="44" t="str">
        <f t="shared" si="24"/>
        <v>N/A</v>
      </c>
      <c r="E195" s="36">
        <v>11.776998597</v>
      </c>
      <c r="F195" s="44" t="str">
        <f t="shared" si="25"/>
        <v>N/A</v>
      </c>
      <c r="G195" s="36">
        <v>13.5</v>
      </c>
      <c r="H195" s="44" t="str">
        <f t="shared" si="26"/>
        <v>N/A</v>
      </c>
      <c r="I195" s="12">
        <v>-5.85</v>
      </c>
      <c r="J195" s="12">
        <v>14.63</v>
      </c>
      <c r="K195" s="45" t="s">
        <v>736</v>
      </c>
      <c r="L195" s="9" t="str">
        <f t="shared" si="27"/>
        <v>Yes</v>
      </c>
    </row>
    <row r="196" spans="1:12" x14ac:dyDescent="0.2">
      <c r="A196" s="51" t="s">
        <v>1543</v>
      </c>
      <c r="B196" s="35" t="s">
        <v>213</v>
      </c>
      <c r="C196" s="36">
        <v>12.172764667999999</v>
      </c>
      <c r="D196" s="44" t="str">
        <f t="shared" si="24"/>
        <v>N/A</v>
      </c>
      <c r="E196" s="36">
        <v>12.014119150000001</v>
      </c>
      <c r="F196" s="44" t="str">
        <f t="shared" si="25"/>
        <v>N/A</v>
      </c>
      <c r="G196" s="36">
        <v>11.523744815000001</v>
      </c>
      <c r="H196" s="44" t="str">
        <f t="shared" si="26"/>
        <v>N/A</v>
      </c>
      <c r="I196" s="12">
        <v>-1.3</v>
      </c>
      <c r="J196" s="12">
        <v>-4.08</v>
      </c>
      <c r="K196" s="45" t="s">
        <v>736</v>
      </c>
      <c r="L196" s="9" t="str">
        <f t="shared" si="27"/>
        <v>Yes</v>
      </c>
    </row>
    <row r="197" spans="1:12" x14ac:dyDescent="0.2">
      <c r="A197" s="51" t="s">
        <v>1544</v>
      </c>
      <c r="B197" s="35" t="s">
        <v>213</v>
      </c>
      <c r="C197" s="36">
        <v>5.5019430397000004</v>
      </c>
      <c r="D197" s="44" t="str">
        <f t="shared" si="24"/>
        <v>N/A</v>
      </c>
      <c r="E197" s="36">
        <v>5.6007440555999999</v>
      </c>
      <c r="F197" s="44" t="str">
        <f t="shared" si="25"/>
        <v>N/A</v>
      </c>
      <c r="G197" s="36">
        <v>6.1916964183000003</v>
      </c>
      <c r="H197" s="44" t="str">
        <f t="shared" si="26"/>
        <v>N/A</v>
      </c>
      <c r="I197" s="12">
        <v>1.796</v>
      </c>
      <c r="J197" s="12">
        <v>10.55</v>
      </c>
      <c r="K197" s="45" t="s">
        <v>736</v>
      </c>
      <c r="L197" s="9" t="str">
        <f t="shared" si="27"/>
        <v>Yes</v>
      </c>
    </row>
    <row r="198" spans="1:12" x14ac:dyDescent="0.2">
      <c r="A198" s="51" t="s">
        <v>1545</v>
      </c>
      <c r="B198" s="35" t="s">
        <v>213</v>
      </c>
      <c r="C198" s="36">
        <v>3.0565703766999999</v>
      </c>
      <c r="D198" s="44" t="str">
        <f t="shared" si="24"/>
        <v>N/A</v>
      </c>
      <c r="E198" s="36">
        <v>2.9949157466999998</v>
      </c>
      <c r="F198" s="44" t="str">
        <f t="shared" si="25"/>
        <v>N/A</v>
      </c>
      <c r="G198" s="36">
        <v>3.0043307087</v>
      </c>
      <c r="H198" s="44" t="str">
        <f t="shared" si="26"/>
        <v>N/A</v>
      </c>
      <c r="I198" s="12">
        <v>-2.02</v>
      </c>
      <c r="J198" s="12">
        <v>0.31440000000000001</v>
      </c>
      <c r="K198" s="45" t="s">
        <v>736</v>
      </c>
      <c r="L198" s="9" t="str">
        <f t="shared" si="27"/>
        <v>Yes</v>
      </c>
    </row>
    <row r="199" spans="1:12" x14ac:dyDescent="0.2">
      <c r="A199" s="46" t="s">
        <v>1546</v>
      </c>
      <c r="B199" s="35" t="s">
        <v>213</v>
      </c>
      <c r="C199" s="36">
        <v>233.75879891</v>
      </c>
      <c r="D199" s="44" t="str">
        <f t="shared" si="24"/>
        <v>N/A</v>
      </c>
      <c r="E199" s="36">
        <v>234.22699059000001</v>
      </c>
      <c r="F199" s="44" t="str">
        <f t="shared" si="25"/>
        <v>N/A</v>
      </c>
      <c r="G199" s="36">
        <v>241.17029851000001</v>
      </c>
      <c r="H199" s="44" t="str">
        <f t="shared" si="26"/>
        <v>N/A</v>
      </c>
      <c r="I199" s="12">
        <v>0.20030000000000001</v>
      </c>
      <c r="J199" s="12">
        <v>2.964</v>
      </c>
      <c r="K199" s="45" t="s">
        <v>736</v>
      </c>
      <c r="L199" s="9" t="str">
        <f t="shared" si="27"/>
        <v>Yes</v>
      </c>
    </row>
    <row r="200" spans="1:12" x14ac:dyDescent="0.2">
      <c r="A200" s="51" t="s">
        <v>1547</v>
      </c>
      <c r="B200" s="35" t="s">
        <v>213</v>
      </c>
      <c r="C200" s="36">
        <v>233.70597885999999</v>
      </c>
      <c r="D200" s="44" t="str">
        <f t="shared" si="24"/>
        <v>N/A</v>
      </c>
      <c r="E200" s="36">
        <v>233.36892463999999</v>
      </c>
      <c r="F200" s="44" t="str">
        <f t="shared" si="25"/>
        <v>N/A</v>
      </c>
      <c r="G200" s="36">
        <v>240.56964153000001</v>
      </c>
      <c r="H200" s="44" t="str">
        <f t="shared" si="26"/>
        <v>N/A</v>
      </c>
      <c r="I200" s="12">
        <v>-0.14399999999999999</v>
      </c>
      <c r="J200" s="12">
        <v>3.0859999999999999</v>
      </c>
      <c r="K200" s="45" t="s">
        <v>736</v>
      </c>
      <c r="L200" s="9" t="str">
        <f t="shared" si="27"/>
        <v>Yes</v>
      </c>
    </row>
    <row r="201" spans="1:12" x14ac:dyDescent="0.2">
      <c r="A201" s="51" t="s">
        <v>1548</v>
      </c>
      <c r="B201" s="35" t="s">
        <v>213</v>
      </c>
      <c r="C201" s="36">
        <v>234.23690667</v>
      </c>
      <c r="D201" s="44" t="str">
        <f t="shared" si="24"/>
        <v>N/A</v>
      </c>
      <c r="E201" s="36">
        <v>236.92166293</v>
      </c>
      <c r="F201" s="44" t="str">
        <f t="shared" si="25"/>
        <v>N/A</v>
      </c>
      <c r="G201" s="36">
        <v>243.20798687000001</v>
      </c>
      <c r="H201" s="44" t="str">
        <f t="shared" si="26"/>
        <v>N/A</v>
      </c>
      <c r="I201" s="12">
        <v>1.1459999999999999</v>
      </c>
      <c r="J201" s="12">
        <v>2.653</v>
      </c>
      <c r="K201" s="45" t="s">
        <v>736</v>
      </c>
      <c r="L201" s="9" t="str">
        <f t="shared" si="27"/>
        <v>Yes</v>
      </c>
    </row>
    <row r="202" spans="1:12" x14ac:dyDescent="0.2">
      <c r="A202" s="51" t="s">
        <v>1549</v>
      </c>
      <c r="B202" s="35" t="s">
        <v>213</v>
      </c>
      <c r="C202" s="36">
        <v>56.2</v>
      </c>
      <c r="D202" s="44" t="str">
        <f t="shared" si="24"/>
        <v>N/A</v>
      </c>
      <c r="E202" s="36">
        <v>54.285714286000001</v>
      </c>
      <c r="F202" s="44" t="str">
        <f t="shared" si="25"/>
        <v>N/A</v>
      </c>
      <c r="G202" s="36">
        <v>66.875</v>
      </c>
      <c r="H202" s="44" t="str">
        <f t="shared" si="26"/>
        <v>N/A</v>
      </c>
      <c r="I202" s="12">
        <v>-3.41</v>
      </c>
      <c r="J202" s="12">
        <v>23.19</v>
      </c>
      <c r="K202" s="45" t="s">
        <v>736</v>
      </c>
      <c r="L202" s="9" t="str">
        <f t="shared" si="27"/>
        <v>Yes</v>
      </c>
    </row>
    <row r="203" spans="1:12" x14ac:dyDescent="0.2">
      <c r="A203" s="51" t="s">
        <v>1550</v>
      </c>
      <c r="B203" s="35" t="s">
        <v>213</v>
      </c>
      <c r="C203" s="36">
        <v>16.5</v>
      </c>
      <c r="D203" s="44" t="str">
        <f t="shared" si="24"/>
        <v>N/A</v>
      </c>
      <c r="E203" s="36">
        <v>49</v>
      </c>
      <c r="F203" s="44" t="str">
        <f t="shared" si="25"/>
        <v>N/A</v>
      </c>
      <c r="G203" s="36">
        <v>6</v>
      </c>
      <c r="H203" s="44" t="str">
        <f t="shared" si="26"/>
        <v>N/A</v>
      </c>
      <c r="I203" s="12">
        <v>197</v>
      </c>
      <c r="J203" s="12">
        <v>-87.8</v>
      </c>
      <c r="K203" s="45" t="s">
        <v>736</v>
      </c>
      <c r="L203" s="9" t="str">
        <f t="shared" si="27"/>
        <v>No</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-28.6</v>
      </c>
      <c r="J204" s="12">
        <v>20</v>
      </c>
      <c r="K204" s="14" t="s">
        <v>213</v>
      </c>
      <c r="L204" s="9" t="str">
        <f t="shared" ref="L204:L214" si="31">IF(J204="Div by 0", "N/A", IF(K204="N/A","N/A", IF(J204&gt;VALUE(MID(K204,1,2)), "No", IF(J204&lt;-1*VALUE(MID(K204,1,2)), "No", "Yes"))))</f>
        <v>N/A</v>
      </c>
    </row>
    <row r="205" spans="1:12" x14ac:dyDescent="0.2">
      <c r="A205" s="46" t="s">
        <v>128</v>
      </c>
      <c r="B205" s="35" t="s">
        <v>213</v>
      </c>
      <c r="C205" s="36">
        <v>25</v>
      </c>
      <c r="D205" s="44" t="str">
        <f t="shared" si="28"/>
        <v>N/A</v>
      </c>
      <c r="E205" s="36">
        <v>18</v>
      </c>
      <c r="F205" s="44" t="str">
        <f t="shared" si="29"/>
        <v>N/A</v>
      </c>
      <c r="G205" s="36">
        <v>24</v>
      </c>
      <c r="H205" s="44" t="str">
        <f t="shared" si="30"/>
        <v>N/A</v>
      </c>
      <c r="I205" s="12">
        <v>-28</v>
      </c>
      <c r="J205" s="12">
        <v>33.33</v>
      </c>
      <c r="K205" s="14" t="s">
        <v>213</v>
      </c>
      <c r="L205" s="9" t="str">
        <f t="shared" si="31"/>
        <v>N/A</v>
      </c>
    </row>
    <row r="206" spans="1:12" ht="25.5" x14ac:dyDescent="0.2">
      <c r="A206" s="46" t="s">
        <v>1598</v>
      </c>
      <c r="B206" s="35" t="s">
        <v>213</v>
      </c>
      <c r="C206" s="36">
        <v>11</v>
      </c>
      <c r="D206" s="44" t="str">
        <f t="shared" si="28"/>
        <v>N/A</v>
      </c>
      <c r="E206" s="36">
        <v>11</v>
      </c>
      <c r="F206" s="44" t="str">
        <f t="shared" si="29"/>
        <v>N/A</v>
      </c>
      <c r="G206" s="36">
        <v>11</v>
      </c>
      <c r="H206" s="44" t="str">
        <f t="shared" si="30"/>
        <v>N/A</v>
      </c>
      <c r="I206" s="12">
        <v>-66.7</v>
      </c>
      <c r="J206" s="12">
        <v>0</v>
      </c>
      <c r="K206" s="14" t="s">
        <v>213</v>
      </c>
      <c r="L206" s="9" t="str">
        <f t="shared" si="31"/>
        <v>N/A</v>
      </c>
    </row>
    <row r="207" spans="1:12" ht="25.5" x14ac:dyDescent="0.2">
      <c r="A207" s="46" t="s">
        <v>1551</v>
      </c>
      <c r="B207" s="35" t="s">
        <v>213</v>
      </c>
      <c r="C207" s="36">
        <v>233</v>
      </c>
      <c r="D207" s="44" t="str">
        <f t="shared" si="28"/>
        <v>N/A</v>
      </c>
      <c r="E207" s="36">
        <v>277</v>
      </c>
      <c r="F207" s="44" t="str">
        <f t="shared" si="29"/>
        <v>N/A</v>
      </c>
      <c r="G207" s="36">
        <v>114</v>
      </c>
      <c r="H207" s="44" t="str">
        <f t="shared" si="30"/>
        <v>N/A</v>
      </c>
      <c r="I207" s="12">
        <v>18.88</v>
      </c>
      <c r="J207" s="12">
        <v>-58.8</v>
      </c>
      <c r="K207" s="14" t="s">
        <v>213</v>
      </c>
      <c r="L207" s="9" t="str">
        <f t="shared" si="31"/>
        <v>N/A</v>
      </c>
    </row>
    <row r="208" spans="1:12" x14ac:dyDescent="0.2">
      <c r="A208" s="46" t="s">
        <v>1599</v>
      </c>
      <c r="B208" s="35" t="s">
        <v>213</v>
      </c>
      <c r="C208" s="36">
        <v>49</v>
      </c>
      <c r="D208" s="44" t="str">
        <f t="shared" si="28"/>
        <v>N/A</v>
      </c>
      <c r="E208" s="36">
        <v>54</v>
      </c>
      <c r="F208" s="44" t="str">
        <f t="shared" si="29"/>
        <v>N/A</v>
      </c>
      <c r="G208" s="36">
        <v>57</v>
      </c>
      <c r="H208" s="44" t="str">
        <f t="shared" si="30"/>
        <v>N/A</v>
      </c>
      <c r="I208" s="12">
        <v>10.199999999999999</v>
      </c>
      <c r="J208" s="12">
        <v>5.556</v>
      </c>
      <c r="K208" s="14" t="s">
        <v>213</v>
      </c>
      <c r="L208" s="9" t="str">
        <f t="shared" si="31"/>
        <v>N/A</v>
      </c>
    </row>
    <row r="209" spans="1:12" x14ac:dyDescent="0.2">
      <c r="A209" s="46" t="s">
        <v>1600</v>
      </c>
      <c r="B209" s="35" t="s">
        <v>213</v>
      </c>
      <c r="C209" s="36">
        <v>76</v>
      </c>
      <c r="D209" s="44" t="str">
        <f t="shared" si="28"/>
        <v>N/A</v>
      </c>
      <c r="E209" s="36">
        <v>102</v>
      </c>
      <c r="F209" s="44" t="str">
        <f t="shared" si="29"/>
        <v>N/A</v>
      </c>
      <c r="G209" s="36">
        <v>124</v>
      </c>
      <c r="H209" s="44" t="str">
        <f t="shared" si="30"/>
        <v>N/A</v>
      </c>
      <c r="I209" s="12">
        <v>34.21</v>
      </c>
      <c r="J209" s="12">
        <v>21.57</v>
      </c>
      <c r="K209" s="14" t="s">
        <v>213</v>
      </c>
      <c r="L209" s="9" t="str">
        <f t="shared" si="31"/>
        <v>N/A</v>
      </c>
    </row>
    <row r="210" spans="1:12" x14ac:dyDescent="0.2">
      <c r="A210" s="46" t="s">
        <v>125</v>
      </c>
      <c r="B210" s="35" t="s">
        <v>213</v>
      </c>
      <c r="C210" s="47">
        <v>1899848</v>
      </c>
      <c r="D210" s="44" t="str">
        <f t="shared" si="28"/>
        <v>N/A</v>
      </c>
      <c r="E210" s="47">
        <v>3280475</v>
      </c>
      <c r="F210" s="44" t="str">
        <f t="shared" si="29"/>
        <v>N/A</v>
      </c>
      <c r="G210" s="47">
        <v>2024492</v>
      </c>
      <c r="H210" s="44" t="str">
        <f t="shared" si="30"/>
        <v>N/A</v>
      </c>
      <c r="I210" s="12">
        <v>72.67</v>
      </c>
      <c r="J210" s="12">
        <v>-38.299999999999997</v>
      </c>
      <c r="K210" s="14" t="s">
        <v>213</v>
      </c>
      <c r="L210" s="9" t="str">
        <f t="shared" si="31"/>
        <v>N/A</v>
      </c>
    </row>
    <row r="211" spans="1:12" x14ac:dyDescent="0.2">
      <c r="A211" s="46" t="s">
        <v>1601</v>
      </c>
      <c r="B211" s="35" t="s">
        <v>213</v>
      </c>
      <c r="C211" s="47">
        <v>574020</v>
      </c>
      <c r="D211" s="44" t="str">
        <f t="shared" si="28"/>
        <v>N/A</v>
      </c>
      <c r="E211" s="47">
        <v>688856</v>
      </c>
      <c r="F211" s="44" t="str">
        <f t="shared" si="29"/>
        <v>N/A</v>
      </c>
      <c r="G211" s="47">
        <v>593233</v>
      </c>
      <c r="H211" s="44" t="str">
        <f t="shared" si="30"/>
        <v>N/A</v>
      </c>
      <c r="I211" s="12">
        <v>20.010000000000002</v>
      </c>
      <c r="J211" s="12">
        <v>-13.9</v>
      </c>
      <c r="K211" s="14" t="s">
        <v>213</v>
      </c>
      <c r="L211" s="9" t="str">
        <f t="shared" si="31"/>
        <v>N/A</v>
      </c>
    </row>
    <row r="212" spans="1:12" x14ac:dyDescent="0.2">
      <c r="A212" s="46" t="s">
        <v>1552</v>
      </c>
      <c r="B212" s="35" t="s">
        <v>213</v>
      </c>
      <c r="C212" s="47">
        <v>237971</v>
      </c>
      <c r="D212" s="44" t="str">
        <f t="shared" si="28"/>
        <v>N/A</v>
      </c>
      <c r="E212" s="47">
        <v>236254</v>
      </c>
      <c r="F212" s="44" t="str">
        <f t="shared" si="29"/>
        <v>N/A</v>
      </c>
      <c r="G212" s="47">
        <v>232414</v>
      </c>
      <c r="H212" s="44" t="str">
        <f t="shared" si="30"/>
        <v>N/A</v>
      </c>
      <c r="I212" s="12">
        <v>-0.72199999999999998</v>
      </c>
      <c r="J212" s="12">
        <v>-1.63</v>
      </c>
      <c r="K212" s="14" t="s">
        <v>213</v>
      </c>
      <c r="L212" s="9" t="str">
        <f t="shared" si="31"/>
        <v>N/A</v>
      </c>
    </row>
    <row r="213" spans="1:12" x14ac:dyDescent="0.2">
      <c r="A213" s="46" t="s">
        <v>1602</v>
      </c>
      <c r="B213" s="35" t="s">
        <v>213</v>
      </c>
      <c r="C213" s="47">
        <v>1875422</v>
      </c>
      <c r="D213" s="44" t="str">
        <f t="shared" si="28"/>
        <v>N/A</v>
      </c>
      <c r="E213" s="47">
        <v>3265803</v>
      </c>
      <c r="F213" s="44" t="str">
        <f t="shared" si="29"/>
        <v>N/A</v>
      </c>
      <c r="G213" s="47">
        <v>2024183</v>
      </c>
      <c r="H213" s="44" t="str">
        <f t="shared" si="30"/>
        <v>N/A</v>
      </c>
      <c r="I213" s="12">
        <v>74.14</v>
      </c>
      <c r="J213" s="12">
        <v>-38</v>
      </c>
      <c r="K213" s="14" t="s">
        <v>213</v>
      </c>
      <c r="L213" s="9" t="str">
        <f t="shared" si="31"/>
        <v>N/A</v>
      </c>
    </row>
    <row r="214" spans="1:12" x14ac:dyDescent="0.2">
      <c r="A214" s="51" t="s">
        <v>1603</v>
      </c>
      <c r="B214" s="35" t="s">
        <v>213</v>
      </c>
      <c r="C214" s="47">
        <v>343007</v>
      </c>
      <c r="D214" s="44" t="str">
        <f t="shared" si="28"/>
        <v>N/A</v>
      </c>
      <c r="E214" s="47">
        <v>632613</v>
      </c>
      <c r="F214" s="44" t="str">
        <f t="shared" si="29"/>
        <v>N/A</v>
      </c>
      <c r="G214" s="47">
        <v>727092</v>
      </c>
      <c r="H214" s="44" t="str">
        <f t="shared" si="30"/>
        <v>N/A</v>
      </c>
      <c r="I214" s="12">
        <v>84.43</v>
      </c>
      <c r="J214" s="12">
        <v>14.93</v>
      </c>
      <c r="K214" s="14" t="s">
        <v>213</v>
      </c>
      <c r="L214" s="9" t="str">
        <f t="shared" si="31"/>
        <v>N/A</v>
      </c>
    </row>
    <row r="215" spans="1:12" ht="25.5" x14ac:dyDescent="0.2">
      <c r="A215" s="46" t="s">
        <v>1366</v>
      </c>
      <c r="B215" s="35" t="s">
        <v>213</v>
      </c>
      <c r="C215" s="47">
        <v>9634975</v>
      </c>
      <c r="D215" s="44" t="str">
        <f t="shared" ref="D215:D229" si="32">IF($B215="N/A","N/A",IF(C215&gt;10,"No",IF(C215&lt;-10,"No","Yes")))</f>
        <v>N/A</v>
      </c>
      <c r="E215" s="47">
        <v>9948479</v>
      </c>
      <c r="F215" s="44" t="str">
        <f t="shared" ref="F215:F229" si="33">IF($B215="N/A","N/A",IF(E215&gt;10,"No",IF(E215&lt;-10,"No","Yes")))</f>
        <v>N/A</v>
      </c>
      <c r="G215" s="47">
        <v>10344522</v>
      </c>
      <c r="H215" s="44" t="str">
        <f t="shared" ref="H215:H229" si="34">IF($B215="N/A","N/A",IF(G215&gt;10,"No",IF(G215&lt;-10,"No","Yes")))</f>
        <v>N/A</v>
      </c>
      <c r="I215" s="12">
        <v>3.254</v>
      </c>
      <c r="J215" s="12">
        <v>3.9809999999999999</v>
      </c>
      <c r="K215" s="45" t="s">
        <v>736</v>
      </c>
      <c r="L215" s="9" t="str">
        <f t="shared" ref="L215:L229" si="35">IF(J215="Div by 0", "N/A", IF(K215="N/A","N/A", IF(J215&gt;VALUE(MID(K215,1,2)), "No", IF(J215&lt;-1*VALUE(MID(K215,1,2)), "No", "Yes"))))</f>
        <v>Yes</v>
      </c>
    </row>
    <row r="216" spans="1:12" x14ac:dyDescent="0.2">
      <c r="A216" s="46" t="s">
        <v>647</v>
      </c>
      <c r="B216" s="35" t="s">
        <v>213</v>
      </c>
      <c r="C216" s="36">
        <v>28432</v>
      </c>
      <c r="D216" s="44" t="str">
        <f t="shared" si="32"/>
        <v>N/A</v>
      </c>
      <c r="E216" s="36">
        <v>28547</v>
      </c>
      <c r="F216" s="44" t="str">
        <f t="shared" si="33"/>
        <v>N/A</v>
      </c>
      <c r="G216" s="36">
        <v>27705</v>
      </c>
      <c r="H216" s="44" t="str">
        <f t="shared" si="34"/>
        <v>N/A</v>
      </c>
      <c r="I216" s="12">
        <v>0.40450000000000003</v>
      </c>
      <c r="J216" s="12">
        <v>-2.95</v>
      </c>
      <c r="K216" s="45" t="s">
        <v>736</v>
      </c>
      <c r="L216" s="9" t="str">
        <f t="shared" si="35"/>
        <v>Yes</v>
      </c>
    </row>
    <row r="217" spans="1:12" ht="25.5" x14ac:dyDescent="0.2">
      <c r="A217" s="46" t="s">
        <v>1367</v>
      </c>
      <c r="B217" s="35" t="s">
        <v>213</v>
      </c>
      <c r="C217" s="47">
        <v>338.8778489</v>
      </c>
      <c r="D217" s="44" t="str">
        <f t="shared" si="32"/>
        <v>N/A</v>
      </c>
      <c r="E217" s="47">
        <v>348.49472799</v>
      </c>
      <c r="F217" s="44" t="str">
        <f t="shared" si="33"/>
        <v>N/A</v>
      </c>
      <c r="G217" s="47">
        <v>373.38105035000001</v>
      </c>
      <c r="H217" s="44" t="str">
        <f t="shared" si="34"/>
        <v>N/A</v>
      </c>
      <c r="I217" s="12">
        <v>2.8380000000000001</v>
      </c>
      <c r="J217" s="12">
        <v>7.141</v>
      </c>
      <c r="K217" s="45" t="s">
        <v>736</v>
      </c>
      <c r="L217" s="9" t="str">
        <f t="shared" si="35"/>
        <v>Yes</v>
      </c>
    </row>
    <row r="218" spans="1:12" ht="25.5" x14ac:dyDescent="0.2">
      <c r="A218" s="46" t="s">
        <v>1368</v>
      </c>
      <c r="B218" s="35" t="s">
        <v>213</v>
      </c>
      <c r="C218" s="47">
        <v>64590102</v>
      </c>
      <c r="D218" s="44" t="str">
        <f t="shared" si="32"/>
        <v>N/A</v>
      </c>
      <c r="E218" s="47">
        <v>68459095</v>
      </c>
      <c r="F218" s="44" t="str">
        <f t="shared" si="33"/>
        <v>N/A</v>
      </c>
      <c r="G218" s="47">
        <v>64279832</v>
      </c>
      <c r="H218" s="44" t="str">
        <f t="shared" si="34"/>
        <v>N/A</v>
      </c>
      <c r="I218" s="12">
        <v>5.99</v>
      </c>
      <c r="J218" s="12">
        <v>-6.1</v>
      </c>
      <c r="K218" s="45" t="s">
        <v>736</v>
      </c>
      <c r="L218" s="9" t="str">
        <f t="shared" si="35"/>
        <v>Yes</v>
      </c>
    </row>
    <row r="219" spans="1:12" x14ac:dyDescent="0.2">
      <c r="A219" s="46" t="s">
        <v>514</v>
      </c>
      <c r="B219" s="35" t="s">
        <v>213</v>
      </c>
      <c r="C219" s="36">
        <v>168653</v>
      </c>
      <c r="D219" s="44" t="str">
        <f t="shared" si="32"/>
        <v>N/A</v>
      </c>
      <c r="E219" s="36">
        <v>171405</v>
      </c>
      <c r="F219" s="44" t="str">
        <f t="shared" si="33"/>
        <v>N/A</v>
      </c>
      <c r="G219" s="36">
        <v>162245</v>
      </c>
      <c r="H219" s="44" t="str">
        <f t="shared" si="34"/>
        <v>N/A</v>
      </c>
      <c r="I219" s="12">
        <v>1.6319999999999999</v>
      </c>
      <c r="J219" s="12">
        <v>-5.34</v>
      </c>
      <c r="K219" s="45" t="s">
        <v>736</v>
      </c>
      <c r="L219" s="9" t="str">
        <f t="shared" si="35"/>
        <v>Yes</v>
      </c>
    </row>
    <row r="220" spans="1:12" ht="25.5" x14ac:dyDescent="0.2">
      <c r="A220" s="46" t="s">
        <v>1369</v>
      </c>
      <c r="B220" s="35" t="s">
        <v>213</v>
      </c>
      <c r="C220" s="47">
        <v>382.97630045</v>
      </c>
      <c r="D220" s="44" t="str">
        <f t="shared" si="32"/>
        <v>N/A</v>
      </c>
      <c r="E220" s="47">
        <v>399.39963827999998</v>
      </c>
      <c r="F220" s="44" t="str">
        <f t="shared" si="33"/>
        <v>N/A</v>
      </c>
      <c r="G220" s="47">
        <v>396.18991032000002</v>
      </c>
      <c r="H220" s="44" t="str">
        <f t="shared" si="34"/>
        <v>N/A</v>
      </c>
      <c r="I220" s="12">
        <v>4.2880000000000003</v>
      </c>
      <c r="J220" s="12">
        <v>-0.80400000000000005</v>
      </c>
      <c r="K220" s="45" t="s">
        <v>736</v>
      </c>
      <c r="L220" s="9" t="str">
        <f t="shared" si="35"/>
        <v>Yes</v>
      </c>
    </row>
    <row r="221" spans="1:12" ht="25.5" x14ac:dyDescent="0.2">
      <c r="A221" s="46" t="s">
        <v>1370</v>
      </c>
      <c r="B221" s="35" t="s">
        <v>213</v>
      </c>
      <c r="C221" s="47">
        <v>48076412</v>
      </c>
      <c r="D221" s="44" t="str">
        <f t="shared" si="32"/>
        <v>N/A</v>
      </c>
      <c r="E221" s="47">
        <v>53250575</v>
      </c>
      <c r="F221" s="44" t="str">
        <f t="shared" si="33"/>
        <v>N/A</v>
      </c>
      <c r="G221" s="47">
        <v>52532513</v>
      </c>
      <c r="H221" s="44" t="str">
        <f t="shared" si="34"/>
        <v>N/A</v>
      </c>
      <c r="I221" s="12">
        <v>10.76</v>
      </c>
      <c r="J221" s="12">
        <v>-1.35</v>
      </c>
      <c r="K221" s="45" t="s">
        <v>736</v>
      </c>
      <c r="L221" s="9" t="str">
        <f t="shared" si="35"/>
        <v>Yes</v>
      </c>
    </row>
    <row r="222" spans="1:12" x14ac:dyDescent="0.2">
      <c r="A222" s="46" t="s">
        <v>515</v>
      </c>
      <c r="B222" s="35" t="s">
        <v>213</v>
      </c>
      <c r="C222" s="36">
        <v>87985</v>
      </c>
      <c r="D222" s="44" t="str">
        <f t="shared" si="32"/>
        <v>N/A</v>
      </c>
      <c r="E222" s="36">
        <v>92359</v>
      </c>
      <c r="F222" s="44" t="str">
        <f t="shared" si="33"/>
        <v>N/A</v>
      </c>
      <c r="G222" s="36">
        <v>91805</v>
      </c>
      <c r="H222" s="44" t="str">
        <f t="shared" si="34"/>
        <v>N/A</v>
      </c>
      <c r="I222" s="12">
        <v>4.9710000000000001</v>
      </c>
      <c r="J222" s="12">
        <v>-0.6</v>
      </c>
      <c r="K222" s="45" t="s">
        <v>736</v>
      </c>
      <c r="L222" s="9" t="str">
        <f t="shared" si="35"/>
        <v>Yes</v>
      </c>
    </row>
    <row r="223" spans="1:12" ht="25.5" x14ac:dyDescent="0.2">
      <c r="A223" s="46" t="s">
        <v>1371</v>
      </c>
      <c r="B223" s="35" t="s">
        <v>213</v>
      </c>
      <c r="C223" s="47">
        <v>546.41600272999995</v>
      </c>
      <c r="D223" s="44" t="str">
        <f t="shared" si="32"/>
        <v>N/A</v>
      </c>
      <c r="E223" s="47">
        <v>576.56075748000001</v>
      </c>
      <c r="F223" s="44" t="str">
        <f t="shared" si="33"/>
        <v>N/A</v>
      </c>
      <c r="G223" s="47">
        <v>572.21843036999996</v>
      </c>
      <c r="H223" s="44" t="str">
        <f t="shared" si="34"/>
        <v>N/A</v>
      </c>
      <c r="I223" s="12">
        <v>5.5170000000000003</v>
      </c>
      <c r="J223" s="12">
        <v>-0.753</v>
      </c>
      <c r="K223" s="45" t="s">
        <v>736</v>
      </c>
      <c r="L223" s="9" t="str">
        <f t="shared" si="35"/>
        <v>Yes</v>
      </c>
    </row>
    <row r="224" spans="1:12" ht="25.5" x14ac:dyDescent="0.2">
      <c r="A224" s="46" t="s">
        <v>1372</v>
      </c>
      <c r="B224" s="35" t="s">
        <v>213</v>
      </c>
      <c r="C224" s="47">
        <v>0</v>
      </c>
      <c r="D224" s="44" t="str">
        <f t="shared" si="32"/>
        <v>N/A</v>
      </c>
      <c r="E224" s="47">
        <v>0</v>
      </c>
      <c r="F224" s="44" t="str">
        <f t="shared" si="33"/>
        <v>N/A</v>
      </c>
      <c r="G224" s="47">
        <v>0</v>
      </c>
      <c r="H224" s="44" t="str">
        <f t="shared" si="34"/>
        <v>N/A</v>
      </c>
      <c r="I224" s="12" t="s">
        <v>1745</v>
      </c>
      <c r="J224" s="12" t="s">
        <v>1745</v>
      </c>
      <c r="K224" s="45" t="s">
        <v>736</v>
      </c>
      <c r="L224" s="9" t="str">
        <f t="shared" si="35"/>
        <v>N/A</v>
      </c>
    </row>
    <row r="225" spans="1:12" x14ac:dyDescent="0.2">
      <c r="A225" s="46" t="s">
        <v>516</v>
      </c>
      <c r="B225" s="35" t="s">
        <v>213</v>
      </c>
      <c r="C225" s="36">
        <v>0</v>
      </c>
      <c r="D225" s="44" t="str">
        <f t="shared" si="32"/>
        <v>N/A</v>
      </c>
      <c r="E225" s="36">
        <v>0</v>
      </c>
      <c r="F225" s="44" t="str">
        <f t="shared" si="33"/>
        <v>N/A</v>
      </c>
      <c r="G225" s="36">
        <v>0</v>
      </c>
      <c r="H225" s="44" t="str">
        <f t="shared" si="34"/>
        <v>N/A</v>
      </c>
      <c r="I225" s="12" t="s">
        <v>1745</v>
      </c>
      <c r="J225" s="12" t="s">
        <v>1745</v>
      </c>
      <c r="K225" s="45" t="s">
        <v>736</v>
      </c>
      <c r="L225" s="9" t="str">
        <f t="shared" si="35"/>
        <v>N/A</v>
      </c>
    </row>
    <row r="226" spans="1:12" ht="25.5" x14ac:dyDescent="0.2">
      <c r="A226" s="46" t="s">
        <v>1373</v>
      </c>
      <c r="B226" s="35" t="s">
        <v>213</v>
      </c>
      <c r="C226" s="47" t="s">
        <v>1745</v>
      </c>
      <c r="D226" s="44" t="str">
        <f t="shared" si="32"/>
        <v>N/A</v>
      </c>
      <c r="E226" s="47" t="s">
        <v>1745</v>
      </c>
      <c r="F226" s="44" t="str">
        <f t="shared" si="33"/>
        <v>N/A</v>
      </c>
      <c r="G226" s="47" t="s">
        <v>1745</v>
      </c>
      <c r="H226" s="44" t="str">
        <f t="shared" si="34"/>
        <v>N/A</v>
      </c>
      <c r="I226" s="12" t="s">
        <v>1745</v>
      </c>
      <c r="J226" s="12" t="s">
        <v>1745</v>
      </c>
      <c r="K226" s="45" t="s">
        <v>736</v>
      </c>
      <c r="L226" s="9" t="str">
        <f t="shared" si="35"/>
        <v>N/A</v>
      </c>
    </row>
    <row r="227" spans="1:12" ht="25.5" x14ac:dyDescent="0.2">
      <c r="A227" s="46" t="s">
        <v>1374</v>
      </c>
      <c r="B227" s="35" t="s">
        <v>213</v>
      </c>
      <c r="C227" s="47">
        <v>468301221</v>
      </c>
      <c r="D227" s="44" t="str">
        <f t="shared" si="32"/>
        <v>N/A</v>
      </c>
      <c r="E227" s="47">
        <v>530397114</v>
      </c>
      <c r="F227" s="44" t="str">
        <f t="shared" si="33"/>
        <v>N/A</v>
      </c>
      <c r="G227" s="47">
        <v>570740775</v>
      </c>
      <c r="H227" s="44" t="str">
        <f t="shared" si="34"/>
        <v>N/A</v>
      </c>
      <c r="I227" s="12">
        <v>13.26</v>
      </c>
      <c r="J227" s="12">
        <v>7.6059999999999999</v>
      </c>
      <c r="K227" s="45" t="s">
        <v>736</v>
      </c>
      <c r="L227" s="9" t="str">
        <f t="shared" si="35"/>
        <v>Yes</v>
      </c>
    </row>
    <row r="228" spans="1:12" ht="25.5" x14ac:dyDescent="0.2">
      <c r="A228" s="46" t="s">
        <v>517</v>
      </c>
      <c r="B228" s="35" t="s">
        <v>213</v>
      </c>
      <c r="C228" s="36">
        <v>8891</v>
      </c>
      <c r="D228" s="44" t="str">
        <f t="shared" si="32"/>
        <v>N/A</v>
      </c>
      <c r="E228" s="36">
        <v>9653</v>
      </c>
      <c r="F228" s="44" t="str">
        <f t="shared" si="33"/>
        <v>N/A</v>
      </c>
      <c r="G228" s="36">
        <v>10348</v>
      </c>
      <c r="H228" s="44" t="str">
        <f t="shared" si="34"/>
        <v>N/A</v>
      </c>
      <c r="I228" s="12">
        <v>8.57</v>
      </c>
      <c r="J228" s="12">
        <v>7.2</v>
      </c>
      <c r="K228" s="45" t="s">
        <v>736</v>
      </c>
      <c r="L228" s="9" t="str">
        <f t="shared" si="35"/>
        <v>Yes</v>
      </c>
    </row>
    <row r="229" spans="1:12" ht="25.5" x14ac:dyDescent="0.2">
      <c r="A229" s="46" t="s">
        <v>1375</v>
      </c>
      <c r="B229" s="35" t="s">
        <v>213</v>
      </c>
      <c r="C229" s="47">
        <v>52671.377910000003</v>
      </c>
      <c r="D229" s="44" t="str">
        <f t="shared" si="32"/>
        <v>N/A</v>
      </c>
      <c r="E229" s="47">
        <v>54946.349735999996</v>
      </c>
      <c r="F229" s="44" t="str">
        <f t="shared" si="33"/>
        <v>N/A</v>
      </c>
      <c r="G229" s="47">
        <v>55154.694144000001</v>
      </c>
      <c r="H229" s="44" t="str">
        <f t="shared" si="34"/>
        <v>N/A</v>
      </c>
      <c r="I229" s="12">
        <v>4.319</v>
      </c>
      <c r="J229" s="12">
        <v>0.37919999999999998</v>
      </c>
      <c r="K229" s="45" t="s">
        <v>736</v>
      </c>
      <c r="L229" s="9" t="str">
        <f t="shared" si="35"/>
        <v>Yes</v>
      </c>
    </row>
    <row r="230" spans="1:12" x14ac:dyDescent="0.2">
      <c r="A230" s="4" t="s">
        <v>1376</v>
      </c>
      <c r="B230" s="35" t="s">
        <v>213</v>
      </c>
      <c r="C230" s="52">
        <v>974313263</v>
      </c>
      <c r="D230" s="44" t="str">
        <f t="shared" ref="D230:D253" si="36">IF($B230="N/A","N/A",IF(C230&gt;10,"No",IF(C230&lt;-10,"No","Yes")))</f>
        <v>N/A</v>
      </c>
      <c r="E230" s="52">
        <v>1086530702</v>
      </c>
      <c r="F230" s="44" t="str">
        <f t="shared" ref="F230:F253" si="37">IF($B230="N/A","N/A",IF(E230&gt;10,"No",IF(E230&lt;-10,"No","Yes")))</f>
        <v>N/A</v>
      </c>
      <c r="G230" s="52">
        <v>1162307179</v>
      </c>
      <c r="H230" s="44" t="str">
        <f t="shared" ref="H230:H253" si="38">IF($B230="N/A","N/A",IF(G230&gt;10,"No",IF(G230&lt;-10,"No","Yes")))</f>
        <v>N/A</v>
      </c>
      <c r="I230" s="12">
        <v>11.52</v>
      </c>
      <c r="J230" s="12">
        <v>6.9740000000000002</v>
      </c>
      <c r="K230" s="45" t="s">
        <v>736</v>
      </c>
      <c r="L230" s="9" t="str">
        <f t="shared" ref="L230:L253" si="39">IF(J230="Div by 0", "N/A", IF(K230="N/A","N/A", IF(J230&gt;VALUE(MID(K230,1,2)), "No", IF(J230&lt;-1*VALUE(MID(K230,1,2)), "No", "Yes"))))</f>
        <v>Yes</v>
      </c>
    </row>
    <row r="231" spans="1:12" x14ac:dyDescent="0.2">
      <c r="A231" s="4" t="s">
        <v>1553</v>
      </c>
      <c r="B231" s="35" t="s">
        <v>213</v>
      </c>
      <c r="C231" s="50">
        <v>72412</v>
      </c>
      <c r="D231" s="50" t="str">
        <f t="shared" si="36"/>
        <v>N/A</v>
      </c>
      <c r="E231" s="50">
        <v>75654</v>
      </c>
      <c r="F231" s="50" t="str">
        <f t="shared" si="37"/>
        <v>N/A</v>
      </c>
      <c r="G231" s="50">
        <v>77241</v>
      </c>
      <c r="H231" s="44" t="str">
        <f t="shared" si="38"/>
        <v>N/A</v>
      </c>
      <c r="I231" s="12">
        <v>4.4770000000000003</v>
      </c>
      <c r="J231" s="12">
        <v>2.0979999999999999</v>
      </c>
      <c r="K231" s="45" t="s">
        <v>736</v>
      </c>
      <c r="L231" s="9" t="str">
        <f t="shared" si="39"/>
        <v>Yes</v>
      </c>
    </row>
    <row r="232" spans="1:12" x14ac:dyDescent="0.2">
      <c r="A232" s="4" t="s">
        <v>1554</v>
      </c>
      <c r="B232" s="35" t="s">
        <v>213</v>
      </c>
      <c r="C232" s="52">
        <v>13455.135378000001</v>
      </c>
      <c r="D232" s="44" t="str">
        <f t="shared" si="36"/>
        <v>N/A</v>
      </c>
      <c r="E232" s="52">
        <v>14361.840775000001</v>
      </c>
      <c r="F232" s="44" t="str">
        <f t="shared" si="37"/>
        <v>N/A</v>
      </c>
      <c r="G232" s="52">
        <v>15047.800766</v>
      </c>
      <c r="H232" s="44" t="str">
        <f t="shared" si="38"/>
        <v>N/A</v>
      </c>
      <c r="I232" s="12">
        <v>6.7389999999999999</v>
      </c>
      <c r="J232" s="12">
        <v>4.7759999999999998</v>
      </c>
      <c r="K232" s="45" t="s">
        <v>736</v>
      </c>
      <c r="L232" s="9" t="str">
        <f t="shared" si="39"/>
        <v>Yes</v>
      </c>
    </row>
    <row r="233" spans="1:12" x14ac:dyDescent="0.2">
      <c r="A233" s="53" t="s">
        <v>1555</v>
      </c>
      <c r="B233" s="35" t="s">
        <v>213</v>
      </c>
      <c r="C233" s="52">
        <v>7641.6062647999997</v>
      </c>
      <c r="D233" s="44" t="str">
        <f t="shared" si="36"/>
        <v>N/A</v>
      </c>
      <c r="E233" s="52">
        <v>8495.9340928000001</v>
      </c>
      <c r="F233" s="44" t="str">
        <f t="shared" si="37"/>
        <v>N/A</v>
      </c>
      <c r="G233" s="52">
        <v>9171.9914236999994</v>
      </c>
      <c r="H233" s="44" t="str">
        <f t="shared" si="38"/>
        <v>N/A</v>
      </c>
      <c r="I233" s="12">
        <v>11.18</v>
      </c>
      <c r="J233" s="12">
        <v>7.9569999999999999</v>
      </c>
      <c r="K233" s="45" t="s">
        <v>736</v>
      </c>
      <c r="L233" s="9" t="str">
        <f t="shared" si="39"/>
        <v>Yes</v>
      </c>
    </row>
    <row r="234" spans="1:12" x14ac:dyDescent="0.2">
      <c r="A234" s="53" t="s">
        <v>1556</v>
      </c>
      <c r="B234" s="35" t="s">
        <v>213</v>
      </c>
      <c r="C234" s="52">
        <v>17603.212724000001</v>
      </c>
      <c r="D234" s="44" t="str">
        <f t="shared" si="36"/>
        <v>N/A</v>
      </c>
      <c r="E234" s="52">
        <v>18249.383816000001</v>
      </c>
      <c r="F234" s="44" t="str">
        <f t="shared" si="37"/>
        <v>N/A</v>
      </c>
      <c r="G234" s="52">
        <v>18721.958852</v>
      </c>
      <c r="H234" s="44" t="str">
        <f t="shared" si="38"/>
        <v>N/A</v>
      </c>
      <c r="I234" s="12">
        <v>3.6709999999999998</v>
      </c>
      <c r="J234" s="12">
        <v>2.59</v>
      </c>
      <c r="K234" s="45" t="s">
        <v>736</v>
      </c>
      <c r="L234" s="9" t="str">
        <f t="shared" si="39"/>
        <v>Yes</v>
      </c>
    </row>
    <row r="235" spans="1:12" x14ac:dyDescent="0.2">
      <c r="A235" s="53" t="s">
        <v>1557</v>
      </c>
      <c r="B235" s="35" t="s">
        <v>213</v>
      </c>
      <c r="C235" s="52">
        <v>10820.118195999999</v>
      </c>
      <c r="D235" s="44" t="str">
        <f t="shared" si="36"/>
        <v>N/A</v>
      </c>
      <c r="E235" s="52">
        <v>13201.710736999999</v>
      </c>
      <c r="F235" s="44" t="str">
        <f t="shared" si="37"/>
        <v>N/A</v>
      </c>
      <c r="G235" s="52">
        <v>16090.671222000001</v>
      </c>
      <c r="H235" s="44" t="str">
        <f t="shared" si="38"/>
        <v>N/A</v>
      </c>
      <c r="I235" s="12">
        <v>22.01</v>
      </c>
      <c r="J235" s="12">
        <v>21.88</v>
      </c>
      <c r="K235" s="45" t="s">
        <v>736</v>
      </c>
      <c r="L235" s="9" t="str">
        <f t="shared" si="39"/>
        <v>Yes</v>
      </c>
    </row>
    <row r="236" spans="1:12" x14ac:dyDescent="0.2">
      <c r="A236" s="53" t="s">
        <v>1558</v>
      </c>
      <c r="B236" s="35" t="s">
        <v>213</v>
      </c>
      <c r="C236" s="52">
        <v>3166.1716867</v>
      </c>
      <c r="D236" s="44" t="str">
        <f t="shared" si="36"/>
        <v>N/A</v>
      </c>
      <c r="E236" s="52">
        <v>3782.3344262000001</v>
      </c>
      <c r="F236" s="44" t="str">
        <f t="shared" si="37"/>
        <v>N/A</v>
      </c>
      <c r="G236" s="52">
        <v>4071.2382550000002</v>
      </c>
      <c r="H236" s="44" t="str">
        <f t="shared" si="38"/>
        <v>N/A</v>
      </c>
      <c r="I236" s="12">
        <v>19.46</v>
      </c>
      <c r="J236" s="12">
        <v>7.6379999999999999</v>
      </c>
      <c r="K236" s="45" t="s">
        <v>736</v>
      </c>
      <c r="L236" s="9" t="str">
        <f t="shared" si="39"/>
        <v>Yes</v>
      </c>
    </row>
    <row r="237" spans="1:12" x14ac:dyDescent="0.2">
      <c r="A237" s="46" t="s">
        <v>1559</v>
      </c>
      <c r="B237" s="35" t="s">
        <v>213</v>
      </c>
      <c r="C237" s="44">
        <v>12.671270032000001</v>
      </c>
      <c r="D237" s="44" t="str">
        <f t="shared" si="36"/>
        <v>N/A</v>
      </c>
      <c r="E237" s="44">
        <v>13.398673132000001</v>
      </c>
      <c r="F237" s="44" t="str">
        <f t="shared" si="37"/>
        <v>N/A</v>
      </c>
      <c r="G237" s="44">
        <v>14.006535331</v>
      </c>
      <c r="H237" s="44" t="str">
        <f t="shared" si="38"/>
        <v>N/A</v>
      </c>
      <c r="I237" s="12">
        <v>5.7409999999999997</v>
      </c>
      <c r="J237" s="12">
        <v>4.5369999999999999</v>
      </c>
      <c r="K237" s="45" t="s">
        <v>736</v>
      </c>
      <c r="L237" s="9" t="str">
        <f t="shared" si="39"/>
        <v>Yes</v>
      </c>
    </row>
    <row r="238" spans="1:12" x14ac:dyDescent="0.2">
      <c r="A238" s="51" t="s">
        <v>1560</v>
      </c>
      <c r="B238" s="35" t="s">
        <v>213</v>
      </c>
      <c r="C238" s="44">
        <v>33.475546669000003</v>
      </c>
      <c r="D238" s="44" t="str">
        <f t="shared" si="36"/>
        <v>N/A</v>
      </c>
      <c r="E238" s="44">
        <v>34.585947077999997</v>
      </c>
      <c r="F238" s="44" t="str">
        <f t="shared" si="37"/>
        <v>N/A</v>
      </c>
      <c r="G238" s="44">
        <v>35.288303130000003</v>
      </c>
      <c r="H238" s="44" t="str">
        <f t="shared" si="38"/>
        <v>N/A</v>
      </c>
      <c r="I238" s="12">
        <v>3.3170000000000002</v>
      </c>
      <c r="J238" s="12">
        <v>2.0310000000000001</v>
      </c>
      <c r="K238" s="45" t="s">
        <v>736</v>
      </c>
      <c r="L238" s="9" t="str">
        <f t="shared" si="39"/>
        <v>Yes</v>
      </c>
    </row>
    <row r="239" spans="1:12" x14ac:dyDescent="0.2">
      <c r="A239" s="51" t="s">
        <v>1561</v>
      </c>
      <c r="B239" s="35" t="s">
        <v>213</v>
      </c>
      <c r="C239" s="44">
        <v>19.753818076999998</v>
      </c>
      <c r="D239" s="44" t="str">
        <f t="shared" si="36"/>
        <v>N/A</v>
      </c>
      <c r="E239" s="44">
        <v>21.412782544999999</v>
      </c>
      <c r="F239" s="44" t="str">
        <f t="shared" si="37"/>
        <v>N/A</v>
      </c>
      <c r="G239" s="44">
        <v>22.850695308999999</v>
      </c>
      <c r="H239" s="44" t="str">
        <f t="shared" si="38"/>
        <v>N/A</v>
      </c>
      <c r="I239" s="12">
        <v>8.3979999999999997</v>
      </c>
      <c r="J239" s="12">
        <v>6.7149999999999999</v>
      </c>
      <c r="K239" s="45" t="s">
        <v>736</v>
      </c>
      <c r="L239" s="9" t="str">
        <f t="shared" si="39"/>
        <v>Yes</v>
      </c>
    </row>
    <row r="240" spans="1:12" x14ac:dyDescent="0.2">
      <c r="A240" s="51" t="s">
        <v>1562</v>
      </c>
      <c r="B240" s="35" t="s">
        <v>213</v>
      </c>
      <c r="C240" s="44">
        <v>0.61821275939999998</v>
      </c>
      <c r="D240" s="44" t="str">
        <f t="shared" si="36"/>
        <v>N/A</v>
      </c>
      <c r="E240" s="44">
        <v>0.60459257820000001</v>
      </c>
      <c r="F240" s="44" t="str">
        <f t="shared" si="37"/>
        <v>N/A</v>
      </c>
      <c r="G240" s="44">
        <v>0.6118433996</v>
      </c>
      <c r="H240" s="44" t="str">
        <f t="shared" si="38"/>
        <v>N/A</v>
      </c>
      <c r="I240" s="12">
        <v>-2.2000000000000002</v>
      </c>
      <c r="J240" s="12">
        <v>1.1990000000000001</v>
      </c>
      <c r="K240" s="45" t="s">
        <v>736</v>
      </c>
      <c r="L240" s="9" t="str">
        <f t="shared" si="39"/>
        <v>Yes</v>
      </c>
    </row>
    <row r="241" spans="1:12" x14ac:dyDescent="0.2">
      <c r="A241" s="51" t="s">
        <v>1563</v>
      </c>
      <c r="B241" s="35" t="s">
        <v>213</v>
      </c>
      <c r="C241" s="44">
        <v>0.51219549819999999</v>
      </c>
      <c r="D241" s="44" t="str">
        <f t="shared" si="36"/>
        <v>N/A</v>
      </c>
      <c r="E241" s="44">
        <v>0.47774192539999999</v>
      </c>
      <c r="F241" s="44" t="str">
        <f t="shared" si="37"/>
        <v>N/A</v>
      </c>
      <c r="G241" s="44">
        <v>0.48478932810000003</v>
      </c>
      <c r="H241" s="44" t="str">
        <f t="shared" si="38"/>
        <v>N/A</v>
      </c>
      <c r="I241" s="12">
        <v>-6.73</v>
      </c>
      <c r="J241" s="12">
        <v>1.4750000000000001</v>
      </c>
      <c r="K241" s="45" t="s">
        <v>736</v>
      </c>
      <c r="L241" s="9" t="str">
        <f t="shared" si="39"/>
        <v>Yes</v>
      </c>
    </row>
    <row r="242" spans="1:12" ht="25.5" x14ac:dyDescent="0.2">
      <c r="A242" s="4" t="s">
        <v>1388</v>
      </c>
      <c r="B242" s="35" t="s">
        <v>213</v>
      </c>
      <c r="C242" s="52">
        <v>468301221</v>
      </c>
      <c r="D242" s="44" t="str">
        <f t="shared" si="36"/>
        <v>N/A</v>
      </c>
      <c r="E242" s="52">
        <v>530397114</v>
      </c>
      <c r="F242" s="44" t="str">
        <f t="shared" si="37"/>
        <v>N/A</v>
      </c>
      <c r="G242" s="52">
        <v>570740775</v>
      </c>
      <c r="H242" s="44" t="str">
        <f t="shared" si="38"/>
        <v>N/A</v>
      </c>
      <c r="I242" s="12">
        <v>13.26</v>
      </c>
      <c r="J242" s="12">
        <v>7.6059999999999999</v>
      </c>
      <c r="K242" s="45" t="s">
        <v>736</v>
      </c>
      <c r="L242" s="9" t="str">
        <f t="shared" si="39"/>
        <v>Yes</v>
      </c>
    </row>
    <row r="243" spans="1:12" x14ac:dyDescent="0.2">
      <c r="A243" s="4" t="s">
        <v>1564</v>
      </c>
      <c r="B243" s="35" t="s">
        <v>213</v>
      </c>
      <c r="C243" s="50">
        <v>8891</v>
      </c>
      <c r="D243" s="50" t="str">
        <f t="shared" si="36"/>
        <v>N/A</v>
      </c>
      <c r="E243" s="50">
        <v>9653</v>
      </c>
      <c r="F243" s="50" t="str">
        <f t="shared" si="37"/>
        <v>N/A</v>
      </c>
      <c r="G243" s="50">
        <v>10348</v>
      </c>
      <c r="H243" s="44" t="str">
        <f t="shared" si="38"/>
        <v>N/A</v>
      </c>
      <c r="I243" s="12">
        <v>8.57</v>
      </c>
      <c r="J243" s="12">
        <v>7.2</v>
      </c>
      <c r="K243" s="45" t="s">
        <v>736</v>
      </c>
      <c r="L243" s="9" t="str">
        <f t="shared" si="39"/>
        <v>Yes</v>
      </c>
    </row>
    <row r="244" spans="1:12" ht="25.5" x14ac:dyDescent="0.2">
      <c r="A244" s="4" t="s">
        <v>1565</v>
      </c>
      <c r="B244" s="35" t="s">
        <v>213</v>
      </c>
      <c r="C244" s="52">
        <v>52671.377910000003</v>
      </c>
      <c r="D244" s="44" t="str">
        <f t="shared" si="36"/>
        <v>N/A</v>
      </c>
      <c r="E244" s="52">
        <v>54946.349735999996</v>
      </c>
      <c r="F244" s="44" t="str">
        <f t="shared" si="37"/>
        <v>N/A</v>
      </c>
      <c r="G244" s="52">
        <v>55154.694144000001</v>
      </c>
      <c r="H244" s="44" t="str">
        <f t="shared" si="38"/>
        <v>N/A</v>
      </c>
      <c r="I244" s="12">
        <v>4.319</v>
      </c>
      <c r="J244" s="12">
        <v>0.37919999999999998</v>
      </c>
      <c r="K244" s="45" t="s">
        <v>736</v>
      </c>
      <c r="L244" s="9" t="str">
        <f t="shared" si="39"/>
        <v>Yes</v>
      </c>
    </row>
    <row r="245" spans="1:12" ht="25.5" x14ac:dyDescent="0.2">
      <c r="A245" s="53" t="s">
        <v>1566</v>
      </c>
      <c r="B245" s="35" t="s">
        <v>213</v>
      </c>
      <c r="C245" s="52">
        <v>51643.687085999998</v>
      </c>
      <c r="D245" s="44" t="str">
        <f t="shared" si="36"/>
        <v>N/A</v>
      </c>
      <c r="E245" s="52">
        <v>57496.885713999996</v>
      </c>
      <c r="F245" s="44" t="str">
        <f t="shared" si="37"/>
        <v>N/A</v>
      </c>
      <c r="G245" s="52">
        <v>61740.729396000002</v>
      </c>
      <c r="H245" s="44" t="str">
        <f t="shared" si="38"/>
        <v>N/A</v>
      </c>
      <c r="I245" s="12">
        <v>11.33</v>
      </c>
      <c r="J245" s="12">
        <v>7.3810000000000002</v>
      </c>
      <c r="K245" s="45" t="s">
        <v>736</v>
      </c>
      <c r="L245" s="9" t="str">
        <f t="shared" si="39"/>
        <v>Yes</v>
      </c>
    </row>
    <row r="246" spans="1:12" ht="25.5" x14ac:dyDescent="0.2">
      <c r="A246" s="53" t="s">
        <v>1567</v>
      </c>
      <c r="B246" s="35" t="s">
        <v>213</v>
      </c>
      <c r="C246" s="52">
        <v>52841.817969999996</v>
      </c>
      <c r="D246" s="44" t="str">
        <f t="shared" si="36"/>
        <v>N/A</v>
      </c>
      <c r="E246" s="52">
        <v>54974.051998000003</v>
      </c>
      <c r="F246" s="44" t="str">
        <f t="shared" si="37"/>
        <v>N/A</v>
      </c>
      <c r="G246" s="52">
        <v>54915.605630999999</v>
      </c>
      <c r="H246" s="44" t="str">
        <f t="shared" si="38"/>
        <v>N/A</v>
      </c>
      <c r="I246" s="12">
        <v>4.0350000000000001</v>
      </c>
      <c r="J246" s="12">
        <v>-0.106</v>
      </c>
      <c r="K246" s="45" t="s">
        <v>736</v>
      </c>
      <c r="L246" s="9" t="str">
        <f t="shared" si="39"/>
        <v>Yes</v>
      </c>
    </row>
    <row r="247" spans="1:12" ht="25.5" x14ac:dyDescent="0.2">
      <c r="A247" s="53" t="s">
        <v>1568</v>
      </c>
      <c r="B247" s="35" t="s">
        <v>213</v>
      </c>
      <c r="C247" s="52">
        <v>49344.917241000003</v>
      </c>
      <c r="D247" s="44" t="str">
        <f t="shared" si="36"/>
        <v>N/A</v>
      </c>
      <c r="E247" s="52">
        <v>44881.683616000002</v>
      </c>
      <c r="F247" s="44" t="str">
        <f t="shared" si="37"/>
        <v>N/A</v>
      </c>
      <c r="G247" s="52">
        <v>45124.958333000002</v>
      </c>
      <c r="H247" s="44" t="str">
        <f t="shared" si="38"/>
        <v>N/A</v>
      </c>
      <c r="I247" s="12">
        <v>-9.0399999999999991</v>
      </c>
      <c r="J247" s="12">
        <v>0.54200000000000004</v>
      </c>
      <c r="K247" s="45" t="s">
        <v>736</v>
      </c>
      <c r="L247" s="9" t="str">
        <f t="shared" si="39"/>
        <v>Yes</v>
      </c>
    </row>
    <row r="248" spans="1:12" ht="25.5" x14ac:dyDescent="0.2">
      <c r="A248" s="53" t="s">
        <v>1569</v>
      </c>
      <c r="B248" s="35" t="s">
        <v>213</v>
      </c>
      <c r="C248" s="52">
        <v>5398.3333333</v>
      </c>
      <c r="D248" s="44" t="str">
        <f t="shared" si="36"/>
        <v>N/A</v>
      </c>
      <c r="E248" s="52">
        <v>2059</v>
      </c>
      <c r="F248" s="44" t="str">
        <f t="shared" si="37"/>
        <v>N/A</v>
      </c>
      <c r="G248" s="52">
        <v>6633.3333333</v>
      </c>
      <c r="H248" s="44" t="str">
        <f t="shared" si="38"/>
        <v>N/A</v>
      </c>
      <c r="I248" s="12">
        <v>-61.9</v>
      </c>
      <c r="J248" s="12">
        <v>222.2</v>
      </c>
      <c r="K248" s="45" t="s">
        <v>736</v>
      </c>
      <c r="L248" s="9" t="str">
        <f t="shared" si="39"/>
        <v>No</v>
      </c>
    </row>
    <row r="249" spans="1:12" ht="25.5" x14ac:dyDescent="0.2">
      <c r="A249" s="46" t="s">
        <v>1570</v>
      </c>
      <c r="B249" s="35" t="s">
        <v>213</v>
      </c>
      <c r="C249" s="44">
        <v>1.5558230935999999</v>
      </c>
      <c r="D249" s="44" t="str">
        <f t="shared" si="36"/>
        <v>N/A</v>
      </c>
      <c r="E249" s="44">
        <v>1.7095909237</v>
      </c>
      <c r="F249" s="44" t="str">
        <f t="shared" si="37"/>
        <v>N/A</v>
      </c>
      <c r="G249" s="44">
        <v>1.8764597508</v>
      </c>
      <c r="H249" s="44" t="str">
        <f t="shared" si="38"/>
        <v>N/A</v>
      </c>
      <c r="I249" s="12">
        <v>9.8829999999999991</v>
      </c>
      <c r="J249" s="12">
        <v>9.7609999999999992</v>
      </c>
      <c r="K249" s="45" t="s">
        <v>736</v>
      </c>
      <c r="L249" s="9" t="str">
        <f t="shared" si="39"/>
        <v>Yes</v>
      </c>
    </row>
    <row r="250" spans="1:12" ht="25.5" x14ac:dyDescent="0.2">
      <c r="A250" s="51" t="s">
        <v>1571</v>
      </c>
      <c r="B250" s="35" t="s">
        <v>213</v>
      </c>
      <c r="C250" s="44">
        <v>0.70215412519999998</v>
      </c>
      <c r="D250" s="44" t="str">
        <f t="shared" si="36"/>
        <v>N/A</v>
      </c>
      <c r="E250" s="44">
        <v>0.79156300960000003</v>
      </c>
      <c r="F250" s="44" t="str">
        <f t="shared" si="37"/>
        <v>N/A</v>
      </c>
      <c r="G250" s="44">
        <v>0.88840075659999995</v>
      </c>
      <c r="H250" s="44" t="str">
        <f t="shared" si="38"/>
        <v>N/A</v>
      </c>
      <c r="I250" s="12">
        <v>12.73</v>
      </c>
      <c r="J250" s="12">
        <v>12.23</v>
      </c>
      <c r="K250" s="45" t="s">
        <v>736</v>
      </c>
      <c r="L250" s="9" t="str">
        <f t="shared" si="39"/>
        <v>Yes</v>
      </c>
    </row>
    <row r="251" spans="1:12" ht="25.5" x14ac:dyDescent="0.2">
      <c r="A251" s="51" t="s">
        <v>1572</v>
      </c>
      <c r="B251" s="35" t="s">
        <v>213</v>
      </c>
      <c r="C251" s="44">
        <v>3.8267789865999999</v>
      </c>
      <c r="D251" s="44" t="str">
        <f t="shared" si="36"/>
        <v>N/A</v>
      </c>
      <c r="E251" s="44">
        <v>4.1870082951000001</v>
      </c>
      <c r="F251" s="44" t="str">
        <f t="shared" si="37"/>
        <v>N/A</v>
      </c>
      <c r="G251" s="44">
        <v>4.5802011440000001</v>
      </c>
      <c r="H251" s="44" t="str">
        <f t="shared" si="38"/>
        <v>N/A</v>
      </c>
      <c r="I251" s="12">
        <v>9.4130000000000003</v>
      </c>
      <c r="J251" s="12">
        <v>9.391</v>
      </c>
      <c r="K251" s="45" t="s">
        <v>736</v>
      </c>
      <c r="L251" s="9" t="str">
        <f t="shared" si="39"/>
        <v>Yes</v>
      </c>
    </row>
    <row r="252" spans="1:12" ht="25.5" x14ac:dyDescent="0.2">
      <c r="A252" s="51" t="s">
        <v>1573</v>
      </c>
      <c r="B252" s="35" t="s">
        <v>213</v>
      </c>
      <c r="C252" s="44">
        <v>6.9705171199999999E-2</v>
      </c>
      <c r="D252" s="44" t="str">
        <f t="shared" si="36"/>
        <v>N/A</v>
      </c>
      <c r="E252" s="44">
        <v>8.5747505099999996E-2</v>
      </c>
      <c r="F252" s="44" t="str">
        <f t="shared" si="37"/>
        <v>N/A</v>
      </c>
      <c r="G252" s="44">
        <v>0.11804052719999999</v>
      </c>
      <c r="H252" s="44" t="str">
        <f t="shared" si="38"/>
        <v>N/A</v>
      </c>
      <c r="I252" s="12">
        <v>23.01</v>
      </c>
      <c r="J252" s="12">
        <v>37.659999999999997</v>
      </c>
      <c r="K252" s="45" t="s">
        <v>736</v>
      </c>
      <c r="L252" s="9" t="str">
        <f t="shared" si="39"/>
        <v>No</v>
      </c>
    </row>
    <row r="253" spans="1:12" ht="25.5" x14ac:dyDescent="0.2">
      <c r="A253" s="51" t="s">
        <v>1574</v>
      </c>
      <c r="B253" s="35" t="s">
        <v>213</v>
      </c>
      <c r="C253" s="44">
        <v>9.2565450999999993E-3</v>
      </c>
      <c r="D253" s="44" t="str">
        <f t="shared" si="36"/>
        <v>N/A</v>
      </c>
      <c r="E253" s="44">
        <v>4.6991009000000002E-3</v>
      </c>
      <c r="F253" s="44" t="str">
        <f t="shared" si="37"/>
        <v>N/A</v>
      </c>
      <c r="G253" s="44">
        <v>4.8804295000000001E-3</v>
      </c>
      <c r="H253" s="44" t="str">
        <f t="shared" si="38"/>
        <v>N/A</v>
      </c>
      <c r="I253" s="12">
        <v>-49.2</v>
      </c>
      <c r="J253" s="12">
        <v>3.859</v>
      </c>
      <c r="K253" s="45" t="s">
        <v>736</v>
      </c>
      <c r="L253" s="9" t="str">
        <f t="shared" si="39"/>
        <v>Yes</v>
      </c>
    </row>
    <row r="254" spans="1:12" x14ac:dyDescent="0.2">
      <c r="A254" s="164" t="s">
        <v>1633</v>
      </c>
      <c r="B254" s="165"/>
      <c r="C254" s="165"/>
      <c r="D254" s="165"/>
      <c r="E254" s="165"/>
      <c r="F254" s="165"/>
      <c r="G254" s="165"/>
      <c r="H254" s="165"/>
      <c r="I254" s="165"/>
      <c r="J254" s="165"/>
      <c r="K254" s="165"/>
      <c r="L254" s="166"/>
    </row>
    <row r="255" spans="1:12" x14ac:dyDescent="0.2">
      <c r="A255" s="156" t="s">
        <v>1631</v>
      </c>
      <c r="B255" s="157"/>
      <c r="C255" s="157"/>
      <c r="D255" s="157"/>
      <c r="E255" s="157"/>
      <c r="F255" s="157"/>
      <c r="G255" s="157"/>
      <c r="H255" s="157"/>
      <c r="I255" s="157"/>
      <c r="J255" s="157"/>
      <c r="K255" s="157"/>
      <c r="L255" s="158"/>
    </row>
    <row r="256" spans="1:12" s="21" customFormat="1" x14ac:dyDescent="0.2">
      <c r="A256" s="159" t="s">
        <v>1732</v>
      </c>
      <c r="B256" s="159"/>
      <c r="C256" s="159"/>
      <c r="D256" s="159"/>
      <c r="E256" s="159"/>
      <c r="F256" s="159"/>
      <c r="G256" s="159"/>
      <c r="H256" s="159"/>
      <c r="I256" s="159"/>
      <c r="J256" s="159"/>
      <c r="K256" s="159"/>
      <c r="L256" s="160"/>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1576</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182793</v>
      </c>
      <c r="D7" s="32" t="str">
        <f>IF($B7="N/A","N/A",IF(C7&gt;15,"No",IF(C7&lt;-15,"No","Yes")))</f>
        <v>N/A</v>
      </c>
      <c r="E7" s="31">
        <v>178448</v>
      </c>
      <c r="F7" s="32" t="str">
        <f>IF($B7="N/A","N/A",IF(E7&gt;15,"No",IF(E7&lt;-15,"No","Yes")))</f>
        <v>N/A</v>
      </c>
      <c r="G7" s="31">
        <v>163890</v>
      </c>
      <c r="H7" s="32" t="str">
        <f>IF($B7="N/A","N/A",IF(G7&gt;15,"No",IF(G7&lt;-15,"No","Yes")))</f>
        <v>N/A</v>
      </c>
      <c r="I7" s="33">
        <v>-2.38</v>
      </c>
      <c r="J7" s="33">
        <v>-8.16</v>
      </c>
      <c r="K7" s="32" t="str">
        <f t="shared" ref="K7:K24" si="0">IF(J7="Div by 0", "N/A", IF(J7="N/A","N/A", IF(J7&gt;30, "No", IF(J7&lt;-30, "No", "Yes"))))</f>
        <v>Yes</v>
      </c>
    </row>
    <row r="8" spans="1:11" x14ac:dyDescent="0.2">
      <c r="A8" s="26" t="s">
        <v>361</v>
      </c>
      <c r="B8" s="30" t="s">
        <v>213</v>
      </c>
      <c r="C8" s="34">
        <v>65.838407379000003</v>
      </c>
      <c r="D8" s="32" t="str">
        <f>IF($B8="N/A","N/A",IF(C8&gt;15,"No",IF(C8&lt;-15,"No","Yes")))</f>
        <v>N/A</v>
      </c>
      <c r="E8" s="34">
        <v>66.757262620000006</v>
      </c>
      <c r="F8" s="32" t="str">
        <f>IF($B8="N/A","N/A",IF(E8&gt;15,"No",IF(E8&lt;-15,"No","Yes")))</f>
        <v>N/A</v>
      </c>
      <c r="G8" s="34">
        <v>64.946610531000005</v>
      </c>
      <c r="H8" s="32" t="str">
        <f>IF($B8="N/A","N/A",IF(G8&gt;15,"No",IF(G8&lt;-15,"No","Yes")))</f>
        <v>N/A</v>
      </c>
      <c r="I8" s="33">
        <v>1.3959999999999999</v>
      </c>
      <c r="J8" s="33">
        <v>-2.71</v>
      </c>
      <c r="K8" s="32" t="str">
        <f t="shared" si="0"/>
        <v>Yes</v>
      </c>
    </row>
    <row r="9" spans="1:11" x14ac:dyDescent="0.2">
      <c r="A9" s="26" t="s">
        <v>302</v>
      </c>
      <c r="B9" s="35" t="s">
        <v>213</v>
      </c>
      <c r="C9" s="9">
        <v>34.161592620999997</v>
      </c>
      <c r="D9" s="9" t="str">
        <f>IF($B9="N/A","N/A",IF(C9&gt;15,"No",IF(C9&lt;-15,"No","Yes")))</f>
        <v>N/A</v>
      </c>
      <c r="E9" s="9">
        <v>33.242737380000001</v>
      </c>
      <c r="F9" s="9" t="str">
        <f>IF($B9="N/A","N/A",IF(E9&gt;15,"No",IF(E9&lt;-15,"No","Yes")))</f>
        <v>N/A</v>
      </c>
      <c r="G9" s="9">
        <v>35.053389469000003</v>
      </c>
      <c r="H9" s="9" t="str">
        <f>IF($B9="N/A","N/A",IF(G9&gt;15,"No",IF(G9&lt;-15,"No","Yes")))</f>
        <v>N/A</v>
      </c>
      <c r="I9" s="10">
        <v>-2.69</v>
      </c>
      <c r="J9" s="10">
        <v>5.4470000000000001</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
      <c r="A11" s="26" t="s">
        <v>814</v>
      </c>
      <c r="B11" s="35" t="s">
        <v>214</v>
      </c>
      <c r="C11" s="9">
        <v>99.561252346000003</v>
      </c>
      <c r="D11" s="9" t="str">
        <f>IF(OR($B11="N/A",$C11="N/A"),"N/A",IF(C11&gt;100,"No",IF(C11&lt;95,"No","Yes")))</f>
        <v>Yes</v>
      </c>
      <c r="E11" s="9">
        <v>99.603806151000001</v>
      </c>
      <c r="F11" s="9" t="str">
        <f>IF(OR($B11="N/A",$E11="N/A"),"N/A",IF(E11&gt;100,"No",IF(E11&lt;95,"No","Yes")))</f>
        <v>Yes</v>
      </c>
      <c r="G11" s="9">
        <v>99.820001219999995</v>
      </c>
      <c r="H11" s="9" t="str">
        <f>IF($B11="N/A","N/A",IF(G11&gt;100,"No",IF(G11&lt;95,"No","Yes")))</f>
        <v>Yes</v>
      </c>
      <c r="I11" s="10">
        <v>4.2700000000000002E-2</v>
      </c>
      <c r="J11" s="10">
        <v>0.21709999999999999</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
      <c r="A13" s="26" t="s">
        <v>815</v>
      </c>
      <c r="B13" s="35" t="s">
        <v>214</v>
      </c>
      <c r="C13" s="9">
        <v>60.316314081999998</v>
      </c>
      <c r="D13" s="9" t="str">
        <f t="shared" si="1"/>
        <v>No</v>
      </c>
      <c r="E13" s="9">
        <v>61.570877791000001</v>
      </c>
      <c r="F13" s="9" t="str">
        <f t="shared" si="2"/>
        <v>No</v>
      </c>
      <c r="G13" s="9">
        <v>63.072792727</v>
      </c>
      <c r="H13" s="9" t="str">
        <f t="shared" si="3"/>
        <v>No</v>
      </c>
      <c r="I13" s="10">
        <v>2.08</v>
      </c>
      <c r="J13" s="10">
        <v>2.4390000000000001</v>
      </c>
      <c r="K13" s="9" t="str">
        <f t="shared" si="0"/>
        <v>Yes</v>
      </c>
    </row>
    <row r="14" spans="1:11" x14ac:dyDescent="0.2">
      <c r="A14" s="29" t="s">
        <v>305</v>
      </c>
      <c r="B14" s="35" t="s">
        <v>213</v>
      </c>
      <c r="C14" s="36">
        <v>120348</v>
      </c>
      <c r="D14" s="9" t="str">
        <f>IF($B14="N/A","N/A",IF(C14&gt;15,"No",IF(C14&lt;-15,"No","Yes")))</f>
        <v>N/A</v>
      </c>
      <c r="E14" s="36">
        <v>119127</v>
      </c>
      <c r="F14" s="9" t="str">
        <f>IF($B14="N/A","N/A",IF(E14&gt;15,"No",IF(E14&lt;-15,"No","Yes")))</f>
        <v>N/A</v>
      </c>
      <c r="G14" s="36">
        <v>106441</v>
      </c>
      <c r="H14" s="9" t="str">
        <f>IF($B14="N/A","N/A",IF(G14&gt;15,"No",IF(G14&lt;-15,"No","Yes")))</f>
        <v>N/A</v>
      </c>
      <c r="I14" s="10">
        <v>-1.01</v>
      </c>
      <c r="J14" s="10">
        <v>-10.6</v>
      </c>
      <c r="K14" s="9" t="str">
        <f t="shared" si="0"/>
        <v>Yes</v>
      </c>
    </row>
    <row r="15" spans="1:11" x14ac:dyDescent="0.2">
      <c r="A15" s="26" t="s">
        <v>433</v>
      </c>
      <c r="B15" s="35" t="s">
        <v>215</v>
      </c>
      <c r="C15" s="9">
        <v>0.1238076246</v>
      </c>
      <c r="D15" s="9" t="str">
        <f>IF($B15="N/A","N/A",IF(C15&gt;20,"No",IF(C15&lt;5,"No","Yes")))</f>
        <v>No</v>
      </c>
      <c r="E15" s="9">
        <v>0.1116455547</v>
      </c>
      <c r="F15" s="9" t="str">
        <f>IF($B15="N/A","N/A",IF(E15&gt;20,"No",IF(E15&lt;5,"No","Yes")))</f>
        <v>No</v>
      </c>
      <c r="G15" s="9">
        <v>8.1735421500000002E-2</v>
      </c>
      <c r="H15" s="9" t="str">
        <f>IF($B15="N/A","N/A",IF(G15&gt;20,"No",IF(G15&lt;5,"No","Yes")))</f>
        <v>No</v>
      </c>
      <c r="I15" s="10">
        <v>-9.82</v>
      </c>
      <c r="J15" s="10">
        <v>-26.8</v>
      </c>
      <c r="K15" s="9" t="str">
        <f t="shared" si="0"/>
        <v>Yes</v>
      </c>
    </row>
    <row r="16" spans="1:11" x14ac:dyDescent="0.2">
      <c r="A16" s="26" t="s">
        <v>434</v>
      </c>
      <c r="B16" s="35" t="s">
        <v>213</v>
      </c>
      <c r="C16" s="9">
        <v>99.876192375000002</v>
      </c>
      <c r="D16" s="9" t="str">
        <f>IF($B16="N/A","N/A",IF(C16&gt;15,"No",IF(C16&lt;-15,"No","Yes")))</f>
        <v>N/A</v>
      </c>
      <c r="E16" s="9">
        <v>99.888354445000004</v>
      </c>
      <c r="F16" s="9" t="str">
        <f>IF($B16="N/A","N/A",IF(E16&gt;15,"No",IF(E16&lt;-15,"No","Yes")))</f>
        <v>N/A</v>
      </c>
      <c r="G16" s="9">
        <v>99.918264578000006</v>
      </c>
      <c r="H16" s="9" t="str">
        <f>IF($B16="N/A","N/A",IF(G16&gt;15,"No",IF(G16&lt;-15,"No","Yes")))</f>
        <v>N/A</v>
      </c>
      <c r="I16" s="10">
        <v>1.2200000000000001E-2</v>
      </c>
      <c r="J16" s="10">
        <v>2.9899999999999999E-2</v>
      </c>
      <c r="K16" s="9" t="str">
        <f t="shared" si="0"/>
        <v>Yes</v>
      </c>
    </row>
    <row r="17" spans="1:11" x14ac:dyDescent="0.2">
      <c r="A17" s="26" t="s">
        <v>435</v>
      </c>
      <c r="B17" s="35" t="s">
        <v>213</v>
      </c>
      <c r="C17" s="9">
        <v>2.6772360156000001</v>
      </c>
      <c r="D17" s="9" t="str">
        <f>IF($B17="N/A","N/A",IF(C17&gt;15,"No",IF(C17&lt;-15,"No","Yes")))</f>
        <v>N/A</v>
      </c>
      <c r="E17" s="9">
        <v>2.5241968655</v>
      </c>
      <c r="F17" s="9" t="str">
        <f>IF($B17="N/A","N/A",IF(E17&gt;15,"No",IF(E17&lt;-15,"No","Yes")))</f>
        <v>N/A</v>
      </c>
      <c r="G17" s="9">
        <v>3.4451010419000001</v>
      </c>
      <c r="H17" s="9" t="str">
        <f>IF($B17="N/A","N/A",IF(G17&gt;15,"No",IF(G17&lt;-15,"No","Yes")))</f>
        <v>N/A</v>
      </c>
      <c r="I17" s="10">
        <v>-5.72</v>
      </c>
      <c r="J17" s="10">
        <v>36.479999999999997</v>
      </c>
      <c r="K17" s="9" t="str">
        <f t="shared" si="0"/>
        <v>No</v>
      </c>
    </row>
    <row r="18" spans="1:11" x14ac:dyDescent="0.2">
      <c r="A18" s="26" t="s">
        <v>816</v>
      </c>
      <c r="B18" s="35" t="s">
        <v>213</v>
      </c>
      <c r="C18" s="96">
        <v>7193.8469894</v>
      </c>
      <c r="D18" s="9" t="str">
        <f>IF($B18="N/A","N/A",IF(C18&gt;15,"No",IF(C18&lt;-15,"No","Yes")))</f>
        <v>N/A</v>
      </c>
      <c r="E18" s="96">
        <v>7749.4645825999996</v>
      </c>
      <c r="F18" s="9" t="str">
        <f>IF($B18="N/A","N/A",IF(E18&gt;15,"No",IF(E18&lt;-15,"No","Yes")))</f>
        <v>N/A</v>
      </c>
      <c r="G18" s="96">
        <v>7720.5830378999999</v>
      </c>
      <c r="H18" s="9" t="str">
        <f>IF($B18="N/A","N/A",IF(G18&gt;15,"No",IF(G18&lt;-15,"No","Yes")))</f>
        <v>N/A</v>
      </c>
      <c r="I18" s="10">
        <v>7.7240000000000002</v>
      </c>
      <c r="J18" s="10">
        <v>-0.373</v>
      </c>
      <c r="K18" s="9" t="str">
        <f t="shared" si="0"/>
        <v>Yes</v>
      </c>
    </row>
    <row r="19" spans="1:11" x14ac:dyDescent="0.2">
      <c r="A19" s="3" t="s">
        <v>306</v>
      </c>
      <c r="B19" s="35" t="s">
        <v>213</v>
      </c>
      <c r="C19" s="36">
        <v>126</v>
      </c>
      <c r="D19" s="35" t="s">
        <v>213</v>
      </c>
      <c r="E19" s="36">
        <v>133</v>
      </c>
      <c r="F19" s="35" t="s">
        <v>213</v>
      </c>
      <c r="G19" s="36">
        <v>224</v>
      </c>
      <c r="H19" s="9" t="str">
        <f>IF($B19="N/A","N/A",IF(G19&gt;15,"No",IF(G19&lt;-15,"No","Yes")))</f>
        <v>N/A</v>
      </c>
      <c r="I19" s="10">
        <v>5.556</v>
      </c>
      <c r="J19" s="10">
        <v>68.42</v>
      </c>
      <c r="K19" s="9" t="str">
        <f t="shared" si="0"/>
        <v>No</v>
      </c>
    </row>
    <row r="20" spans="1:11" x14ac:dyDescent="0.2">
      <c r="A20" s="3" t="s">
        <v>346</v>
      </c>
      <c r="B20" s="35" t="s">
        <v>213</v>
      </c>
      <c r="C20" s="8">
        <v>6.8930429500000001E-2</v>
      </c>
      <c r="D20" s="35" t="s">
        <v>213</v>
      </c>
      <c r="E20" s="8">
        <v>7.4531516199999995E-2</v>
      </c>
      <c r="F20" s="35" t="s">
        <v>213</v>
      </c>
      <c r="G20" s="8">
        <v>0.13667703950000001</v>
      </c>
      <c r="H20" s="9" t="str">
        <f>IF($B20="N/A","N/A",IF(G20&gt;15,"No",IF(G20&lt;-15,"No","Yes")))</f>
        <v>N/A</v>
      </c>
      <c r="I20" s="10">
        <v>8.1259999999999994</v>
      </c>
      <c r="J20" s="10">
        <v>83.38</v>
      </c>
      <c r="K20" s="9" t="str">
        <f t="shared" si="0"/>
        <v>No</v>
      </c>
    </row>
    <row r="21" spans="1:11" ht="25.5" x14ac:dyDescent="0.2">
      <c r="A21" s="3" t="s">
        <v>817</v>
      </c>
      <c r="B21" s="35" t="s">
        <v>213</v>
      </c>
      <c r="C21" s="37">
        <v>7574.5793651000004</v>
      </c>
      <c r="D21" s="9" t="str">
        <f>IF($B21="N/A","N/A",IF(C21&gt;60,"No",IF(C21&lt;15,"No","Yes")))</f>
        <v>N/A</v>
      </c>
      <c r="E21" s="37">
        <v>6005.6766917000004</v>
      </c>
      <c r="F21" s="9" t="str">
        <f>IF($B21="N/A","N/A",IF(E21&gt;60,"No",IF(E21&lt;15,"No","Yes")))</f>
        <v>N/A</v>
      </c>
      <c r="G21" s="37">
        <v>5582.84375</v>
      </c>
      <c r="H21" s="9" t="str">
        <f>IF($B21="N/A","N/A",IF(G21&gt;60,"No",IF(G21&lt;15,"No","Yes")))</f>
        <v>N/A</v>
      </c>
      <c r="I21" s="10">
        <v>-20.7</v>
      </c>
      <c r="J21" s="10">
        <v>-7.04</v>
      </c>
      <c r="K21" s="9" t="str">
        <f t="shared" si="0"/>
        <v>Yes</v>
      </c>
    </row>
    <row r="22" spans="1:11" x14ac:dyDescent="0.2">
      <c r="A22" s="3" t="s">
        <v>818</v>
      </c>
      <c r="B22" s="35" t="s">
        <v>217</v>
      </c>
      <c r="C22" s="36">
        <v>0</v>
      </c>
      <c r="D22" s="9" t="str">
        <f>IF($B22="N/A","N/A",IF(C22="N/A","N/A",IF(C22=0,"Yes","No")))</f>
        <v>Yes</v>
      </c>
      <c r="E22" s="36">
        <v>0</v>
      </c>
      <c r="F22" s="9" t="str">
        <f>IF($B22="N/A","N/A",IF(E22="N/A","N/A",IF(E22=0,"Yes","No")))</f>
        <v>Yes</v>
      </c>
      <c r="G22" s="36">
        <v>0</v>
      </c>
      <c r="H22" s="9" t="str">
        <f>IF($B22="N/A","N/A",IF(G22=0,"Yes","No"))</f>
        <v>Yes</v>
      </c>
      <c r="I22" s="10" t="s">
        <v>1745</v>
      </c>
      <c r="J22" s="10" t="s">
        <v>1745</v>
      </c>
      <c r="K22" s="9" t="str">
        <f t="shared" si="0"/>
        <v>N/A</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1745</v>
      </c>
      <c r="J23" s="10" t="s">
        <v>1745</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1745</v>
      </c>
      <c r="J24" s="10" t="s">
        <v>1745</v>
      </c>
      <c r="K24" s="9" t="str">
        <f t="shared" si="0"/>
        <v>N/A</v>
      </c>
    </row>
    <row r="25" spans="1:11" s="123" customFormat="1" x14ac:dyDescent="0.2">
      <c r="A25" s="118" t="s">
        <v>1633</v>
      </c>
      <c r="B25" s="119"/>
      <c r="C25" s="120"/>
      <c r="D25" s="121"/>
      <c r="E25" s="120"/>
      <c r="F25" s="121"/>
      <c r="G25" s="120"/>
      <c r="H25" s="121"/>
      <c r="I25" s="122"/>
      <c r="J25" s="122"/>
      <c r="K25" s="121"/>
    </row>
    <row r="26" spans="1:11" ht="16.5" customHeight="1" x14ac:dyDescent="0.2">
      <c r="A26" s="156" t="s">
        <v>1631</v>
      </c>
      <c r="B26" s="157"/>
      <c r="C26" s="157"/>
      <c r="D26" s="157"/>
      <c r="E26" s="157"/>
      <c r="F26" s="157"/>
      <c r="G26" s="157"/>
      <c r="H26" s="157"/>
      <c r="I26" s="157"/>
      <c r="J26" s="157"/>
      <c r="K26" s="158"/>
    </row>
    <row r="27" spans="1:11" x14ac:dyDescent="0.2">
      <c r="A27" s="159" t="s">
        <v>1732</v>
      </c>
      <c r="B27" s="159"/>
      <c r="C27" s="159"/>
      <c r="D27" s="159"/>
      <c r="E27" s="159"/>
      <c r="F27" s="159"/>
      <c r="G27" s="159"/>
      <c r="H27" s="159"/>
      <c r="I27" s="159"/>
      <c r="J27" s="159"/>
      <c r="K27" s="160"/>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1577</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120199</v>
      </c>
      <c r="D6" s="9" t="str">
        <f>IF($B6="N/A","N/A",IF(C6&gt;15,"No",IF(C6&lt;-15,"No","Yes")))</f>
        <v>N/A</v>
      </c>
      <c r="E6" s="36">
        <v>118994</v>
      </c>
      <c r="F6" s="9" t="str">
        <f>IF($B6="N/A","N/A",IF(E6&gt;15,"No",IF(E6&lt;-15,"No","Yes")))</f>
        <v>N/A</v>
      </c>
      <c r="G6" s="36">
        <v>106354</v>
      </c>
      <c r="H6" s="9" t="str">
        <f>IF($B6="N/A","N/A",IF(G6&gt;15,"No",IF(G6&lt;-15,"No","Yes")))</f>
        <v>N/A</v>
      </c>
      <c r="I6" s="10">
        <v>-1</v>
      </c>
      <c r="J6" s="10">
        <v>-10.6</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1745</v>
      </c>
      <c r="J8" s="10" t="s">
        <v>1745</v>
      </c>
      <c r="K8" s="9" t="str">
        <f t="shared" si="0"/>
        <v>N/A</v>
      </c>
    </row>
    <row r="9" spans="1:11" x14ac:dyDescent="0.2">
      <c r="A9" s="110" t="s">
        <v>821</v>
      </c>
      <c r="B9" s="35" t="s">
        <v>218</v>
      </c>
      <c r="C9" s="96">
        <v>5226.6058452999996</v>
      </c>
      <c r="D9" s="9" t="str">
        <f>IF($B9="N/A","N/A",IF(C9&gt;7000,"No",IF(C9&lt;2000,"No","Yes")))</f>
        <v>Yes</v>
      </c>
      <c r="E9" s="96">
        <v>5255.5705162000004</v>
      </c>
      <c r="F9" s="9" t="str">
        <f>IF($B9="N/A","N/A",IF(E9&gt;7000,"No",IF(E9&lt;2000,"No","Yes")))</f>
        <v>Yes</v>
      </c>
      <c r="G9" s="96">
        <v>5500.9980348999998</v>
      </c>
      <c r="H9" s="9" t="str">
        <f>IF($B9="N/A","N/A",IF(G9&gt;7000,"No",IF(G9&lt;2000,"No","Yes")))</f>
        <v>Yes</v>
      </c>
      <c r="I9" s="10">
        <v>0.55420000000000003</v>
      </c>
      <c r="J9" s="10">
        <v>4.67</v>
      </c>
      <c r="K9" s="9" t="str">
        <f t="shared" si="0"/>
        <v>Yes</v>
      </c>
    </row>
    <row r="10" spans="1:11" x14ac:dyDescent="0.2">
      <c r="A10" s="110" t="s">
        <v>822</v>
      </c>
      <c r="B10" s="35" t="s">
        <v>213</v>
      </c>
      <c r="C10" s="96">
        <v>969.33699893999994</v>
      </c>
      <c r="D10" s="9" t="str">
        <f>IF($B10="N/A","N/A",IF(C10&gt;15,"No",IF(C10&lt;-15,"No","Yes")))</f>
        <v>N/A</v>
      </c>
      <c r="E10" s="96">
        <v>980.48072635999995</v>
      </c>
      <c r="F10" s="9" t="str">
        <f>IF($B10="N/A","N/A",IF(E10&gt;15,"No",IF(E10&lt;-15,"No","Yes")))</f>
        <v>N/A</v>
      </c>
      <c r="G10" s="96">
        <v>1007.7245942</v>
      </c>
      <c r="H10" s="9" t="str">
        <f>IF($B10="N/A","N/A",IF(G10&gt;15,"No",IF(G10&lt;-15,"No","Yes")))</f>
        <v>N/A</v>
      </c>
      <c r="I10" s="10">
        <v>1.1499999999999999</v>
      </c>
      <c r="J10" s="10">
        <v>2.7789999999999999</v>
      </c>
      <c r="K10" s="9" t="str">
        <f t="shared" si="0"/>
        <v>Yes</v>
      </c>
    </row>
    <row r="11" spans="1:11" x14ac:dyDescent="0.2">
      <c r="A11" s="110" t="s">
        <v>309</v>
      </c>
      <c r="B11" s="35" t="s">
        <v>219</v>
      </c>
      <c r="C11" s="9">
        <v>1.2537541910000001</v>
      </c>
      <c r="D11" s="9" t="str">
        <f>IF($B11="N/A","N/A",IF(C11&gt;10,"No",IF(C11&lt;=0,"No","Yes")))</f>
        <v>Yes</v>
      </c>
      <c r="E11" s="9">
        <v>1.2185488343999999</v>
      </c>
      <c r="F11" s="9" t="str">
        <f>IF($B11="N/A","N/A",IF(E11&gt;10,"No",IF(E11&lt;=0,"No","Yes")))</f>
        <v>Yes</v>
      </c>
      <c r="G11" s="9">
        <v>1.0906971058999999</v>
      </c>
      <c r="H11" s="9" t="str">
        <f>IF($B11="N/A","N/A",IF(G11&gt;10,"No",IF(G11&lt;=0,"No","Yes")))</f>
        <v>Yes</v>
      </c>
      <c r="I11" s="10">
        <v>-2.81</v>
      </c>
      <c r="J11" s="10">
        <v>-10.5</v>
      </c>
      <c r="K11" s="9" t="str">
        <f t="shared" si="0"/>
        <v>Yes</v>
      </c>
    </row>
    <row r="12" spans="1:11" x14ac:dyDescent="0.2">
      <c r="A12" s="110" t="s">
        <v>823</v>
      </c>
      <c r="B12" s="35" t="s">
        <v>213</v>
      </c>
      <c r="C12" s="96">
        <v>3120.4930325</v>
      </c>
      <c r="D12" s="9" t="str">
        <f>IF($B12="N/A","N/A",IF(C12&gt;15,"No",IF(C12&lt;-15,"No","Yes")))</f>
        <v>N/A</v>
      </c>
      <c r="E12" s="96">
        <v>3022.2682758999999</v>
      </c>
      <c r="F12" s="9" t="str">
        <f>IF($B12="N/A","N/A",IF(E12&gt;15,"No",IF(E12&lt;-15,"No","Yes")))</f>
        <v>N/A</v>
      </c>
      <c r="G12" s="96">
        <v>3322.4956897000002</v>
      </c>
      <c r="H12" s="9" t="str">
        <f>IF($B12="N/A","N/A",IF(G12&gt;15,"No",IF(G12&lt;-15,"No","Yes")))</f>
        <v>N/A</v>
      </c>
      <c r="I12" s="10">
        <v>-3.15</v>
      </c>
      <c r="J12" s="10">
        <v>9.9339999999999993</v>
      </c>
      <c r="K12" s="9" t="str">
        <f t="shared" si="0"/>
        <v>Yes</v>
      </c>
    </row>
    <row r="13" spans="1:11" x14ac:dyDescent="0.2">
      <c r="A13" s="110" t="s">
        <v>310</v>
      </c>
      <c r="B13" s="35" t="s">
        <v>214</v>
      </c>
      <c r="C13" s="8">
        <v>99.315302123999999</v>
      </c>
      <c r="D13" s="9" t="str">
        <f>IF($B13="N/A","N/A",IF(C13&gt;100,"No",IF(C13&lt;95,"No","Yes")))</f>
        <v>Yes</v>
      </c>
      <c r="E13" s="8">
        <v>99.263828427999997</v>
      </c>
      <c r="F13" s="9" t="str">
        <f>IF($B13="N/A","N/A",IF(E13&gt;100,"No",IF(E13&lt;95,"No","Yes")))</f>
        <v>Yes</v>
      </c>
      <c r="G13" s="8">
        <v>99.134024108000006</v>
      </c>
      <c r="H13" s="9" t="str">
        <f>IF($B13="N/A","N/A",IF(G13&gt;100,"No",IF(G13&lt;95,"No","Yes")))</f>
        <v>Yes</v>
      </c>
      <c r="I13" s="10">
        <v>-5.1999999999999998E-2</v>
      </c>
      <c r="J13" s="10">
        <v>-0.13100000000000001</v>
      </c>
      <c r="K13" s="9" t="str">
        <f t="shared" si="0"/>
        <v>Yes</v>
      </c>
    </row>
    <row r="14" spans="1:11" x14ac:dyDescent="0.2">
      <c r="A14" s="110" t="s">
        <v>824</v>
      </c>
      <c r="B14" s="35" t="s">
        <v>220</v>
      </c>
      <c r="C14" s="8">
        <v>1.1787042621999999</v>
      </c>
      <c r="D14" s="9" t="str">
        <f>IF($B14="N/A","N/A",IF(C14&gt;1,"Yes","No"))</f>
        <v>Yes</v>
      </c>
      <c r="E14" s="8">
        <v>1.1789227721</v>
      </c>
      <c r="F14" s="9" t="str">
        <f>IF($B14="N/A","N/A",IF(E14&gt;1,"Yes","No"))</f>
        <v>Yes</v>
      </c>
      <c r="G14" s="8">
        <v>1.1752202821</v>
      </c>
      <c r="H14" s="9" t="str">
        <f>IF($B14="N/A","N/A",IF(G14&gt;1,"Yes","No"))</f>
        <v>Yes</v>
      </c>
      <c r="I14" s="10">
        <v>1.8499999999999999E-2</v>
      </c>
      <c r="J14" s="10">
        <v>-0.314</v>
      </c>
      <c r="K14" s="9" t="str">
        <f t="shared" si="0"/>
        <v>Yes</v>
      </c>
    </row>
    <row r="15" spans="1:11" x14ac:dyDescent="0.2">
      <c r="A15" s="110" t="s">
        <v>311</v>
      </c>
      <c r="B15" s="35" t="s">
        <v>214</v>
      </c>
      <c r="C15" s="8">
        <v>97.839416301</v>
      </c>
      <c r="D15" s="9" t="str">
        <f>IF($B15="N/A","N/A",IF(C15&gt;100,"No",IF(C15&lt;95,"No","Yes")))</f>
        <v>Yes</v>
      </c>
      <c r="E15" s="8">
        <v>97.423399498999999</v>
      </c>
      <c r="F15" s="9" t="str">
        <f>IF($B15="N/A","N/A",IF(E15&gt;100,"No",IF(E15&lt;95,"No","Yes")))</f>
        <v>Yes</v>
      </c>
      <c r="G15" s="8">
        <v>97.451905898999996</v>
      </c>
      <c r="H15" s="9" t="str">
        <f>IF($B15="N/A","N/A",IF(G15&gt;100,"No",IF(G15&lt;95,"No","Yes")))</f>
        <v>Yes</v>
      </c>
      <c r="I15" s="10">
        <v>-0.42499999999999999</v>
      </c>
      <c r="J15" s="10">
        <v>2.93E-2</v>
      </c>
      <c r="K15" s="9" t="str">
        <f t="shared" si="0"/>
        <v>Yes</v>
      </c>
    </row>
    <row r="16" spans="1:11" x14ac:dyDescent="0.2">
      <c r="A16" s="110" t="s">
        <v>825</v>
      </c>
      <c r="B16" s="35" t="s">
        <v>221</v>
      </c>
      <c r="C16" s="8">
        <v>8.6957279637999996</v>
      </c>
      <c r="D16" s="9" t="str">
        <f>IF($B16="N/A","N/A",IF(C16&gt;3,"Yes","No"))</f>
        <v>Yes</v>
      </c>
      <c r="E16" s="8">
        <v>8.6650162169999998</v>
      </c>
      <c r="F16" s="9" t="str">
        <f>IF($B16="N/A","N/A",IF(E16&gt;3,"Yes","No"))</f>
        <v>Yes</v>
      </c>
      <c r="G16" s="8">
        <v>8.5533171239999994</v>
      </c>
      <c r="H16" s="9" t="str">
        <f>IF($B16="N/A","N/A",IF(G16&gt;3,"Yes","No"))</f>
        <v>Yes</v>
      </c>
      <c r="I16" s="10">
        <v>-0.35299999999999998</v>
      </c>
      <c r="J16" s="10">
        <v>-1.29</v>
      </c>
      <c r="K16" s="9" t="str">
        <f t="shared" si="0"/>
        <v>Yes</v>
      </c>
    </row>
    <row r="17" spans="1:11" x14ac:dyDescent="0.2">
      <c r="A17" s="110" t="s">
        <v>826</v>
      </c>
      <c r="B17" s="35" t="s">
        <v>222</v>
      </c>
      <c r="C17" s="8">
        <v>5.3879681858000001</v>
      </c>
      <c r="D17" s="9" t="str">
        <f>IF($B17="N/A","N/A",IF(C17&gt;=8,"No",IF(C17&lt;2,"No","Yes")))</f>
        <v>Yes</v>
      </c>
      <c r="E17" s="8">
        <v>5.3519673260999996</v>
      </c>
      <c r="F17" s="9" t="str">
        <f>IF($B17="N/A","N/A",IF(E17&gt;=8,"No",IF(E17&lt;2,"No","Yes")))</f>
        <v>Yes</v>
      </c>
      <c r="G17" s="8">
        <v>5.4362752473000002</v>
      </c>
      <c r="H17" s="9" t="str">
        <f>IF($B17="N/A","N/A",IF(G17&gt;=8,"No",IF(G17&lt;2,"No","Yes")))</f>
        <v>Yes</v>
      </c>
      <c r="I17" s="10">
        <v>-0.66800000000000004</v>
      </c>
      <c r="J17" s="10">
        <v>1.575</v>
      </c>
      <c r="K17" s="9" t="str">
        <f t="shared" si="0"/>
        <v>Yes</v>
      </c>
    </row>
    <row r="18" spans="1:11" x14ac:dyDescent="0.2">
      <c r="A18" s="110" t="s">
        <v>827</v>
      </c>
      <c r="B18" s="35" t="s">
        <v>222</v>
      </c>
      <c r="C18" s="8">
        <v>5.4259817719000001</v>
      </c>
      <c r="D18" s="9" t="str">
        <f>IF($B18="N/A","N/A",IF(C18&gt;=8,"No",IF(C18&lt;2,"No","Yes")))</f>
        <v>Yes</v>
      </c>
      <c r="E18" s="8">
        <v>5.3960700316999999</v>
      </c>
      <c r="F18" s="9" t="str">
        <f>IF($B18="N/A","N/A",IF(E18&gt;=8,"No",IF(E18&lt;2,"No","Yes")))</f>
        <v>Yes</v>
      </c>
      <c r="G18" s="8">
        <v>5.4911558560999998</v>
      </c>
      <c r="H18" s="9" t="str">
        <f>IF($B18="N/A","N/A",IF(G18&gt;=8,"No",IF(G18&lt;2,"No","Yes")))</f>
        <v>Yes</v>
      </c>
      <c r="I18" s="10">
        <v>-0.55100000000000005</v>
      </c>
      <c r="J18" s="10">
        <v>1.762</v>
      </c>
      <c r="K18" s="9" t="str">
        <f t="shared" si="0"/>
        <v>Yes</v>
      </c>
    </row>
    <row r="19" spans="1:11" x14ac:dyDescent="0.2">
      <c r="A19" s="110" t="s">
        <v>312</v>
      </c>
      <c r="B19" s="35" t="s">
        <v>223</v>
      </c>
      <c r="C19" s="8">
        <v>99.315302123999999</v>
      </c>
      <c r="D19" s="9" t="str">
        <f>IF(OR($B19="N/A",$C19="N/A"),"N/A",IF(C19&gt;100,"No",IF(C19&lt;98,"No","Yes")))</f>
        <v>Yes</v>
      </c>
      <c r="E19" s="8">
        <v>99.266349563999995</v>
      </c>
      <c r="F19" s="9" t="str">
        <f>IF(OR($B19="N/A",$E19="N/A"),"N/A",IF(E19&gt;100,"No",IF(E19&lt;98,"No","Yes")))</f>
        <v>Yes</v>
      </c>
      <c r="G19" s="8">
        <v>99.496962972999995</v>
      </c>
      <c r="H19" s="9" t="str">
        <f>IF($B19="N/A","N/A",IF(G19&gt;100,"No",IF(G19&lt;98,"No","Yes")))</f>
        <v>Yes</v>
      </c>
      <c r="I19" s="10">
        <v>-4.9000000000000002E-2</v>
      </c>
      <c r="J19" s="10">
        <v>0.23230000000000001</v>
      </c>
      <c r="K19" s="9" t="str">
        <f t="shared" si="0"/>
        <v>Yes</v>
      </c>
    </row>
    <row r="20" spans="1:11" x14ac:dyDescent="0.2">
      <c r="A20" s="110" t="s">
        <v>31</v>
      </c>
      <c r="B20" s="60" t="s">
        <v>214</v>
      </c>
      <c r="C20" s="8">
        <v>98.210467640999994</v>
      </c>
      <c r="D20" s="9" t="str">
        <f>IF($B20="N/A","N/A",IF(C20&gt;100,"No",IF(C20&lt;95,"No","Yes")))</f>
        <v>Yes</v>
      </c>
      <c r="E20" s="8">
        <v>98.167134477000005</v>
      </c>
      <c r="F20" s="9" t="str">
        <f>IF($B20="N/A","N/A",IF(E20&gt;100,"No",IF(E20&lt;95,"No","Yes")))</f>
        <v>Yes</v>
      </c>
      <c r="G20" s="8">
        <v>98.285913082999997</v>
      </c>
      <c r="H20" s="9" t="str">
        <f>IF($B20="N/A","N/A",IF(G20&gt;100,"No",IF(G20&lt;95,"No","Yes")))</f>
        <v>Yes</v>
      </c>
      <c r="I20" s="10">
        <v>-4.3999999999999997E-2</v>
      </c>
      <c r="J20" s="10">
        <v>0.121</v>
      </c>
      <c r="K20" s="9" t="str">
        <f t="shared" si="0"/>
        <v>Yes</v>
      </c>
    </row>
    <row r="21" spans="1:11" x14ac:dyDescent="0.2">
      <c r="A21" s="110" t="s">
        <v>313</v>
      </c>
      <c r="B21" s="35" t="s">
        <v>214</v>
      </c>
      <c r="C21" s="8">
        <v>99.315302123999999</v>
      </c>
      <c r="D21" s="9" t="str">
        <f>IF($B21="N/A","N/A",IF(C21&gt;100,"No",IF(C21&lt;95,"No","Yes")))</f>
        <v>Yes</v>
      </c>
      <c r="E21" s="8">
        <v>99.265509184999999</v>
      </c>
      <c r="F21" s="9" t="str">
        <f>IF($B21="N/A","N/A",IF(E21&gt;100,"No",IF(E21&lt;95,"No","Yes")))</f>
        <v>Yes</v>
      </c>
      <c r="G21" s="8">
        <v>99.260018428999999</v>
      </c>
      <c r="H21" s="9" t="str">
        <f>IF($B21="N/A","N/A",IF(G21&gt;100,"No",IF(G21&lt;95,"No","Yes")))</f>
        <v>Yes</v>
      </c>
      <c r="I21" s="10">
        <v>-0.05</v>
      </c>
      <c r="J21" s="10">
        <v>-6.0000000000000001E-3</v>
      </c>
      <c r="K21" s="9" t="str">
        <f t="shared" si="0"/>
        <v>Yes</v>
      </c>
    </row>
    <row r="22" spans="1:11" x14ac:dyDescent="0.2">
      <c r="A22" s="110" t="s">
        <v>1696</v>
      </c>
      <c r="B22" s="35" t="s">
        <v>224</v>
      </c>
      <c r="C22" s="8">
        <v>0.66722684880000005</v>
      </c>
      <c r="D22" s="9" t="str">
        <f>IF($B22="N/A","N/A",IF(C22&gt;5,"No",IF(C22&lt;=0,"No","Yes")))</f>
        <v>Yes</v>
      </c>
      <c r="E22" s="8">
        <v>0.71180059500000004</v>
      </c>
      <c r="F22" s="9" t="str">
        <f>IF($B22="N/A","N/A",IF(E22&gt;5,"No",IF(E22&lt;=0,"No","Yes")))</f>
        <v>Yes</v>
      </c>
      <c r="G22" s="8">
        <v>0.7277582413</v>
      </c>
      <c r="H22" s="9" t="str">
        <f>IF($B22="N/A","N/A",IF(G22&gt;5,"No",IF(G22&lt;=0,"No","Yes")))</f>
        <v>Yes</v>
      </c>
      <c r="I22" s="10">
        <v>6.68</v>
      </c>
      <c r="J22" s="10">
        <v>2.242</v>
      </c>
      <c r="K22" s="9" t="str">
        <f t="shared" si="0"/>
        <v>Yes</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828</v>
      </c>
      <c r="B24" s="35" t="s">
        <v>225</v>
      </c>
      <c r="C24" s="8">
        <v>4.1596103128999999</v>
      </c>
      <c r="D24" s="9" t="str">
        <f>IF($B24="N/A","N/A",IF(C24&gt;=2,"Yes","No"))</f>
        <v>Yes</v>
      </c>
      <c r="E24" s="8">
        <v>4.1793031580999997</v>
      </c>
      <c r="F24" s="9" t="str">
        <f>IF($B24="N/A","N/A",IF(E24&gt;=2,"Yes","No"))</f>
        <v>Yes</v>
      </c>
      <c r="G24" s="8">
        <v>4.2009891493999998</v>
      </c>
      <c r="H24" s="9" t="str">
        <f>IF($B24="N/A","N/A",IF(G24&gt;=2,"Yes","No"))</f>
        <v>Yes</v>
      </c>
      <c r="I24" s="10">
        <v>0.47339999999999999</v>
      </c>
      <c r="J24" s="10">
        <v>0.51890000000000003</v>
      </c>
      <c r="K24" s="9" t="str">
        <f t="shared" si="0"/>
        <v>Yes</v>
      </c>
    </row>
    <row r="25" spans="1:11" x14ac:dyDescent="0.2">
      <c r="A25" s="110" t="s">
        <v>829</v>
      </c>
      <c r="B25" s="35" t="s">
        <v>226</v>
      </c>
      <c r="C25" s="8">
        <v>4.7512874483000003</v>
      </c>
      <c r="D25" s="9" t="str">
        <f>IF($B25="N/A","N/A",IF(C25&gt;30,"No",IF(C25&lt;5,"No","Yes")))</f>
        <v>No</v>
      </c>
      <c r="E25" s="8">
        <v>4.3044187102000002</v>
      </c>
      <c r="F25" s="9" t="str">
        <f>IF($B25="N/A","N/A",IF(E25&gt;30,"No",IF(E25&lt;5,"No","Yes")))</f>
        <v>No</v>
      </c>
      <c r="G25" s="8">
        <v>4.1606333565</v>
      </c>
      <c r="H25" s="9" t="str">
        <f>IF($B25="N/A","N/A",IF(G25&gt;30,"No",IF(G25&lt;5,"No","Yes")))</f>
        <v>No</v>
      </c>
      <c r="I25" s="10">
        <v>-9.41</v>
      </c>
      <c r="J25" s="10">
        <v>-3.34</v>
      </c>
      <c r="K25" s="9" t="str">
        <f t="shared" si="0"/>
        <v>Yes</v>
      </c>
    </row>
    <row r="26" spans="1:11" x14ac:dyDescent="0.2">
      <c r="A26" s="110" t="s">
        <v>830</v>
      </c>
      <c r="B26" s="35" t="s">
        <v>227</v>
      </c>
      <c r="C26" s="8">
        <v>22.596693815999998</v>
      </c>
      <c r="D26" s="9" t="str">
        <f>IF($B26="N/A","N/A",IF(C26&gt;75,"No",IF(C26&lt;15,"No","Yes")))</f>
        <v>Yes</v>
      </c>
      <c r="E26" s="8">
        <v>22.453232935999999</v>
      </c>
      <c r="F26" s="9" t="str">
        <f>IF($B26="N/A","N/A",IF(E26&gt;75,"No",IF(E26&lt;15,"No","Yes")))</f>
        <v>Yes</v>
      </c>
      <c r="G26" s="8">
        <v>21.760347519</v>
      </c>
      <c r="H26" s="9" t="str">
        <f>IF($B26="N/A","N/A",IF(G26&gt;75,"No",IF(G26&lt;15,"No","Yes")))</f>
        <v>Yes</v>
      </c>
      <c r="I26" s="10">
        <v>-0.63500000000000001</v>
      </c>
      <c r="J26" s="10">
        <v>-3.09</v>
      </c>
      <c r="K26" s="9" t="str">
        <f t="shared" si="0"/>
        <v>Yes</v>
      </c>
    </row>
    <row r="27" spans="1:11" x14ac:dyDescent="0.2">
      <c r="A27" s="110" t="s">
        <v>831</v>
      </c>
      <c r="B27" s="35" t="s">
        <v>228</v>
      </c>
      <c r="C27" s="8">
        <v>72.652018736000002</v>
      </c>
      <c r="D27" s="9" t="str">
        <f>IF($B27="N/A","N/A",IF(C27&gt;70,"No",IF(C27&lt;25,"No","Yes")))</f>
        <v>No</v>
      </c>
      <c r="E27" s="8">
        <v>73.242348354000001</v>
      </c>
      <c r="F27" s="9" t="str">
        <f>IF($B27="N/A","N/A",IF(E27&gt;70,"No",IF(E27&lt;25,"No","Yes")))</f>
        <v>No</v>
      </c>
      <c r="G27" s="8">
        <v>74.079019125000002</v>
      </c>
      <c r="H27" s="9" t="str">
        <f>IF($B27="N/A","N/A",IF(G27&gt;70,"No",IF(G27&lt;25,"No","Yes")))</f>
        <v>No</v>
      </c>
      <c r="I27" s="10">
        <v>0.8125</v>
      </c>
      <c r="J27" s="10">
        <v>1.1419999999999999</v>
      </c>
      <c r="K27" s="9" t="str">
        <f t="shared" si="0"/>
        <v>Yes</v>
      </c>
    </row>
    <row r="28" spans="1:11" x14ac:dyDescent="0.2">
      <c r="A28" s="110" t="s">
        <v>318</v>
      </c>
      <c r="B28" s="35" t="s">
        <v>229</v>
      </c>
      <c r="C28" s="8">
        <v>42.342282382</v>
      </c>
      <c r="D28" s="9" t="str">
        <f>IF($B28="N/A","N/A",IF(C28&gt;70,"No",IF(C28&lt;35,"No","Yes")))</f>
        <v>Yes</v>
      </c>
      <c r="E28" s="8">
        <v>42.086995983000001</v>
      </c>
      <c r="F28" s="9" t="str">
        <f>IF($B28="N/A","N/A",IF(E28&gt;70,"No",IF(E28&lt;35,"No","Yes")))</f>
        <v>Yes</v>
      </c>
      <c r="G28" s="8">
        <v>42.925512910000002</v>
      </c>
      <c r="H28" s="9" t="str">
        <f>IF($B28="N/A","N/A",IF(G28&gt;70,"No",IF(G28&lt;35,"No","Yes")))</f>
        <v>Yes</v>
      </c>
      <c r="I28" s="10">
        <v>-0.60299999999999998</v>
      </c>
      <c r="J28" s="10">
        <v>1.992</v>
      </c>
      <c r="K28" s="9" t="str">
        <f t="shared" si="0"/>
        <v>Yes</v>
      </c>
    </row>
    <row r="29" spans="1:11" x14ac:dyDescent="0.2">
      <c r="A29" s="110" t="s">
        <v>832</v>
      </c>
      <c r="B29" s="35" t="s">
        <v>220</v>
      </c>
      <c r="C29" s="8">
        <v>2.1904509284000002</v>
      </c>
      <c r="D29" s="9" t="str">
        <f>IF($B29="N/A","N/A",IF(C29&gt;1,"Yes","No"))</f>
        <v>Yes</v>
      </c>
      <c r="E29" s="8">
        <v>2.1824444399999998</v>
      </c>
      <c r="F29" s="9" t="str">
        <f>IF($B29="N/A","N/A",IF(E29&gt;1,"Yes","No"))</f>
        <v>Yes</v>
      </c>
      <c r="G29" s="8">
        <v>2.1430793157000001</v>
      </c>
      <c r="H29" s="9" t="str">
        <f>IF($B29="N/A","N/A",IF(G29&gt;1,"Yes","No"))</f>
        <v>Yes</v>
      </c>
      <c r="I29" s="10">
        <v>-0.36599999999999999</v>
      </c>
      <c r="J29" s="10">
        <v>-1.8</v>
      </c>
      <c r="K29" s="9" t="str">
        <f t="shared" si="0"/>
        <v>Yes</v>
      </c>
    </row>
    <row r="30" spans="1:11" x14ac:dyDescent="0.2">
      <c r="A30" s="110" t="s">
        <v>319</v>
      </c>
      <c r="B30" s="35" t="s">
        <v>213</v>
      </c>
      <c r="C30" s="8">
        <v>0.73681108159999997</v>
      </c>
      <c r="D30" s="9" t="str">
        <f>IF($B30="N/A","N/A",IF(C30&gt;15,"No",IF(C30&lt;-15,"No","Yes")))</f>
        <v>N/A</v>
      </c>
      <c r="E30" s="8">
        <v>0.62698428549999996</v>
      </c>
      <c r="F30" s="9" t="str">
        <f>IF($B30="N/A","N/A",IF(E30&gt;15,"No",IF(E30&lt;-15,"No","Yes")))</f>
        <v>N/A</v>
      </c>
      <c r="G30" s="8">
        <v>0.3898977066</v>
      </c>
      <c r="H30" s="9" t="str">
        <f>IF($B30="N/A","N/A",IF(G30&gt;15,"No",IF(G30&lt;-15,"No","Yes")))</f>
        <v>N/A</v>
      </c>
      <c r="I30" s="10">
        <v>-14.9</v>
      </c>
      <c r="J30" s="10">
        <v>-37.799999999999997</v>
      </c>
      <c r="K30" s="9" t="str">
        <f t="shared" si="0"/>
        <v>No</v>
      </c>
    </row>
    <row r="31" spans="1:11" x14ac:dyDescent="0.2">
      <c r="A31" s="110" t="s">
        <v>833</v>
      </c>
      <c r="B31" s="35" t="s">
        <v>213</v>
      </c>
      <c r="C31" s="8">
        <v>99.263188917999997</v>
      </c>
      <c r="D31" s="9" t="str">
        <f>IF($B31="N/A","N/A",IF(C31&gt;15,"No",IF(C31&lt;-15,"No","Yes")))</f>
        <v>N/A</v>
      </c>
      <c r="E31" s="8">
        <v>99.373015714999994</v>
      </c>
      <c r="F31" s="9" t="str">
        <f>IF($B31="N/A","N/A",IF(E31&gt;15,"No",IF(E31&lt;-15,"No","Yes")))</f>
        <v>N/A</v>
      </c>
      <c r="G31" s="8">
        <v>97.410903993000005</v>
      </c>
      <c r="H31" s="9" t="str">
        <f>IF($B31="N/A","N/A",IF(G31&gt;15,"No",IF(G31&lt;-15,"No","Yes")))</f>
        <v>N/A</v>
      </c>
      <c r="I31" s="10">
        <v>0.1106</v>
      </c>
      <c r="J31" s="10">
        <v>-1.97</v>
      </c>
      <c r="K31" s="9" t="str">
        <f t="shared" si="0"/>
        <v>Yes</v>
      </c>
    </row>
    <row r="32" spans="1:11" x14ac:dyDescent="0.2">
      <c r="A32" s="110" t="s">
        <v>320</v>
      </c>
      <c r="B32" s="35" t="s">
        <v>213</v>
      </c>
      <c r="C32" s="8">
        <v>100</v>
      </c>
      <c r="D32" s="9" t="str">
        <f>IF($B32="N/A","N/A",IF(C32&gt;15,"No",IF(C32&lt;-15,"No","Yes")))</f>
        <v>N/A</v>
      </c>
      <c r="E32" s="8">
        <v>100</v>
      </c>
      <c r="F32" s="9" t="str">
        <f>IF($B32="N/A","N/A",IF(E32&gt;15,"No",IF(E32&lt;-15,"No","Yes")))</f>
        <v>N/A</v>
      </c>
      <c r="G32" s="8">
        <v>100</v>
      </c>
      <c r="H32" s="9" t="str">
        <f>IF($B32="N/A","N/A",IF(G32&gt;15,"No",IF(G32&lt;-15,"No","Yes")))</f>
        <v>N/A</v>
      </c>
      <c r="I32" s="10">
        <v>0</v>
      </c>
      <c r="J32" s="10">
        <v>0</v>
      </c>
      <c r="K32" s="9" t="str">
        <f t="shared" si="0"/>
        <v>Yes</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1745</v>
      </c>
      <c r="J34" s="10" t="s">
        <v>1745</v>
      </c>
      <c r="K34" s="9" t="str">
        <f t="shared" si="0"/>
        <v>N/A</v>
      </c>
    </row>
    <row r="35" spans="1:11" x14ac:dyDescent="0.2">
      <c r="A35" s="110" t="s">
        <v>323</v>
      </c>
      <c r="B35" s="35" t="s">
        <v>213</v>
      </c>
      <c r="C35" s="8">
        <v>11.099094001999999</v>
      </c>
      <c r="D35" s="9" t="str">
        <f>IF($B35="N/A","N/A",IF(C35&gt;15,"No",IF(C35&lt;-15,"No","Yes")))</f>
        <v>N/A</v>
      </c>
      <c r="E35" s="8">
        <v>11.191320571</v>
      </c>
      <c r="F35" s="9" t="str">
        <f>IF($B35="N/A","N/A",IF(E35&gt;15,"No",IF(E35&lt;-15,"No","Yes")))</f>
        <v>N/A</v>
      </c>
      <c r="G35" s="8">
        <v>11.643191605</v>
      </c>
      <c r="H35" s="9" t="str">
        <f>IF($B35="N/A","N/A",IF(G35&gt;15,"No",IF(G35&lt;-15,"No","Yes")))</f>
        <v>N/A</v>
      </c>
      <c r="I35" s="10">
        <v>0.83089999999999997</v>
      </c>
      <c r="J35" s="10">
        <v>4.0380000000000003</v>
      </c>
      <c r="K35" s="9" t="str">
        <f t="shared" si="0"/>
        <v>Yes</v>
      </c>
    </row>
    <row r="36" spans="1:11" x14ac:dyDescent="0.2">
      <c r="A36" s="110" t="s">
        <v>1731</v>
      </c>
      <c r="B36" s="35" t="s">
        <v>213</v>
      </c>
      <c r="C36" s="8">
        <v>12.965998053</v>
      </c>
      <c r="D36" s="9" t="str">
        <f>IF($B36="N/A","N/A",IF(C36&gt;15,"No",IF(C36&lt;-15,"No","Yes")))</f>
        <v>N/A</v>
      </c>
      <c r="E36" s="8">
        <v>13.319158949</v>
      </c>
      <c r="F36" s="9" t="str">
        <f>IF($B36="N/A","N/A",IF(E36&gt;15,"No",IF(E36&lt;-15,"No","Yes")))</f>
        <v>N/A</v>
      </c>
      <c r="G36" s="8">
        <v>13.815183255999999</v>
      </c>
      <c r="H36" s="9" t="str">
        <f>IF($B36="N/A","N/A",IF(G36&gt;15,"No",IF(G36&lt;-15,"No","Yes")))</f>
        <v>N/A</v>
      </c>
      <c r="I36" s="10">
        <v>2.7240000000000002</v>
      </c>
      <c r="J36" s="10">
        <v>3.7240000000000002</v>
      </c>
      <c r="K36" s="9" t="str">
        <f t="shared" si="0"/>
        <v>Yes</v>
      </c>
    </row>
    <row r="37" spans="1:11" x14ac:dyDescent="0.2">
      <c r="A37" s="110" t="s">
        <v>372</v>
      </c>
      <c r="B37" s="35" t="s">
        <v>231</v>
      </c>
      <c r="C37" s="8">
        <v>81.781046430999993</v>
      </c>
      <c r="D37" s="9" t="str">
        <f>IF($B37="N/A","N/A",IF(C37&gt;90,"No",IF(C37&lt;75,"No","Yes")))</f>
        <v>Yes</v>
      </c>
      <c r="E37" s="8">
        <v>81.523438157000001</v>
      </c>
      <c r="F37" s="9" t="str">
        <f>IF($B37="N/A","N/A",IF(E37&gt;90,"No",IF(E37&lt;75,"No","Yes")))</f>
        <v>Yes</v>
      </c>
      <c r="G37" s="8">
        <v>80.828177596000003</v>
      </c>
      <c r="H37" s="9" t="str">
        <f>IF($B37="N/A","N/A",IF(G37&gt;90,"No",IF(G37&lt;75,"No","Yes")))</f>
        <v>Yes</v>
      </c>
      <c r="I37" s="10">
        <v>-0.315</v>
      </c>
      <c r="J37" s="10">
        <v>-0.85299999999999998</v>
      </c>
      <c r="K37" s="9" t="str">
        <f>IF(J37="Div by 0", "N/A", IF(J37="N/A","N/A", IF(J37&gt;30, "No", IF(J37&lt;-30, "No", "Yes"))))</f>
        <v>Yes</v>
      </c>
    </row>
    <row r="38" spans="1:11" x14ac:dyDescent="0.2">
      <c r="A38" s="110" t="s">
        <v>373</v>
      </c>
      <c r="B38" s="35" t="s">
        <v>232</v>
      </c>
      <c r="C38" s="8">
        <v>11.468481434999999</v>
      </c>
      <c r="D38" s="9" t="str">
        <f>IF($B38="N/A","N/A",IF(C38&gt;10,"No",IF(C38&lt;1,"No","Yes")))</f>
        <v>No</v>
      </c>
      <c r="E38" s="8">
        <v>11.461922449999999</v>
      </c>
      <c r="F38" s="9" t="str">
        <f>IF($B38="N/A","N/A",IF(E38&gt;10,"No",IF(E38&lt;1,"No","Yes")))</f>
        <v>No</v>
      </c>
      <c r="G38" s="8">
        <v>11.420350903999999</v>
      </c>
      <c r="H38" s="9" t="str">
        <f>IF($B38="N/A","N/A",IF(G38&gt;10,"No",IF(G38&lt;1,"No","Yes")))</f>
        <v>No</v>
      </c>
      <c r="I38" s="10">
        <v>-5.7000000000000002E-2</v>
      </c>
      <c r="J38" s="10">
        <v>-0.36299999999999999</v>
      </c>
      <c r="K38" s="9" t="str">
        <f>IF(J38="Div by 0", "N/A", IF(J38="N/A","N/A", IF(J38&gt;30, "No", IF(J38&lt;-30, "No", "Yes"))))</f>
        <v>Yes</v>
      </c>
    </row>
    <row r="39" spans="1:11" x14ac:dyDescent="0.2">
      <c r="A39" s="110" t="s">
        <v>374</v>
      </c>
      <c r="B39" s="35" t="s">
        <v>233</v>
      </c>
      <c r="C39" s="8">
        <v>2.2520986030999999</v>
      </c>
      <c r="D39" s="9" t="str">
        <f>IF($B39="N/A","N/A",IF(C39&gt;2,"No",IF(C39&lt;=0,"No","Yes")))</f>
        <v>No</v>
      </c>
      <c r="E39" s="8">
        <v>2.4539052389</v>
      </c>
      <c r="F39" s="9" t="str">
        <f>IF($B39="N/A","N/A",IF(E39&gt;2,"No",IF(E39&lt;=0,"No","Yes")))</f>
        <v>No</v>
      </c>
      <c r="G39" s="8">
        <v>2.7878594129000001</v>
      </c>
      <c r="H39" s="9" t="str">
        <f>IF($B39="N/A","N/A",IF(G39&gt;2,"No",IF(G39&lt;=0,"No","Yes")))</f>
        <v>No</v>
      </c>
      <c r="I39" s="10">
        <v>8.9610000000000003</v>
      </c>
      <c r="J39" s="10">
        <v>13.61</v>
      </c>
      <c r="K39" s="9" t="str">
        <f>IF(J39="Div by 0", "N/A", IF(J39="N/A","N/A", IF(J39&gt;30, "No", IF(J39&lt;-30, "No", "Yes"))))</f>
        <v>Yes</v>
      </c>
    </row>
    <row r="40" spans="1:11" x14ac:dyDescent="0.2">
      <c r="A40" s="110" t="s">
        <v>375</v>
      </c>
      <c r="B40" s="35" t="s">
        <v>234</v>
      </c>
      <c r="C40" s="8">
        <v>0.8560803334</v>
      </c>
      <c r="D40" s="9" t="str">
        <f>IF($B40="N/A","N/A",IF(C40&gt;3,"No",IF(C40&lt;=0,"No","Yes")))</f>
        <v>Yes</v>
      </c>
      <c r="E40" s="8">
        <v>0.86811099719999996</v>
      </c>
      <c r="F40" s="9" t="str">
        <f>IF($B40="N/A","N/A",IF(E40&gt;3,"No",IF(E40&lt;=0,"No","Yes")))</f>
        <v>Yes</v>
      </c>
      <c r="G40" s="8">
        <v>0.8387084642</v>
      </c>
      <c r="H40" s="9" t="str">
        <f>IF($B40="N/A","N/A",IF(G40&gt;3,"No",IF(G40&lt;=0,"No","Yes")))</f>
        <v>Yes</v>
      </c>
      <c r="I40" s="10">
        <v>1.405</v>
      </c>
      <c r="J40" s="10">
        <v>-3.39</v>
      </c>
      <c r="K40" s="9" t="str">
        <f>IF(J40="Div by 0", "N/A", IF(J40="N/A","N/A", IF(J40&gt;30, "No", IF(J40&lt;-30, "No", "Yes"))))</f>
        <v>Yes</v>
      </c>
    </row>
    <row r="41" spans="1:11" s="123" customFormat="1" x14ac:dyDescent="0.2">
      <c r="A41" s="161" t="s">
        <v>1633</v>
      </c>
      <c r="B41" s="162"/>
      <c r="C41" s="162"/>
      <c r="D41" s="162"/>
      <c r="E41" s="162"/>
      <c r="F41" s="162"/>
      <c r="G41" s="162"/>
      <c r="H41" s="162"/>
      <c r="I41" s="162"/>
      <c r="J41" s="162"/>
      <c r="K41" s="163"/>
    </row>
    <row r="42" spans="1:11" ht="16.5" customHeight="1" x14ac:dyDescent="0.2">
      <c r="A42" s="156" t="s">
        <v>1631</v>
      </c>
      <c r="B42" s="157"/>
      <c r="C42" s="157"/>
      <c r="D42" s="157"/>
      <c r="E42" s="157"/>
      <c r="F42" s="157"/>
      <c r="G42" s="157"/>
      <c r="H42" s="157"/>
      <c r="I42" s="157"/>
      <c r="J42" s="157"/>
      <c r="K42" s="158"/>
    </row>
    <row r="43" spans="1:11" x14ac:dyDescent="0.2">
      <c r="A43" s="159" t="s">
        <v>1732</v>
      </c>
      <c r="B43" s="159"/>
      <c r="C43" s="159"/>
      <c r="D43" s="159"/>
      <c r="E43" s="159"/>
      <c r="F43" s="159"/>
      <c r="G43" s="159"/>
      <c r="H43" s="159"/>
      <c r="I43" s="159"/>
      <c r="J43" s="159"/>
      <c r="K43" s="16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1575</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149</v>
      </c>
      <c r="D6" s="9" t="str">
        <f>IF($B6="N/A","N/A",IF(C6&gt;15,"No",IF(C6&lt;-15,"No","Yes")))</f>
        <v>N/A</v>
      </c>
      <c r="E6" s="36">
        <v>133</v>
      </c>
      <c r="F6" s="9" t="str">
        <f>IF($B6="N/A","N/A",IF(E6&gt;15,"No",IF(E6&lt;-15,"No","Yes")))</f>
        <v>N/A</v>
      </c>
      <c r="G6" s="36">
        <v>87</v>
      </c>
      <c r="H6" s="9" t="str">
        <f>IF($B6="N/A","N/A",IF(G6&gt;15,"No",IF(G6&lt;-15,"No","Yes")))</f>
        <v>N/A</v>
      </c>
      <c r="I6" s="10">
        <v>-10.7</v>
      </c>
      <c r="J6" s="10">
        <v>-34.6</v>
      </c>
      <c r="K6" s="9" t="str">
        <f t="shared" ref="K6:K31" si="0">IF(J6="Div by 0", "N/A", IF(J6="N/A","N/A", IF(J6&gt;30, "No", IF(J6&lt;-30, "No", "Yes"))))</f>
        <v>No</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110" t="s">
        <v>821</v>
      </c>
      <c r="B9" s="35" t="s">
        <v>213</v>
      </c>
      <c r="C9" s="96">
        <v>769.98657718000004</v>
      </c>
      <c r="D9" s="9" t="str">
        <f>IF($B9="N/A","N/A",IF(C9&gt;15,"No",IF(C9&lt;-15,"No","Yes")))</f>
        <v>N/A</v>
      </c>
      <c r="E9" s="96">
        <v>641.34586465999996</v>
      </c>
      <c r="F9" s="9" t="str">
        <f>IF($B9="N/A","N/A",IF(E9&gt;15,"No",IF(E9&lt;-15,"No","Yes")))</f>
        <v>N/A</v>
      </c>
      <c r="G9" s="96">
        <v>549.18390805000001</v>
      </c>
      <c r="H9" s="9" t="str">
        <f>IF($B9="N/A","N/A",IF(G9&gt;15,"No",IF(G9&lt;-15,"No","Yes")))</f>
        <v>N/A</v>
      </c>
      <c r="I9" s="10">
        <v>-16.7</v>
      </c>
      <c r="J9" s="10">
        <v>-14.4</v>
      </c>
      <c r="K9" s="9" t="str">
        <f t="shared" si="0"/>
        <v>Yes</v>
      </c>
    </row>
    <row r="10" spans="1:11" x14ac:dyDescent="0.2">
      <c r="A10" s="110" t="s">
        <v>309</v>
      </c>
      <c r="B10" s="35" t="s">
        <v>213</v>
      </c>
      <c r="C10" s="8">
        <v>2.0134228188000001</v>
      </c>
      <c r="D10" s="9" t="str">
        <f>IF($B10="N/A","N/A",IF(C10&gt;15,"No",IF(C10&lt;-15,"No","Yes")))</f>
        <v>N/A</v>
      </c>
      <c r="E10" s="8">
        <v>0</v>
      </c>
      <c r="F10" s="9" t="str">
        <f>IF($B10="N/A","N/A",IF(E10&gt;15,"No",IF(E10&lt;-15,"No","Yes")))</f>
        <v>N/A</v>
      </c>
      <c r="G10" s="8">
        <v>0</v>
      </c>
      <c r="H10" s="9" t="str">
        <f>IF($B10="N/A","N/A",IF(G10&gt;15,"No",IF(G10&lt;-15,"No","Yes")))</f>
        <v>N/A</v>
      </c>
      <c r="I10" s="10">
        <v>-100</v>
      </c>
      <c r="J10" s="10" t="s">
        <v>1745</v>
      </c>
      <c r="K10" s="9" t="str">
        <f t="shared" si="0"/>
        <v>N/A</v>
      </c>
    </row>
    <row r="11" spans="1:11" x14ac:dyDescent="0.2">
      <c r="A11" s="110" t="s">
        <v>823</v>
      </c>
      <c r="B11" s="35" t="s">
        <v>213</v>
      </c>
      <c r="C11" s="96">
        <v>743</v>
      </c>
      <c r="D11" s="9" t="str">
        <f>IF($B11="N/A","N/A",IF(C11&gt;15,"No",IF(C11&lt;-15,"No","Yes")))</f>
        <v>N/A</v>
      </c>
      <c r="E11" s="96" t="s">
        <v>1745</v>
      </c>
      <c r="F11" s="9" t="str">
        <f>IF($B11="N/A","N/A",IF(E11&gt;15,"No",IF(E11&lt;-15,"No","Yes")))</f>
        <v>N/A</v>
      </c>
      <c r="G11" s="96" t="s">
        <v>1745</v>
      </c>
      <c r="H11" s="9" t="str">
        <f>IF($B11="N/A","N/A",IF(G11&gt;15,"No",IF(G11&lt;-15,"No","Yes")))</f>
        <v>N/A</v>
      </c>
      <c r="I11" s="10" t="s">
        <v>1745</v>
      </c>
      <c r="J11" s="10" t="s">
        <v>1745</v>
      </c>
      <c r="K11" s="9" t="str">
        <f t="shared" si="0"/>
        <v>N/A</v>
      </c>
    </row>
    <row r="12" spans="1:11" x14ac:dyDescent="0.2">
      <c r="A12" s="110" t="s">
        <v>310</v>
      </c>
      <c r="B12" s="35" t="s">
        <v>214</v>
      </c>
      <c r="C12" s="8">
        <v>0.67114093959999999</v>
      </c>
      <c r="D12" s="9" t="str">
        <f>IF($B12="N/A","N/A",IF(C12&gt;100,"No",IF(C12&lt;95,"No","Yes")))</f>
        <v>No</v>
      </c>
      <c r="E12" s="8">
        <v>0</v>
      </c>
      <c r="F12" s="9" t="str">
        <f>IF($B12="N/A","N/A",IF(E12&gt;100,"No",IF(E12&lt;95,"No","Yes")))</f>
        <v>No</v>
      </c>
      <c r="G12" s="8">
        <v>0</v>
      </c>
      <c r="H12" s="9" t="str">
        <f>IF($B12="N/A","N/A",IF(G12&gt;100,"No",IF(G12&lt;95,"No","Yes")))</f>
        <v>No</v>
      </c>
      <c r="I12" s="10">
        <v>-100</v>
      </c>
      <c r="J12" s="10" t="s">
        <v>1745</v>
      </c>
      <c r="K12" s="9" t="str">
        <f t="shared" si="0"/>
        <v>N/A</v>
      </c>
    </row>
    <row r="13" spans="1:11" x14ac:dyDescent="0.2">
      <c r="A13" s="110" t="s">
        <v>824</v>
      </c>
      <c r="B13" s="35" t="s">
        <v>220</v>
      </c>
      <c r="C13" s="8">
        <v>1</v>
      </c>
      <c r="D13" s="9" t="str">
        <f>IF($B13="N/A","N/A",IF(C13&gt;1,"Yes","No"))</f>
        <v>No</v>
      </c>
      <c r="E13" s="8" t="s">
        <v>1745</v>
      </c>
      <c r="F13" s="9" t="str">
        <f>IF($B13="N/A","N/A",IF(E13&gt;1,"Yes","No"))</f>
        <v>Yes</v>
      </c>
      <c r="G13" s="8" t="s">
        <v>1745</v>
      </c>
      <c r="H13" s="9" t="str">
        <f>IF($B13="N/A","N/A",IF(G13&gt;1,"Yes","No"))</f>
        <v>Yes</v>
      </c>
      <c r="I13" s="10" t="s">
        <v>1745</v>
      </c>
      <c r="J13" s="10" t="s">
        <v>1745</v>
      </c>
      <c r="K13" s="9" t="str">
        <f t="shared" si="0"/>
        <v>N/A</v>
      </c>
    </row>
    <row r="14" spans="1:11" x14ac:dyDescent="0.2">
      <c r="A14" s="110" t="s">
        <v>311</v>
      </c>
      <c r="B14" s="35" t="s">
        <v>214</v>
      </c>
      <c r="C14" s="8">
        <v>0.67114093959999999</v>
      </c>
      <c r="D14" s="9" t="str">
        <f>IF($B14="N/A","N/A",IF(C14&gt;100,"No",IF(C14&lt;95,"No","Yes")))</f>
        <v>No</v>
      </c>
      <c r="E14" s="8">
        <v>0</v>
      </c>
      <c r="F14" s="9" t="str">
        <f>IF($B14="N/A","N/A",IF(E14&gt;100,"No",IF(E14&lt;95,"No","Yes")))</f>
        <v>No</v>
      </c>
      <c r="G14" s="8">
        <v>0</v>
      </c>
      <c r="H14" s="9" t="str">
        <f>IF($B14="N/A","N/A",IF(G14&gt;100,"No",IF(G14&lt;95,"No","Yes")))</f>
        <v>No</v>
      </c>
      <c r="I14" s="10">
        <v>-100</v>
      </c>
      <c r="J14" s="10" t="s">
        <v>1745</v>
      </c>
      <c r="K14" s="9" t="str">
        <f t="shared" si="0"/>
        <v>N/A</v>
      </c>
    </row>
    <row r="15" spans="1:11" x14ac:dyDescent="0.2">
      <c r="A15" s="110" t="s">
        <v>825</v>
      </c>
      <c r="B15" s="35" t="s">
        <v>221</v>
      </c>
      <c r="C15" s="8">
        <v>10</v>
      </c>
      <c r="D15" s="9" t="str">
        <f>IF($B15="N/A","N/A",IF(C15&gt;3,"Yes","No"))</f>
        <v>Yes</v>
      </c>
      <c r="E15" s="8" t="s">
        <v>1745</v>
      </c>
      <c r="F15" s="9" t="str">
        <f>IF($B15="N/A","N/A",IF(E15&gt;3,"Yes","No"))</f>
        <v>Yes</v>
      </c>
      <c r="G15" s="8" t="s">
        <v>1745</v>
      </c>
      <c r="H15" s="9" t="str">
        <f>IF($B15="N/A","N/A",IF(G15&gt;3,"Yes","No"))</f>
        <v>Yes</v>
      </c>
      <c r="I15" s="10" t="s">
        <v>1745</v>
      </c>
      <c r="J15" s="10" t="s">
        <v>1745</v>
      </c>
      <c r="K15" s="9" t="str">
        <f t="shared" si="0"/>
        <v>N/A</v>
      </c>
    </row>
    <row r="16" spans="1:11" x14ac:dyDescent="0.2">
      <c r="A16" s="110" t="s">
        <v>826</v>
      </c>
      <c r="B16" s="35" t="s">
        <v>222</v>
      </c>
      <c r="C16" s="8">
        <v>3.7852348992999998</v>
      </c>
      <c r="D16" s="9" t="str">
        <f>IF($B16="N/A","N/A",IF(C16&gt;=8,"No",IF(C16&lt;2,"No","Yes")))</f>
        <v>Yes</v>
      </c>
      <c r="E16" s="8">
        <v>3.4436090226</v>
      </c>
      <c r="F16" s="9" t="str">
        <f>IF($B16="N/A","N/A",IF(E16&gt;=8,"No",IF(E16&lt;2,"No","Yes")))</f>
        <v>Yes</v>
      </c>
      <c r="G16" s="8">
        <v>6.7931034483000001</v>
      </c>
      <c r="H16" s="9" t="str">
        <f>IF($B16="N/A","N/A",IF(G16&gt;=8,"No",IF(G16&lt;2,"No","Yes")))</f>
        <v>Yes</v>
      </c>
      <c r="I16" s="10">
        <v>-9.0299999999999994</v>
      </c>
      <c r="J16" s="10">
        <v>97.27</v>
      </c>
      <c r="K16" s="9" t="str">
        <f t="shared" si="0"/>
        <v>No</v>
      </c>
    </row>
    <row r="17" spans="1:11" x14ac:dyDescent="0.2">
      <c r="A17" s="110" t="s">
        <v>312</v>
      </c>
      <c r="B17" s="35" t="s">
        <v>223</v>
      </c>
      <c r="C17" s="8">
        <v>33.557046980000003</v>
      </c>
      <c r="D17" s="9" t="str">
        <f>IF(OR($B17="N/A",$C17="N/A"),"N/A",IF(C17&gt;100,"No",IF(C17&lt;98,"No","Yes")))</f>
        <v>No</v>
      </c>
      <c r="E17" s="8">
        <v>29.323308270999998</v>
      </c>
      <c r="F17" s="9" t="str">
        <f>IF(OR($B17="N/A",$E17="N/A"),"N/A",IF(E17&gt;100,"No",IF(E17&lt;98,"No","Yes")))</f>
        <v>No</v>
      </c>
      <c r="G17" s="8">
        <v>50.574712644000002</v>
      </c>
      <c r="H17" s="9" t="str">
        <f>IF($B17="N/A","N/A",IF(G17&gt;100,"No",IF(G17&lt;98,"No","Yes")))</f>
        <v>No</v>
      </c>
      <c r="I17" s="10">
        <v>-12.6</v>
      </c>
      <c r="J17" s="10">
        <v>72.47</v>
      </c>
      <c r="K17" s="9" t="str">
        <f t="shared" si="0"/>
        <v>No</v>
      </c>
    </row>
    <row r="18" spans="1:11" x14ac:dyDescent="0.2">
      <c r="A18" s="110" t="s">
        <v>31</v>
      </c>
      <c r="B18" s="35" t="s">
        <v>214</v>
      </c>
      <c r="C18" s="8">
        <v>30.201342281999999</v>
      </c>
      <c r="D18" s="9" t="str">
        <f>IF($B18="N/A","N/A",IF(C18&gt;100,"No",IF(C18&lt;95,"No","Yes")))</f>
        <v>No</v>
      </c>
      <c r="E18" s="8">
        <v>27.819548871999999</v>
      </c>
      <c r="F18" s="9" t="str">
        <f>IF($B18="N/A","N/A",IF(E18&gt;100,"No",IF(E18&lt;95,"No","Yes")))</f>
        <v>No</v>
      </c>
      <c r="G18" s="8">
        <v>44.827586207000003</v>
      </c>
      <c r="H18" s="9" t="str">
        <f>IF($B18="N/A","N/A",IF(G18&gt;100,"No",IF(G18&lt;95,"No","Yes")))</f>
        <v>No</v>
      </c>
      <c r="I18" s="10">
        <v>-7.89</v>
      </c>
      <c r="J18" s="10">
        <v>61.14</v>
      </c>
      <c r="K18" s="9" t="str">
        <f t="shared" si="0"/>
        <v>No</v>
      </c>
    </row>
    <row r="19" spans="1:11" x14ac:dyDescent="0.2">
      <c r="A19" s="110" t="s">
        <v>313</v>
      </c>
      <c r="B19" s="35" t="s">
        <v>214</v>
      </c>
      <c r="C19" s="8">
        <v>73.154362415999998</v>
      </c>
      <c r="D19" s="9" t="str">
        <f>IF($B19="N/A","N/A",IF(C19&gt;100,"No",IF(C19&lt;95,"No","Yes")))</f>
        <v>No</v>
      </c>
      <c r="E19" s="8">
        <v>78.195488721999993</v>
      </c>
      <c r="F19" s="9" t="str">
        <f>IF($B19="N/A","N/A",IF(E19&gt;100,"No",IF(E19&lt;95,"No","Yes")))</f>
        <v>No</v>
      </c>
      <c r="G19" s="8">
        <v>51.724137931000001</v>
      </c>
      <c r="H19" s="9" t="str">
        <f>IF($B19="N/A","N/A",IF(G19&gt;100,"No",IF(G19&lt;95,"No","Yes")))</f>
        <v>No</v>
      </c>
      <c r="I19" s="10">
        <v>6.891</v>
      </c>
      <c r="J19" s="10">
        <v>-33.9</v>
      </c>
      <c r="K19" s="9" t="str">
        <f t="shared" si="0"/>
        <v>No</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828</v>
      </c>
      <c r="B21" s="35" t="s">
        <v>225</v>
      </c>
      <c r="C21" s="8">
        <v>1.8389261745000001</v>
      </c>
      <c r="D21" s="9" t="str">
        <f>IF($B21="N/A","N/A",IF(C21&gt;=2,"Yes","No"))</f>
        <v>No</v>
      </c>
      <c r="E21" s="8">
        <v>1.9398496241000001</v>
      </c>
      <c r="F21" s="9" t="str">
        <f>IF($B21="N/A","N/A",IF(E21&gt;=2,"Yes","No"))</f>
        <v>No</v>
      </c>
      <c r="G21" s="8">
        <v>1.8620689655</v>
      </c>
      <c r="H21" s="9" t="str">
        <f>IF($B21="N/A","N/A",IF(G21&gt;=2,"Yes","No"))</f>
        <v>No</v>
      </c>
      <c r="I21" s="10">
        <v>5.4880000000000004</v>
      </c>
      <c r="J21" s="10">
        <v>-4.01</v>
      </c>
      <c r="K21" s="9" t="str">
        <f t="shared" si="0"/>
        <v>Yes</v>
      </c>
    </row>
    <row r="22" spans="1:11" x14ac:dyDescent="0.2">
      <c r="A22" s="110" t="s">
        <v>829</v>
      </c>
      <c r="B22" s="35" t="s">
        <v>226</v>
      </c>
      <c r="C22" s="8">
        <v>3.3557046979999998</v>
      </c>
      <c r="D22" s="9" t="str">
        <f>IF($B22="N/A","N/A",IF(C22&gt;30,"No",IF(C22&lt;5,"No","Yes")))</f>
        <v>No</v>
      </c>
      <c r="E22" s="8">
        <v>3.0075187969999999</v>
      </c>
      <c r="F22" s="9" t="str">
        <f>IF($B22="N/A","N/A",IF(E22&gt;30,"No",IF(E22&lt;5,"No","Yes")))</f>
        <v>No</v>
      </c>
      <c r="G22" s="8">
        <v>5.7471264368000003</v>
      </c>
      <c r="H22" s="9" t="str">
        <f>IF($B22="N/A","N/A",IF(G22&gt;30,"No",IF(G22&lt;5,"No","Yes")))</f>
        <v>Yes</v>
      </c>
      <c r="I22" s="10">
        <v>-10.4</v>
      </c>
      <c r="J22" s="10">
        <v>91.09</v>
      </c>
      <c r="K22" s="9" t="str">
        <f t="shared" si="0"/>
        <v>No</v>
      </c>
    </row>
    <row r="23" spans="1:11" x14ac:dyDescent="0.2">
      <c r="A23" s="110" t="s">
        <v>830</v>
      </c>
      <c r="B23" s="35" t="s">
        <v>227</v>
      </c>
      <c r="C23" s="8">
        <v>38.926174496999998</v>
      </c>
      <c r="D23" s="9" t="str">
        <f>IF($B23="N/A","N/A",IF(C23&gt;75,"No",IF(C23&lt;15,"No","Yes")))</f>
        <v>Yes</v>
      </c>
      <c r="E23" s="8">
        <v>35.338345865000001</v>
      </c>
      <c r="F23" s="9" t="str">
        <f>IF($B23="N/A","N/A",IF(E23&gt;75,"No",IF(E23&lt;15,"No","Yes")))</f>
        <v>Yes</v>
      </c>
      <c r="G23" s="8">
        <v>31.034482758999999</v>
      </c>
      <c r="H23" s="9" t="str">
        <f>IF($B23="N/A","N/A",IF(G23&gt;75,"No",IF(G23&lt;15,"No","Yes")))</f>
        <v>Yes</v>
      </c>
      <c r="I23" s="10">
        <v>-9.2200000000000006</v>
      </c>
      <c r="J23" s="10">
        <v>-12.2</v>
      </c>
      <c r="K23" s="9" t="str">
        <f t="shared" si="0"/>
        <v>Yes</v>
      </c>
    </row>
    <row r="24" spans="1:11" x14ac:dyDescent="0.2">
      <c r="A24" s="110" t="s">
        <v>831</v>
      </c>
      <c r="B24" s="35" t="s">
        <v>228</v>
      </c>
      <c r="C24" s="8">
        <v>57.718120804999998</v>
      </c>
      <c r="D24" s="9" t="str">
        <f>IF($B24="N/A","N/A",IF(C24&gt;70,"No",IF(C24&lt;25,"No","Yes")))</f>
        <v>Yes</v>
      </c>
      <c r="E24" s="8">
        <v>61.654135338000003</v>
      </c>
      <c r="F24" s="9" t="str">
        <f>IF($B24="N/A","N/A",IF(E24&gt;70,"No",IF(E24&lt;25,"No","Yes")))</f>
        <v>Yes</v>
      </c>
      <c r="G24" s="8">
        <v>63.218390804999999</v>
      </c>
      <c r="H24" s="9" t="str">
        <f>IF($B24="N/A","N/A",IF(G24&gt;70,"No",IF(G24&lt;25,"No","Yes")))</f>
        <v>Yes</v>
      </c>
      <c r="I24" s="10">
        <v>6.819</v>
      </c>
      <c r="J24" s="10">
        <v>2.5369999999999999</v>
      </c>
      <c r="K24" s="9" t="str">
        <f t="shared" si="0"/>
        <v>Yes</v>
      </c>
    </row>
    <row r="25" spans="1:11" x14ac:dyDescent="0.2">
      <c r="A25" s="110" t="s">
        <v>318</v>
      </c>
      <c r="B25" s="35" t="s">
        <v>229</v>
      </c>
      <c r="C25" s="8">
        <v>0</v>
      </c>
      <c r="D25" s="9" t="str">
        <f>IF($B25="N/A","N/A",IF(C25&gt;70,"No",IF(C25&lt;35,"No","Yes")))</f>
        <v>No</v>
      </c>
      <c r="E25" s="8">
        <v>0</v>
      </c>
      <c r="F25" s="9" t="str">
        <f>IF($B25="N/A","N/A",IF(E25&gt;70,"No",IF(E25&lt;35,"No","Yes")))</f>
        <v>No</v>
      </c>
      <c r="G25" s="8">
        <v>0</v>
      </c>
      <c r="H25" s="9" t="str">
        <f>IF($B25="N/A","N/A",IF(G25&gt;70,"No",IF(G25&lt;35,"No","Yes")))</f>
        <v>No</v>
      </c>
      <c r="I25" s="10" t="s">
        <v>1745</v>
      </c>
      <c r="J25" s="10" t="s">
        <v>1745</v>
      </c>
      <c r="K25" s="9" t="str">
        <f t="shared" si="0"/>
        <v>N/A</v>
      </c>
    </row>
    <row r="26" spans="1:11" x14ac:dyDescent="0.2">
      <c r="A26" s="110" t="s">
        <v>832</v>
      </c>
      <c r="B26" s="35" t="s">
        <v>220</v>
      </c>
      <c r="C26" s="8" t="s">
        <v>1745</v>
      </c>
      <c r="D26" s="9" t="str">
        <f>IF($B26="N/A","N/A",IF(C26&gt;1,"Yes","No"))</f>
        <v>Yes</v>
      </c>
      <c r="E26" s="8" t="s">
        <v>1745</v>
      </c>
      <c r="F26" s="9" t="str">
        <f>IF($B26="N/A","N/A",IF(E26&gt;1,"Yes","No"))</f>
        <v>Yes</v>
      </c>
      <c r="G26" s="8" t="s">
        <v>1745</v>
      </c>
      <c r="H26" s="9" t="str">
        <f>IF($B26="N/A","N/A",IF(G26&gt;1,"Yes","No"))</f>
        <v>Yes</v>
      </c>
      <c r="I26" s="10" t="s">
        <v>1745</v>
      </c>
      <c r="J26" s="10" t="s">
        <v>1745</v>
      </c>
      <c r="K26" s="9" t="str">
        <f t="shared" si="0"/>
        <v>N/A</v>
      </c>
    </row>
    <row r="27" spans="1:11" x14ac:dyDescent="0.2">
      <c r="A27" s="110" t="s">
        <v>319</v>
      </c>
      <c r="B27" s="35" t="s">
        <v>213</v>
      </c>
      <c r="C27" s="8" t="s">
        <v>1745</v>
      </c>
      <c r="D27" s="9" t="str">
        <f>IF($B27="N/A","N/A",IF(C27&gt;15,"No",IF(C27&lt;-15,"No","Yes")))</f>
        <v>N/A</v>
      </c>
      <c r="E27" s="8" t="s">
        <v>1745</v>
      </c>
      <c r="F27" s="9" t="str">
        <f>IF($B27="N/A","N/A",IF(E27&gt;15,"No",IF(E27&lt;-15,"No","Yes")))</f>
        <v>N/A</v>
      </c>
      <c r="G27" s="8" t="s">
        <v>1745</v>
      </c>
      <c r="H27" s="9" t="str">
        <f>IF($B27="N/A","N/A",IF(G27&gt;15,"No",IF(G27&lt;-15,"No","Yes")))</f>
        <v>N/A</v>
      </c>
      <c r="I27" s="10" t="s">
        <v>1745</v>
      </c>
      <c r="J27" s="10" t="s">
        <v>1745</v>
      </c>
      <c r="K27" s="9" t="str">
        <f t="shared" si="0"/>
        <v>N/A</v>
      </c>
    </row>
    <row r="28" spans="1:11" x14ac:dyDescent="0.2">
      <c r="A28" s="110" t="s">
        <v>833</v>
      </c>
      <c r="B28" s="35" t="s">
        <v>213</v>
      </c>
      <c r="C28" s="8" t="s">
        <v>1745</v>
      </c>
      <c r="D28" s="9" t="str">
        <f>IF($B28="N/A","N/A",IF(C28&gt;15,"No",IF(C28&lt;-15,"No","Yes")))</f>
        <v>N/A</v>
      </c>
      <c r="E28" s="8" t="s">
        <v>1745</v>
      </c>
      <c r="F28" s="9" t="str">
        <f>IF($B28="N/A","N/A",IF(E28&gt;15,"No",IF(E28&lt;-15,"No","Yes")))</f>
        <v>N/A</v>
      </c>
      <c r="G28" s="8" t="s">
        <v>1745</v>
      </c>
      <c r="H28" s="9" t="str">
        <f>IF($B28="N/A","N/A",IF(G28&gt;15,"No",IF(G28&lt;-15,"No","Yes")))</f>
        <v>N/A</v>
      </c>
      <c r="I28" s="10" t="s">
        <v>1745</v>
      </c>
      <c r="J28" s="10" t="s">
        <v>1745</v>
      </c>
      <c r="K28" s="9" t="str">
        <f t="shared" si="0"/>
        <v>N/A</v>
      </c>
    </row>
    <row r="29" spans="1:11" x14ac:dyDescent="0.2">
      <c r="A29" s="110" t="s">
        <v>320</v>
      </c>
      <c r="B29" s="35" t="s">
        <v>213</v>
      </c>
      <c r="C29" s="8" t="s">
        <v>1745</v>
      </c>
      <c r="D29" s="9" t="str">
        <f>IF($B29="N/A","N/A",IF(C29&gt;15,"No",IF(C29&lt;-15,"No","Yes")))</f>
        <v>N/A</v>
      </c>
      <c r="E29" s="8" t="s">
        <v>1745</v>
      </c>
      <c r="F29" s="9" t="str">
        <f>IF($B29="N/A","N/A",IF(E29&gt;15,"No",IF(E29&lt;-15,"No","Yes")))</f>
        <v>N/A</v>
      </c>
      <c r="G29" s="8" t="s">
        <v>1745</v>
      </c>
      <c r="H29" s="9" t="str">
        <f>IF($B29="N/A","N/A",IF(G29&gt;15,"No",IF(G29&lt;-15,"No","Yes")))</f>
        <v>N/A</v>
      </c>
      <c r="I29" s="10" t="s">
        <v>1745</v>
      </c>
      <c r="J29" s="10" t="s">
        <v>1745</v>
      </c>
      <c r="K29" s="9" t="str">
        <f t="shared" si="0"/>
        <v>N/A</v>
      </c>
    </row>
    <row r="30" spans="1:11" x14ac:dyDescent="0.2">
      <c r="A30" s="110" t="s">
        <v>321</v>
      </c>
      <c r="B30" s="35" t="s">
        <v>213</v>
      </c>
      <c r="C30" s="8" t="s">
        <v>1745</v>
      </c>
      <c r="D30" s="9" t="str">
        <f>IF($B30="N/A","N/A",IF(C30&gt;15,"No",IF(C30&lt;-15,"No","Yes")))</f>
        <v>N/A</v>
      </c>
      <c r="E30" s="8" t="s">
        <v>1745</v>
      </c>
      <c r="F30" s="9" t="str">
        <f>IF($B30="N/A","N/A",IF(E30&gt;15,"No",IF(E30&lt;-15,"No","Yes")))</f>
        <v>N/A</v>
      </c>
      <c r="G30" s="8" t="s">
        <v>1745</v>
      </c>
      <c r="H30" s="9" t="str">
        <f>IF($B30="N/A","N/A",IF(G30&gt;15,"No",IF(G30&lt;-15,"No","Yes")))</f>
        <v>N/A</v>
      </c>
      <c r="I30" s="10" t="s">
        <v>1745</v>
      </c>
      <c r="J30" s="10" t="s">
        <v>1745</v>
      </c>
      <c r="K30" s="9" t="str">
        <f t="shared" si="0"/>
        <v>N/A</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1745</v>
      </c>
      <c r="J31" s="10" t="s">
        <v>1745</v>
      </c>
      <c r="K31" s="9" t="str">
        <f t="shared" si="0"/>
        <v>N/A</v>
      </c>
    </row>
    <row r="32" spans="1:11" x14ac:dyDescent="0.2">
      <c r="A32" s="161" t="s">
        <v>1633</v>
      </c>
      <c r="B32" s="162"/>
      <c r="C32" s="162"/>
      <c r="D32" s="162"/>
      <c r="E32" s="162"/>
      <c r="F32" s="162"/>
      <c r="G32" s="162"/>
      <c r="H32" s="162"/>
      <c r="I32" s="162"/>
      <c r="J32" s="162"/>
      <c r="K32" s="163"/>
    </row>
    <row r="33" spans="1:11" x14ac:dyDescent="0.2">
      <c r="A33" s="156" t="s">
        <v>1631</v>
      </c>
      <c r="B33" s="157"/>
      <c r="C33" s="157"/>
      <c r="D33" s="157"/>
      <c r="E33" s="157"/>
      <c r="F33" s="157"/>
      <c r="G33" s="157"/>
      <c r="H33" s="157"/>
      <c r="I33" s="157"/>
      <c r="J33" s="157"/>
      <c r="K33" s="158"/>
    </row>
    <row r="34" spans="1:11" x14ac:dyDescent="0.2">
      <c r="A34" s="159" t="s">
        <v>1732</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1578</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09" t="s">
        <v>301</v>
      </c>
      <c r="B6" s="105" t="s">
        <v>213</v>
      </c>
      <c r="C6" s="36">
        <v>62445</v>
      </c>
      <c r="D6" s="9" t="str">
        <f>IF(OR($B6="N/A",$C6="N/A"),"N/A",IF(C6&lt;0,"No","Yes"))</f>
        <v>N/A</v>
      </c>
      <c r="E6" s="36">
        <v>59321</v>
      </c>
      <c r="F6" s="9" t="str">
        <f>IF($B6="N/A","N/A",IF(E6&lt;0,"No","Yes"))</f>
        <v>N/A</v>
      </c>
      <c r="G6" s="36">
        <v>57449</v>
      </c>
      <c r="H6" s="9" t="str">
        <f>IF($B6="N/A","N/A",IF(G6&lt;0,"No","Yes"))</f>
        <v>N/A</v>
      </c>
      <c r="I6" s="10">
        <v>-5</v>
      </c>
      <c r="J6" s="10">
        <v>-3.16</v>
      </c>
      <c r="K6" s="9" t="str">
        <f t="shared" ref="K6:K35" si="0">IF(J6="Div by 0", "N/A", IF(J6="N/A","N/A", IF(J6&gt;30, "No", IF(J6&lt;-30, "No", "Yes"))))</f>
        <v>Yes</v>
      </c>
    </row>
    <row r="7" spans="1:11" x14ac:dyDescent="0.2">
      <c r="A7" s="110" t="s">
        <v>436</v>
      </c>
      <c r="B7" s="105" t="s">
        <v>213</v>
      </c>
      <c r="C7" s="9">
        <v>0</v>
      </c>
      <c r="D7" s="9" t="str">
        <f t="shared" ref="D7:D17" si="1">IF(OR($B7="N/A",$C7="N/A"),"N/A",IF(C7&lt;0,"No","Yes"))</f>
        <v>N/A</v>
      </c>
      <c r="E7" s="9">
        <v>0</v>
      </c>
      <c r="F7" s="9" t="str">
        <f t="shared" ref="F7:F17" si="2">IF($B7="N/A","N/A",IF(E7&lt;0,"No","Yes"))</f>
        <v>N/A</v>
      </c>
      <c r="G7" s="9">
        <v>0</v>
      </c>
      <c r="H7" s="9" t="str">
        <f t="shared" ref="H7:H17" si="3">IF($B7="N/A","N/A",IF(G7&lt;0,"No","Yes"))</f>
        <v>N/A</v>
      </c>
      <c r="I7" s="10" t="s">
        <v>1745</v>
      </c>
      <c r="J7" s="10" t="s">
        <v>1745</v>
      </c>
      <c r="K7" s="9" t="str">
        <f t="shared" si="0"/>
        <v>N/A</v>
      </c>
    </row>
    <row r="8" spans="1:11" x14ac:dyDescent="0.2">
      <c r="A8" s="110" t="s">
        <v>437</v>
      </c>
      <c r="B8" s="105" t="s">
        <v>213</v>
      </c>
      <c r="C8" s="9">
        <v>1.7006966130000001</v>
      </c>
      <c r="D8" s="9" t="str">
        <f t="shared" si="1"/>
        <v>N/A</v>
      </c>
      <c r="E8" s="9">
        <v>1.4413108343000001</v>
      </c>
      <c r="F8" s="9" t="str">
        <f t="shared" si="2"/>
        <v>N/A</v>
      </c>
      <c r="G8" s="9">
        <v>0.98348100049999998</v>
      </c>
      <c r="H8" s="9" t="str">
        <f t="shared" si="3"/>
        <v>N/A</v>
      </c>
      <c r="I8" s="10">
        <v>-15.3</v>
      </c>
      <c r="J8" s="10">
        <v>-31.8</v>
      </c>
      <c r="K8" s="9" t="str">
        <f t="shared" si="0"/>
        <v>No</v>
      </c>
    </row>
    <row r="9" spans="1:11" x14ac:dyDescent="0.2">
      <c r="A9" s="110" t="s">
        <v>438</v>
      </c>
      <c r="B9" s="105" t="s">
        <v>213</v>
      </c>
      <c r="C9" s="9">
        <v>52.201137000999999</v>
      </c>
      <c r="D9" s="9" t="str">
        <f t="shared" si="1"/>
        <v>N/A</v>
      </c>
      <c r="E9" s="9">
        <v>53.018324034000003</v>
      </c>
      <c r="F9" s="9" t="str">
        <f t="shared" si="2"/>
        <v>N/A</v>
      </c>
      <c r="G9" s="9">
        <v>54.409998432999998</v>
      </c>
      <c r="H9" s="9" t="str">
        <f t="shared" si="3"/>
        <v>N/A</v>
      </c>
      <c r="I9" s="10">
        <v>1.5649999999999999</v>
      </c>
      <c r="J9" s="10">
        <v>2.625</v>
      </c>
      <c r="K9" s="9" t="str">
        <f t="shared" si="0"/>
        <v>Yes</v>
      </c>
    </row>
    <row r="10" spans="1:11" x14ac:dyDescent="0.2">
      <c r="A10" s="110" t="s">
        <v>439</v>
      </c>
      <c r="B10" s="105" t="s">
        <v>213</v>
      </c>
      <c r="C10" s="9">
        <v>46.038914245000001</v>
      </c>
      <c r="D10" s="9" t="str">
        <f t="shared" si="1"/>
        <v>N/A</v>
      </c>
      <c r="E10" s="9">
        <v>45.511707489999999</v>
      </c>
      <c r="F10" s="9" t="str">
        <f t="shared" si="2"/>
        <v>N/A</v>
      </c>
      <c r="G10" s="9">
        <v>44.536893593000002</v>
      </c>
      <c r="H10" s="9" t="str">
        <f t="shared" si="3"/>
        <v>N/A</v>
      </c>
      <c r="I10" s="10">
        <v>-1.1499999999999999</v>
      </c>
      <c r="J10" s="10">
        <v>-2.14</v>
      </c>
      <c r="K10" s="9" t="str">
        <f t="shared" si="0"/>
        <v>Yes</v>
      </c>
    </row>
    <row r="11" spans="1:11" x14ac:dyDescent="0.2">
      <c r="A11" s="26" t="s">
        <v>324</v>
      </c>
      <c r="B11" s="105" t="s">
        <v>213</v>
      </c>
      <c r="C11" s="9">
        <v>0</v>
      </c>
      <c r="D11" s="9" t="str">
        <f t="shared" si="1"/>
        <v>N/A</v>
      </c>
      <c r="E11" s="9">
        <v>1.4699684766000001</v>
      </c>
      <c r="F11" s="9" t="str">
        <f t="shared" si="2"/>
        <v>N/A</v>
      </c>
      <c r="G11" s="9">
        <v>1.171473829</v>
      </c>
      <c r="H11" s="9" t="str">
        <f t="shared" si="3"/>
        <v>N/A</v>
      </c>
      <c r="I11" s="10" t="s">
        <v>1745</v>
      </c>
      <c r="J11" s="10">
        <v>-20.3</v>
      </c>
      <c r="K11" s="9" t="str">
        <f t="shared" si="0"/>
        <v>Yes</v>
      </c>
    </row>
    <row r="12" spans="1:11" x14ac:dyDescent="0.2">
      <c r="A12" s="26" t="s">
        <v>310</v>
      </c>
      <c r="B12" s="105" t="s">
        <v>213</v>
      </c>
      <c r="C12" s="9">
        <v>97.972615902000001</v>
      </c>
      <c r="D12" s="9" t="str">
        <f t="shared" si="1"/>
        <v>N/A</v>
      </c>
      <c r="E12" s="9">
        <v>98.656462297999994</v>
      </c>
      <c r="F12" s="9" t="str">
        <f t="shared" si="2"/>
        <v>N/A</v>
      </c>
      <c r="G12" s="9">
        <v>98.482131977999998</v>
      </c>
      <c r="H12" s="9" t="str">
        <f t="shared" si="3"/>
        <v>N/A</v>
      </c>
      <c r="I12" s="10">
        <v>0.69799999999999995</v>
      </c>
      <c r="J12" s="10">
        <v>-0.17699999999999999</v>
      </c>
      <c r="K12" s="9" t="str">
        <f t="shared" si="0"/>
        <v>Yes</v>
      </c>
    </row>
    <row r="13" spans="1:11" x14ac:dyDescent="0.2">
      <c r="A13" s="26" t="s">
        <v>824</v>
      </c>
      <c r="B13" s="105" t="s">
        <v>213</v>
      </c>
      <c r="C13" s="9">
        <v>1.1135520358</v>
      </c>
      <c r="D13" s="9" t="str">
        <f t="shared" si="1"/>
        <v>N/A</v>
      </c>
      <c r="E13" s="9">
        <v>1.1096473242</v>
      </c>
      <c r="F13" s="9" t="str">
        <f t="shared" si="2"/>
        <v>N/A</v>
      </c>
      <c r="G13" s="9">
        <v>1.1111052194</v>
      </c>
      <c r="H13" s="9" t="str">
        <f t="shared" si="3"/>
        <v>N/A</v>
      </c>
      <c r="I13" s="10">
        <v>-0.35099999999999998</v>
      </c>
      <c r="J13" s="10">
        <v>0.13139999999999999</v>
      </c>
      <c r="K13" s="9" t="str">
        <f t="shared" si="0"/>
        <v>Yes</v>
      </c>
    </row>
    <row r="14" spans="1:11" x14ac:dyDescent="0.2">
      <c r="A14" s="26" t="s">
        <v>311</v>
      </c>
      <c r="B14" s="105" t="s">
        <v>213</v>
      </c>
      <c r="C14" s="9">
        <v>34.502362079000001</v>
      </c>
      <c r="D14" s="9" t="str">
        <f t="shared" si="1"/>
        <v>N/A</v>
      </c>
      <c r="E14" s="9">
        <v>42.039075537999999</v>
      </c>
      <c r="F14" s="9" t="str">
        <f t="shared" si="2"/>
        <v>N/A</v>
      </c>
      <c r="G14" s="9">
        <v>50.538738707</v>
      </c>
      <c r="H14" s="9" t="str">
        <f t="shared" si="3"/>
        <v>N/A</v>
      </c>
      <c r="I14" s="10">
        <v>21.84</v>
      </c>
      <c r="J14" s="10">
        <v>20.22</v>
      </c>
      <c r="K14" s="9" t="str">
        <f t="shared" si="0"/>
        <v>Yes</v>
      </c>
    </row>
    <row r="15" spans="1:11" x14ac:dyDescent="0.2">
      <c r="A15" s="26" t="s">
        <v>825</v>
      </c>
      <c r="B15" s="105" t="s">
        <v>213</v>
      </c>
      <c r="C15" s="9">
        <v>7.1396147597999997</v>
      </c>
      <c r="D15" s="9" t="str">
        <f t="shared" si="1"/>
        <v>N/A</v>
      </c>
      <c r="E15" s="9">
        <v>7.7634533643000001</v>
      </c>
      <c r="F15" s="9" t="str">
        <f t="shared" si="2"/>
        <v>N/A</v>
      </c>
      <c r="G15" s="9">
        <v>8.6589515739999996</v>
      </c>
      <c r="H15" s="9" t="str">
        <f t="shared" si="3"/>
        <v>N/A</v>
      </c>
      <c r="I15" s="10">
        <v>8.7379999999999995</v>
      </c>
      <c r="J15" s="10">
        <v>11.53</v>
      </c>
      <c r="K15" s="9" t="str">
        <f t="shared" si="0"/>
        <v>Yes</v>
      </c>
    </row>
    <row r="16" spans="1:11" x14ac:dyDescent="0.2">
      <c r="A16" s="26" t="s">
        <v>834</v>
      </c>
      <c r="B16" s="105" t="s">
        <v>213</v>
      </c>
      <c r="C16" s="9">
        <v>3.2842887575000002</v>
      </c>
      <c r="D16" s="9" t="str">
        <f t="shared" si="1"/>
        <v>N/A</v>
      </c>
      <c r="E16" s="9">
        <v>3.2578513510999998</v>
      </c>
      <c r="F16" s="9" t="str">
        <f t="shared" si="2"/>
        <v>N/A</v>
      </c>
      <c r="G16" s="9">
        <v>2.9951087050999998</v>
      </c>
      <c r="H16" s="9" t="str">
        <f t="shared" si="3"/>
        <v>N/A</v>
      </c>
      <c r="I16" s="10">
        <v>-0.80500000000000005</v>
      </c>
      <c r="J16" s="10">
        <v>-8.06</v>
      </c>
      <c r="K16" s="9" t="str">
        <f t="shared" si="0"/>
        <v>Yes</v>
      </c>
    </row>
    <row r="17" spans="1:11" x14ac:dyDescent="0.2">
      <c r="A17" s="26" t="s">
        <v>827</v>
      </c>
      <c r="B17" s="105" t="s">
        <v>213</v>
      </c>
      <c r="C17" s="9">
        <v>3.5950547750999999</v>
      </c>
      <c r="D17" s="9" t="str">
        <f t="shared" si="1"/>
        <v>N/A</v>
      </c>
      <c r="E17" s="9">
        <v>3.7760297969000001</v>
      </c>
      <c r="F17" s="9" t="str">
        <f t="shared" si="2"/>
        <v>N/A</v>
      </c>
      <c r="G17" s="9">
        <v>3.7481190421999999</v>
      </c>
      <c r="H17" s="9" t="str">
        <f t="shared" si="3"/>
        <v>N/A</v>
      </c>
      <c r="I17" s="10">
        <v>5.0339999999999998</v>
      </c>
      <c r="J17" s="10">
        <v>-0.73899999999999999</v>
      </c>
      <c r="K17" s="9" t="str">
        <f t="shared" si="0"/>
        <v>Yes</v>
      </c>
    </row>
    <row r="18" spans="1:11" x14ac:dyDescent="0.2">
      <c r="A18" s="110" t="s">
        <v>312</v>
      </c>
      <c r="B18" s="35" t="s">
        <v>223</v>
      </c>
      <c r="C18" s="9">
        <v>98.174393465999998</v>
      </c>
      <c r="D18" s="9" t="str">
        <f>IF(OR($B18="N/A",$C18="N/A"),"N/A",IF(C18&gt;100,"No",IF(C18&lt;98,"No","Yes")))</f>
        <v>Yes</v>
      </c>
      <c r="E18" s="9">
        <v>98.690177172000006</v>
      </c>
      <c r="F18" s="9" t="str">
        <f>IF(OR($B18="N/A",$E18="N/A"),"N/A",IF(E18&gt;100,"No",IF(E18&lt;98,"No","Yes")))</f>
        <v>Yes</v>
      </c>
      <c r="G18" s="9">
        <v>99.152291598000005</v>
      </c>
      <c r="H18" s="9" t="str">
        <f>IF($B18="N/A","N/A",IF(G18&gt;100,"No",IF(G18&lt;98,"No","Yes")))</f>
        <v>Yes</v>
      </c>
      <c r="I18" s="10">
        <v>0.52539999999999998</v>
      </c>
      <c r="J18" s="10">
        <v>0.46820000000000001</v>
      </c>
      <c r="K18" s="9" t="str">
        <f t="shared" si="0"/>
        <v>Yes</v>
      </c>
    </row>
    <row r="19" spans="1:11" x14ac:dyDescent="0.2">
      <c r="A19" s="110" t="s">
        <v>31</v>
      </c>
      <c r="B19" s="35" t="s">
        <v>214</v>
      </c>
      <c r="C19" s="9">
        <v>97.010168949000004</v>
      </c>
      <c r="D19" s="9" t="str">
        <f>IF(OR($B19="N/A",$C19="N/A"),"N/A",IF(C19&gt;100,"No",IF(C19&lt;95,"No","Yes")))</f>
        <v>Yes</v>
      </c>
      <c r="E19" s="9">
        <v>97.977107601</v>
      </c>
      <c r="F19" s="9" t="str">
        <f>IF(OR($B19="N/A",$E19="N/A"),"N/A",IF(E19&gt;100,"No",IF(E19&lt;98,"No","Yes")))</f>
        <v>No</v>
      </c>
      <c r="G19" s="9">
        <v>98.395098261000001</v>
      </c>
      <c r="H19" s="9" t="str">
        <f>IF($B19="N/A","N/A",IF(G19&gt;100,"No",IF(G19&lt;95,"No","Yes")))</f>
        <v>Yes</v>
      </c>
      <c r="I19" s="10">
        <v>0.99670000000000003</v>
      </c>
      <c r="J19" s="10">
        <v>0.42659999999999998</v>
      </c>
      <c r="K19" s="9" t="str">
        <f t="shared" si="0"/>
        <v>Yes</v>
      </c>
    </row>
    <row r="20" spans="1:11" x14ac:dyDescent="0.2">
      <c r="A20" s="26" t="s">
        <v>313</v>
      </c>
      <c r="B20" s="105" t="s">
        <v>213</v>
      </c>
      <c r="C20" s="9">
        <v>98.135959643999996</v>
      </c>
      <c r="D20" s="9" t="str">
        <f t="shared" ref="D20:D35" si="4">IF(OR($B20="N/A",$C20="N/A"),"N/A",IF(C20&lt;0,"No","Yes"))</f>
        <v>N/A</v>
      </c>
      <c r="E20" s="9">
        <v>98.361457157000004</v>
      </c>
      <c r="F20" s="9" t="str">
        <f t="shared" ref="F20:F34" si="5">IF($B20="N/A","N/A",IF(E20&lt;0,"No","Yes"))</f>
        <v>N/A</v>
      </c>
      <c r="G20" s="9">
        <v>98.603979182000003</v>
      </c>
      <c r="H20" s="9" t="str">
        <f t="shared" ref="H20:H35" si="6">IF($B20="N/A","N/A",IF(G20&lt;0,"No","Yes"))</f>
        <v>N/A</v>
      </c>
      <c r="I20" s="10">
        <v>0.2298</v>
      </c>
      <c r="J20" s="10">
        <v>0.24660000000000001</v>
      </c>
      <c r="K20" s="9" t="str">
        <f t="shared" si="0"/>
        <v>Yes</v>
      </c>
    </row>
    <row r="21" spans="1:11" x14ac:dyDescent="0.2">
      <c r="A21" s="26" t="s">
        <v>835</v>
      </c>
      <c r="B21" s="105" t="s">
        <v>213</v>
      </c>
      <c r="C21" s="9">
        <v>1.374009128</v>
      </c>
      <c r="D21" s="9" t="str">
        <f t="shared" si="4"/>
        <v>N/A</v>
      </c>
      <c r="E21" s="9">
        <v>1.1058478448</v>
      </c>
      <c r="F21" s="9" t="str">
        <f t="shared" si="5"/>
        <v>N/A</v>
      </c>
      <c r="G21" s="9">
        <v>0.95737088550000005</v>
      </c>
      <c r="H21" s="9" t="str">
        <f t="shared" si="6"/>
        <v>N/A</v>
      </c>
      <c r="I21" s="10">
        <v>-19.5</v>
      </c>
      <c r="J21" s="10">
        <v>-13.4</v>
      </c>
      <c r="K21" s="9" t="str">
        <f t="shared" si="0"/>
        <v>Yes</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828</v>
      </c>
      <c r="B23" s="105" t="s">
        <v>213</v>
      </c>
      <c r="C23" s="9">
        <v>3.3504043557999998</v>
      </c>
      <c r="D23" s="9" t="str">
        <f t="shared" si="4"/>
        <v>N/A</v>
      </c>
      <c r="E23" s="9">
        <v>3.6214494024000001</v>
      </c>
      <c r="F23" s="9" t="str">
        <f t="shared" si="5"/>
        <v>N/A</v>
      </c>
      <c r="G23" s="9">
        <v>3.7164615572000002</v>
      </c>
      <c r="H23" s="9" t="str">
        <f t="shared" si="6"/>
        <v>N/A</v>
      </c>
      <c r="I23" s="10">
        <v>8.09</v>
      </c>
      <c r="J23" s="10">
        <v>2.6240000000000001</v>
      </c>
      <c r="K23" s="9" t="str">
        <f t="shared" si="0"/>
        <v>Yes</v>
      </c>
    </row>
    <row r="24" spans="1:11" x14ac:dyDescent="0.2">
      <c r="A24" s="26" t="s">
        <v>315</v>
      </c>
      <c r="B24" s="105" t="s">
        <v>213</v>
      </c>
      <c r="C24" s="9">
        <v>3.4686524141000001</v>
      </c>
      <c r="D24" s="9" t="str">
        <f t="shared" si="4"/>
        <v>N/A</v>
      </c>
      <c r="E24" s="9">
        <v>3.4338598472999999</v>
      </c>
      <c r="F24" s="9" t="str">
        <f t="shared" si="5"/>
        <v>N/A</v>
      </c>
      <c r="G24" s="9">
        <v>3.2098034779</v>
      </c>
      <c r="H24" s="9" t="str">
        <f t="shared" si="6"/>
        <v>N/A</v>
      </c>
      <c r="I24" s="10">
        <v>-1</v>
      </c>
      <c r="J24" s="10">
        <v>-6.52</v>
      </c>
      <c r="K24" s="9" t="str">
        <f t="shared" si="0"/>
        <v>Yes</v>
      </c>
    </row>
    <row r="25" spans="1:11" x14ac:dyDescent="0.2">
      <c r="A25" s="26" t="s">
        <v>316</v>
      </c>
      <c r="B25" s="105" t="s">
        <v>213</v>
      </c>
      <c r="C25" s="9">
        <v>11.285130915</v>
      </c>
      <c r="D25" s="9" t="str">
        <f t="shared" si="4"/>
        <v>N/A</v>
      </c>
      <c r="E25" s="9">
        <v>10.749987357</v>
      </c>
      <c r="F25" s="9" t="str">
        <f t="shared" si="5"/>
        <v>N/A</v>
      </c>
      <c r="G25" s="9">
        <v>9.7234068477999998</v>
      </c>
      <c r="H25" s="9" t="str">
        <f t="shared" si="6"/>
        <v>N/A</v>
      </c>
      <c r="I25" s="10">
        <v>-4.74</v>
      </c>
      <c r="J25" s="10">
        <v>-9.5500000000000007</v>
      </c>
      <c r="K25" s="9" t="str">
        <f t="shared" si="0"/>
        <v>Yes</v>
      </c>
    </row>
    <row r="26" spans="1:11" x14ac:dyDescent="0.2">
      <c r="A26" s="26" t="s">
        <v>317</v>
      </c>
      <c r="B26" s="105" t="s">
        <v>213</v>
      </c>
      <c r="C26" s="9">
        <v>85.246216670999999</v>
      </c>
      <c r="D26" s="9" t="str">
        <f t="shared" si="4"/>
        <v>N/A</v>
      </c>
      <c r="E26" s="9">
        <v>85.816152795999997</v>
      </c>
      <c r="F26" s="9" t="str">
        <f t="shared" si="5"/>
        <v>N/A</v>
      </c>
      <c r="G26" s="9">
        <v>87.066789674000006</v>
      </c>
      <c r="H26" s="9" t="str">
        <f t="shared" si="6"/>
        <v>N/A</v>
      </c>
      <c r="I26" s="10">
        <v>0.66859999999999997</v>
      </c>
      <c r="J26" s="10">
        <v>1.4570000000000001</v>
      </c>
      <c r="K26" s="9" t="str">
        <f t="shared" si="0"/>
        <v>Yes</v>
      </c>
    </row>
    <row r="27" spans="1:11" x14ac:dyDescent="0.2">
      <c r="A27" s="26" t="s">
        <v>318</v>
      </c>
      <c r="B27" s="105" t="s">
        <v>213</v>
      </c>
      <c r="C27" s="9">
        <v>55.660180959000002</v>
      </c>
      <c r="D27" s="9" t="str">
        <f t="shared" si="4"/>
        <v>N/A</v>
      </c>
      <c r="E27" s="9">
        <v>58.891454965000001</v>
      </c>
      <c r="F27" s="9" t="str">
        <f t="shared" si="5"/>
        <v>N/A</v>
      </c>
      <c r="G27" s="9">
        <v>61.717349300999999</v>
      </c>
      <c r="H27" s="9" t="str">
        <f t="shared" si="6"/>
        <v>N/A</v>
      </c>
      <c r="I27" s="10">
        <v>5.8049999999999997</v>
      </c>
      <c r="J27" s="10">
        <v>4.798</v>
      </c>
      <c r="K27" s="9" t="str">
        <f t="shared" si="0"/>
        <v>Yes</v>
      </c>
    </row>
    <row r="28" spans="1:11" x14ac:dyDescent="0.2">
      <c r="A28" s="26" t="s">
        <v>832</v>
      </c>
      <c r="B28" s="105" t="s">
        <v>213</v>
      </c>
      <c r="C28" s="9">
        <v>1.9680927583000001</v>
      </c>
      <c r="D28" s="9" t="str">
        <f t="shared" si="4"/>
        <v>N/A</v>
      </c>
      <c r="E28" s="9">
        <v>1.8825246887</v>
      </c>
      <c r="F28" s="9" t="str">
        <f t="shared" si="5"/>
        <v>N/A</v>
      </c>
      <c r="G28" s="9">
        <v>1.8367836191</v>
      </c>
      <c r="H28" s="9" t="str">
        <f t="shared" si="6"/>
        <v>N/A</v>
      </c>
      <c r="I28" s="10">
        <v>-4.3499999999999996</v>
      </c>
      <c r="J28" s="10">
        <v>-2.4300000000000002</v>
      </c>
      <c r="K28" s="9" t="str">
        <f t="shared" si="0"/>
        <v>Yes</v>
      </c>
    </row>
    <row r="29" spans="1:11" x14ac:dyDescent="0.2">
      <c r="A29" s="26" t="s">
        <v>319</v>
      </c>
      <c r="B29" s="105" t="s">
        <v>213</v>
      </c>
      <c r="C29" s="9">
        <v>3.1648301099999998E-2</v>
      </c>
      <c r="D29" s="9" t="str">
        <f t="shared" si="4"/>
        <v>N/A</v>
      </c>
      <c r="E29" s="9">
        <v>5.7249177000000002E-3</v>
      </c>
      <c r="F29" s="9" t="str">
        <f t="shared" si="5"/>
        <v>N/A</v>
      </c>
      <c r="G29" s="9">
        <v>0</v>
      </c>
      <c r="H29" s="9" t="str">
        <f t="shared" si="6"/>
        <v>N/A</v>
      </c>
      <c r="I29" s="10">
        <v>-81.900000000000006</v>
      </c>
      <c r="J29" s="10">
        <v>-100</v>
      </c>
      <c r="K29" s="9" t="str">
        <f t="shared" si="0"/>
        <v>No</v>
      </c>
    </row>
    <row r="30" spans="1:11" x14ac:dyDescent="0.2">
      <c r="A30" s="26" t="s">
        <v>833</v>
      </c>
      <c r="B30" s="105" t="s">
        <v>213</v>
      </c>
      <c r="C30" s="9">
        <v>99.608711913999997</v>
      </c>
      <c r="D30" s="9" t="str">
        <f t="shared" si="4"/>
        <v>N/A</v>
      </c>
      <c r="E30" s="9">
        <v>99.627880348999994</v>
      </c>
      <c r="F30" s="9" t="str">
        <f t="shared" si="5"/>
        <v>N/A</v>
      </c>
      <c r="G30" s="9">
        <v>98.575699458000003</v>
      </c>
      <c r="H30" s="9" t="str">
        <f t="shared" si="6"/>
        <v>N/A</v>
      </c>
      <c r="I30" s="10">
        <v>1.9199999999999998E-2</v>
      </c>
      <c r="J30" s="10">
        <v>-1.06</v>
      </c>
      <c r="K30" s="9" t="str">
        <f t="shared" si="0"/>
        <v>Yes</v>
      </c>
    </row>
    <row r="31" spans="1:11" x14ac:dyDescent="0.2">
      <c r="A31" s="110" t="s">
        <v>320</v>
      </c>
      <c r="B31" s="35" t="s">
        <v>213</v>
      </c>
      <c r="C31" s="9">
        <v>100</v>
      </c>
      <c r="D31" s="9" t="str">
        <f t="shared" si="4"/>
        <v>N/A</v>
      </c>
      <c r="E31" s="9">
        <v>100</v>
      </c>
      <c r="F31" s="9" t="str">
        <f t="shared" si="5"/>
        <v>N/A</v>
      </c>
      <c r="G31" s="9" t="s">
        <v>1745</v>
      </c>
      <c r="H31" s="9" t="str">
        <f t="shared" si="6"/>
        <v>N/A</v>
      </c>
      <c r="I31" s="10">
        <v>0</v>
      </c>
      <c r="J31" s="10" t="s">
        <v>1745</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1745</v>
      </c>
      <c r="J33" s="10" t="s">
        <v>1745</v>
      </c>
      <c r="K33" s="9" t="str">
        <f t="shared" si="0"/>
        <v>N/A</v>
      </c>
    </row>
    <row r="34" spans="1:11" x14ac:dyDescent="0.2">
      <c r="A34" s="26" t="s">
        <v>323</v>
      </c>
      <c r="B34" s="105" t="s">
        <v>213</v>
      </c>
      <c r="C34" s="9">
        <v>34.680118503999999</v>
      </c>
      <c r="D34" s="9" t="str">
        <f t="shared" si="4"/>
        <v>N/A</v>
      </c>
      <c r="E34" s="9">
        <v>33.185549805000001</v>
      </c>
      <c r="F34" s="9" t="str">
        <f t="shared" si="5"/>
        <v>N/A</v>
      </c>
      <c r="G34" s="9">
        <v>33.165068146999999</v>
      </c>
      <c r="H34" s="9" t="str">
        <f t="shared" si="6"/>
        <v>N/A</v>
      </c>
      <c r="I34" s="10">
        <v>-4.3099999999999996</v>
      </c>
      <c r="J34" s="10">
        <v>-6.2E-2</v>
      </c>
      <c r="K34" s="9" t="str">
        <f t="shared" si="0"/>
        <v>Yes</v>
      </c>
    </row>
    <row r="35" spans="1:11" x14ac:dyDescent="0.2">
      <c r="A35" s="26" t="s">
        <v>1731</v>
      </c>
      <c r="B35" s="105" t="s">
        <v>213</v>
      </c>
      <c r="C35" s="9">
        <v>27.255985267</v>
      </c>
      <c r="D35" s="9" t="str">
        <f t="shared" si="4"/>
        <v>N/A</v>
      </c>
      <c r="E35" s="9">
        <v>29.625259183000001</v>
      </c>
      <c r="F35" s="9" t="str">
        <f>IF($B35="N/A","N/A",IF(E35&lt;0,"No","Yes"))</f>
        <v>N/A</v>
      </c>
      <c r="G35" s="9">
        <v>32.695086076000003</v>
      </c>
      <c r="H35" s="9" t="str">
        <f t="shared" si="6"/>
        <v>N/A</v>
      </c>
      <c r="I35" s="10">
        <v>8.6929999999999996</v>
      </c>
      <c r="J35" s="10">
        <v>10.36</v>
      </c>
      <c r="K35" s="9" t="str">
        <f t="shared" si="0"/>
        <v>Yes</v>
      </c>
    </row>
    <row r="36" spans="1:11" x14ac:dyDescent="0.2">
      <c r="A36" s="29" t="s">
        <v>372</v>
      </c>
      <c r="B36" s="1" t="s">
        <v>213</v>
      </c>
      <c r="C36" s="8">
        <v>93.288493875</v>
      </c>
      <c r="D36" s="9" t="str">
        <f t="shared" ref="D36:D39" si="7">IF($B36="N/A","N/A",IF(C36&lt;0,"No","Yes"))</f>
        <v>N/A</v>
      </c>
      <c r="E36" s="8">
        <v>93.616088738000002</v>
      </c>
      <c r="F36" s="9" t="str">
        <f t="shared" ref="F36:F39" si="8">IF($B36="N/A","N/A",IF(E36&lt;0,"No","Yes"))</f>
        <v>N/A</v>
      </c>
      <c r="G36" s="8">
        <v>93.547320232000004</v>
      </c>
      <c r="H36" s="9" t="str">
        <f t="shared" ref="H36:H39" si="9">IF($B36="N/A","N/A",IF(G36&lt;0,"No","Yes"))</f>
        <v>N/A</v>
      </c>
      <c r="I36" s="10">
        <v>0.35120000000000001</v>
      </c>
      <c r="J36" s="10">
        <v>-7.2999999999999995E-2</v>
      </c>
      <c r="K36" s="9" t="str">
        <f>IF(J36="Div by 0", "N/A", IF(J36="N/A","N/A", IF(J36&gt;30, "No", IF(J36&lt;-30, "No", "Yes"))))</f>
        <v>Yes</v>
      </c>
    </row>
    <row r="37" spans="1:11" x14ac:dyDescent="0.2">
      <c r="A37" s="29" t="s">
        <v>373</v>
      </c>
      <c r="B37" s="1" t="s">
        <v>213</v>
      </c>
      <c r="C37" s="8">
        <v>3.7681159420000001</v>
      </c>
      <c r="D37" s="9" t="str">
        <f t="shared" si="7"/>
        <v>N/A</v>
      </c>
      <c r="E37" s="8">
        <v>4.3677618380999998</v>
      </c>
      <c r="F37" s="9" t="str">
        <f t="shared" si="8"/>
        <v>N/A</v>
      </c>
      <c r="G37" s="8">
        <v>4.4091280961999999</v>
      </c>
      <c r="H37" s="9" t="str">
        <f t="shared" si="9"/>
        <v>N/A</v>
      </c>
      <c r="I37" s="10">
        <v>15.91</v>
      </c>
      <c r="J37" s="10">
        <v>0.94710000000000005</v>
      </c>
      <c r="K37" s="9" t="str">
        <f>IF(J37="Div by 0", "N/A", IF(J37="N/A","N/A", IF(J37&gt;30, "No", IF(J37&lt;-30, "No", "Yes"))))</f>
        <v>Yes</v>
      </c>
    </row>
    <row r="38" spans="1:11" x14ac:dyDescent="0.2">
      <c r="A38" s="29" t="s">
        <v>374</v>
      </c>
      <c r="B38" s="1" t="s">
        <v>213</v>
      </c>
      <c r="C38" s="8">
        <v>0.89198494679999996</v>
      </c>
      <c r="D38" s="9" t="str">
        <f t="shared" si="7"/>
        <v>N/A</v>
      </c>
      <c r="E38" s="8">
        <v>0.33883447680000001</v>
      </c>
      <c r="F38" s="9" t="str">
        <f t="shared" si="8"/>
        <v>N/A</v>
      </c>
      <c r="G38" s="8">
        <v>0.48216679140000002</v>
      </c>
      <c r="H38" s="9" t="str">
        <f t="shared" si="9"/>
        <v>N/A</v>
      </c>
      <c r="I38" s="10">
        <v>-62</v>
      </c>
      <c r="J38" s="10">
        <v>42.3</v>
      </c>
      <c r="K38" s="9" t="str">
        <f>IF(J38="Div by 0", "N/A", IF(J38="N/A","N/A", IF(J38&gt;30, "No", IF(J38&lt;-30, "No", "Yes"))))</f>
        <v>No</v>
      </c>
    </row>
    <row r="39" spans="1:11" x14ac:dyDescent="0.2">
      <c r="A39" s="29" t="s">
        <v>375</v>
      </c>
      <c r="B39" s="1" t="s">
        <v>213</v>
      </c>
      <c r="C39" s="8">
        <v>0.18896629030000001</v>
      </c>
      <c r="D39" s="9" t="str">
        <f t="shared" si="7"/>
        <v>N/A</v>
      </c>
      <c r="E39" s="8">
        <v>0.2073464709</v>
      </c>
      <c r="F39" s="9" t="str">
        <f t="shared" si="8"/>
        <v>N/A</v>
      </c>
      <c r="G39" s="8">
        <v>0.2193249665</v>
      </c>
      <c r="H39" s="9" t="str">
        <f t="shared" si="9"/>
        <v>N/A</v>
      </c>
      <c r="I39" s="10">
        <v>9.7270000000000003</v>
      </c>
      <c r="J39" s="10">
        <v>5.7770000000000001</v>
      </c>
      <c r="K39" s="9" t="str">
        <f>IF(J39="Div by 0", "N/A", IF(J39="N/A","N/A", IF(J39&gt;30, "No", IF(J39&lt;-30, "No", "Yes"))))</f>
        <v>Yes</v>
      </c>
    </row>
    <row r="40" spans="1:11" x14ac:dyDescent="0.2">
      <c r="A40" s="161" t="s">
        <v>1633</v>
      </c>
      <c r="B40" s="162"/>
      <c r="C40" s="162"/>
      <c r="D40" s="162"/>
      <c r="E40" s="162"/>
      <c r="F40" s="162"/>
      <c r="G40" s="162"/>
      <c r="H40" s="162"/>
      <c r="I40" s="162"/>
      <c r="J40" s="162"/>
      <c r="K40" s="163"/>
    </row>
    <row r="41" spans="1:11" x14ac:dyDescent="0.2">
      <c r="A41" s="156" t="s">
        <v>1631</v>
      </c>
      <c r="B41" s="157"/>
      <c r="C41" s="157"/>
      <c r="D41" s="157"/>
      <c r="E41" s="157"/>
      <c r="F41" s="157"/>
      <c r="G41" s="157"/>
      <c r="H41" s="157"/>
      <c r="I41" s="157"/>
      <c r="J41" s="157"/>
      <c r="K41" s="158"/>
    </row>
    <row r="42" spans="1:11" x14ac:dyDescent="0.2">
      <c r="A42" s="159" t="s">
        <v>1732</v>
      </c>
      <c r="B42" s="159"/>
      <c r="C42" s="159"/>
      <c r="D42" s="159"/>
      <c r="E42" s="159"/>
      <c r="F42" s="159"/>
      <c r="G42" s="159"/>
      <c r="H42" s="159"/>
      <c r="I42" s="159"/>
      <c r="J42" s="159"/>
      <c r="K42" s="160"/>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1579</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65.2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107" t="s">
        <v>342</v>
      </c>
      <c r="B6" s="9" t="s">
        <v>213</v>
      </c>
      <c r="C6" s="5">
        <v>7</v>
      </c>
      <c r="D6" s="9" t="s">
        <v>213</v>
      </c>
      <c r="E6" s="5">
        <v>7</v>
      </c>
      <c r="F6" s="9" t="s">
        <v>213</v>
      </c>
      <c r="G6" s="5">
        <v>7</v>
      </c>
      <c r="H6" s="9" t="s">
        <v>213</v>
      </c>
      <c r="I6" s="135" t="s">
        <v>213</v>
      </c>
      <c r="J6" s="135" t="s">
        <v>213</v>
      </c>
      <c r="K6" s="9" t="s">
        <v>213</v>
      </c>
    </row>
    <row r="7" spans="1:11" s="28" customFormat="1" x14ac:dyDescent="0.2">
      <c r="A7" s="107" t="s">
        <v>12</v>
      </c>
      <c r="B7" s="30" t="s">
        <v>213</v>
      </c>
      <c r="C7" s="31">
        <v>541007</v>
      </c>
      <c r="D7" s="32" t="str">
        <f>IF($B7="N/A","N/A",IF(C7&gt;15,"No",IF(C7&lt;-15,"No","Yes")))</f>
        <v>N/A</v>
      </c>
      <c r="E7" s="31">
        <v>545842</v>
      </c>
      <c r="F7" s="32" t="str">
        <f>IF($B7="N/A","N/A",IF(E7&gt;15,"No",IF(E7&lt;-15,"No","Yes")))</f>
        <v>N/A</v>
      </c>
      <c r="G7" s="31">
        <v>529557</v>
      </c>
      <c r="H7" s="32" t="str">
        <f>IF($B7="N/A","N/A",IF(G7&gt;15,"No",IF(G7&lt;-15,"No","Yes")))</f>
        <v>N/A</v>
      </c>
      <c r="I7" s="33">
        <v>0.89370000000000005</v>
      </c>
      <c r="J7" s="33">
        <v>-2.98</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1745</v>
      </c>
      <c r="J9" s="10" t="s">
        <v>1745</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1745</v>
      </c>
      <c r="J10" s="10" t="s">
        <v>1745</v>
      </c>
      <c r="K10" s="9" t="str">
        <f t="shared" si="0"/>
        <v>N/A</v>
      </c>
    </row>
    <row r="11" spans="1:11" x14ac:dyDescent="0.2">
      <c r="A11" s="107" t="s">
        <v>836</v>
      </c>
      <c r="B11" s="35" t="s">
        <v>214</v>
      </c>
      <c r="C11" s="8">
        <v>99.952311152999997</v>
      </c>
      <c r="D11" s="9" t="str">
        <f>IF(OR($B11="N/A",$C11="N/A"),"N/A",IF(C11&gt;100,"No",IF(C11&lt;95,"No","Yes")))</f>
        <v>Yes</v>
      </c>
      <c r="E11" s="8">
        <v>99.989191011000003</v>
      </c>
      <c r="F11" s="9" t="str">
        <f>IF(OR($B11="N/A",$E11="N/A"),"N/A",IF(E11&gt;100,"No",IF(E11&lt;95,"No","Yes")))</f>
        <v>Yes</v>
      </c>
      <c r="G11" s="8">
        <v>99.999433488999998</v>
      </c>
      <c r="H11" s="9" t="str">
        <f>IF($B11="N/A","N/A",IF(G11&gt;100,"No",IF(G11&lt;95,"No","Yes")))</f>
        <v>Yes</v>
      </c>
      <c r="I11" s="10">
        <v>3.6900000000000002E-2</v>
      </c>
      <c r="J11" s="10">
        <v>1.0200000000000001E-2</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1745</v>
      </c>
      <c r="J12" s="10" t="s">
        <v>1745</v>
      </c>
      <c r="K12" s="9" t="str">
        <f t="shared" si="0"/>
        <v>N/A</v>
      </c>
    </row>
    <row r="13" spans="1:11" x14ac:dyDescent="0.2">
      <c r="A13" s="107" t="s">
        <v>837</v>
      </c>
      <c r="B13" s="35" t="s">
        <v>214</v>
      </c>
      <c r="C13" s="8">
        <v>24.366597844000001</v>
      </c>
      <c r="D13" s="9" t="str">
        <f t="shared" si="1"/>
        <v>No</v>
      </c>
      <c r="E13" s="8">
        <v>25.813697004000002</v>
      </c>
      <c r="F13" s="9" t="str">
        <f t="shared" si="2"/>
        <v>No</v>
      </c>
      <c r="G13" s="8">
        <v>26.779364639000001</v>
      </c>
      <c r="H13" s="9" t="str">
        <f t="shared" si="3"/>
        <v>No</v>
      </c>
      <c r="I13" s="10">
        <v>5.9390000000000001</v>
      </c>
      <c r="J13" s="10">
        <v>3.7410000000000001</v>
      </c>
      <c r="K13" s="9" t="str">
        <f t="shared" si="0"/>
        <v>Yes</v>
      </c>
    </row>
    <row r="14" spans="1:11" x14ac:dyDescent="0.2">
      <c r="A14" s="107" t="s">
        <v>13</v>
      </c>
      <c r="B14" s="35" t="s">
        <v>213</v>
      </c>
      <c r="C14" s="36">
        <v>541007</v>
      </c>
      <c r="D14" s="9" t="str">
        <f>IF($B14="N/A","N/A",IF(C14&gt;15,"No",IF(C14&lt;-15,"No","Yes")))</f>
        <v>N/A</v>
      </c>
      <c r="E14" s="36">
        <v>545842</v>
      </c>
      <c r="F14" s="9" t="str">
        <f>IF($B14="N/A","N/A",IF(E14&gt;15,"No",IF(E14&lt;-15,"No","Yes")))</f>
        <v>N/A</v>
      </c>
      <c r="G14" s="36">
        <v>529557</v>
      </c>
      <c r="H14" s="9" t="str">
        <f>IF($B14="N/A","N/A",IF(G14&gt;15,"No",IF(G14&lt;-15,"No","Yes")))</f>
        <v>N/A</v>
      </c>
      <c r="I14" s="10">
        <v>0.89370000000000005</v>
      </c>
      <c r="J14" s="10">
        <v>-2.98</v>
      </c>
      <c r="K14" s="9" t="str">
        <f t="shared" si="0"/>
        <v>Yes</v>
      </c>
    </row>
    <row r="15" spans="1:11" x14ac:dyDescent="0.2">
      <c r="A15" s="107" t="s">
        <v>440</v>
      </c>
      <c r="B15" s="35" t="s">
        <v>215</v>
      </c>
      <c r="C15" s="8">
        <v>11.326840503</v>
      </c>
      <c r="D15" s="9" t="str">
        <f>IF($B15="N/A","N/A",IF(C15&gt;20,"No",IF(C15&lt;5,"No","Yes")))</f>
        <v>Yes</v>
      </c>
      <c r="E15" s="8">
        <v>11.743141788000001</v>
      </c>
      <c r="F15" s="9" t="str">
        <f>IF($B15="N/A","N/A",IF(E15&gt;20,"No",IF(E15&lt;5,"No","Yes")))</f>
        <v>Yes</v>
      </c>
      <c r="G15" s="8">
        <v>8.2210224773</v>
      </c>
      <c r="H15" s="9" t="str">
        <f>IF($B15="N/A","N/A",IF(G15&gt;20,"No",IF(G15&lt;5,"No","Yes")))</f>
        <v>Yes</v>
      </c>
      <c r="I15" s="10">
        <v>3.6749999999999998</v>
      </c>
      <c r="J15" s="10">
        <v>-30</v>
      </c>
      <c r="K15" s="9" t="str">
        <f t="shared" si="0"/>
        <v>Yes</v>
      </c>
    </row>
    <row r="16" spans="1:11" x14ac:dyDescent="0.2">
      <c r="A16" s="107" t="s">
        <v>441</v>
      </c>
      <c r="B16" s="30" t="s">
        <v>213</v>
      </c>
      <c r="C16" s="8">
        <v>88.673159497</v>
      </c>
      <c r="D16" s="9" t="str">
        <f>IF($B16="N/A","N/A",IF(C16&gt;15,"No",IF(C16&lt;-15,"No","Yes")))</f>
        <v>N/A</v>
      </c>
      <c r="E16" s="8">
        <v>88.256858211999997</v>
      </c>
      <c r="F16" s="9" t="str">
        <f>IF($B16="N/A","N/A",IF(E16&gt;15,"No",IF(E16&lt;-15,"No","Yes")))</f>
        <v>N/A</v>
      </c>
      <c r="G16" s="8">
        <v>91.778977522999995</v>
      </c>
      <c r="H16" s="9" t="str">
        <f>IF($B16="N/A","N/A",IF(G16&gt;15,"No",IF(G16&lt;-15,"No","Yes")))</f>
        <v>N/A</v>
      </c>
      <c r="I16" s="10">
        <v>-0.46899999999999997</v>
      </c>
      <c r="J16" s="10">
        <v>3.9910000000000001</v>
      </c>
      <c r="K16" s="9" t="str">
        <f t="shared" si="0"/>
        <v>Yes</v>
      </c>
    </row>
    <row r="17" spans="1:11" x14ac:dyDescent="0.2">
      <c r="A17" s="107" t="s">
        <v>442</v>
      </c>
      <c r="B17" s="35" t="s">
        <v>235</v>
      </c>
      <c r="C17" s="8">
        <v>23.315409967000001</v>
      </c>
      <c r="D17" s="9" t="str">
        <f>IF($B17="N/A","N/A",IF(C17&gt;1,"Yes","No"))</f>
        <v>Yes</v>
      </c>
      <c r="E17" s="8">
        <v>52.680445990000003</v>
      </c>
      <c r="F17" s="9" t="str">
        <f>IF($B17="N/A","N/A",IF(E17&gt;1,"Yes","No"))</f>
        <v>Yes</v>
      </c>
      <c r="G17" s="8">
        <v>44.507767813000001</v>
      </c>
      <c r="H17" s="9" t="str">
        <f>IF($B17="N/A","N/A",IF(G17&gt;1,"Yes","No"))</f>
        <v>Yes</v>
      </c>
      <c r="I17" s="10">
        <v>125.9</v>
      </c>
      <c r="J17" s="10">
        <v>-15.5</v>
      </c>
      <c r="K17" s="9" t="str">
        <f t="shared" si="0"/>
        <v>Yes</v>
      </c>
    </row>
    <row r="18" spans="1:11" x14ac:dyDescent="0.2">
      <c r="A18" s="107" t="s">
        <v>859</v>
      </c>
      <c r="B18" s="35" t="s">
        <v>213</v>
      </c>
      <c r="C18" s="108">
        <v>1935.5844629999999</v>
      </c>
      <c r="D18" s="9" t="str">
        <f>IF($B18="N/A","N/A",IF(C18&gt;15,"No",IF(C18&lt;-15,"No","Yes")))</f>
        <v>N/A</v>
      </c>
      <c r="E18" s="108">
        <v>2039.6883763999999</v>
      </c>
      <c r="F18" s="9" t="str">
        <f>IF($B18="N/A","N/A",IF(E18&gt;15,"No",IF(E18&lt;-15,"No","Yes")))</f>
        <v>N/A</v>
      </c>
      <c r="G18" s="108">
        <v>2060.3681382999998</v>
      </c>
      <c r="H18" s="9" t="str">
        <f>IF($B18="N/A","N/A",IF(G18&gt;15,"No",IF(G18&lt;-15,"No","Yes")))</f>
        <v>N/A</v>
      </c>
      <c r="I18" s="10">
        <v>5.3780000000000001</v>
      </c>
      <c r="J18" s="10">
        <v>1.014</v>
      </c>
      <c r="K18" s="9" t="str">
        <f t="shared" si="0"/>
        <v>Yes</v>
      </c>
    </row>
    <row r="19" spans="1:11" x14ac:dyDescent="0.2">
      <c r="A19" s="3" t="s">
        <v>131</v>
      </c>
      <c r="B19" s="35" t="s">
        <v>213</v>
      </c>
      <c r="C19" s="36">
        <v>56</v>
      </c>
      <c r="D19" s="35" t="s">
        <v>213</v>
      </c>
      <c r="E19" s="36">
        <v>50</v>
      </c>
      <c r="F19" s="35" t="s">
        <v>213</v>
      </c>
      <c r="G19" s="36">
        <v>53</v>
      </c>
      <c r="H19" s="9" t="str">
        <f>IF($B19="N/A","N/A",IF(G19&gt;15,"No",IF(G19&lt;-15,"No","Yes")))</f>
        <v>N/A</v>
      </c>
      <c r="I19" s="10">
        <v>-10.7</v>
      </c>
      <c r="J19" s="10">
        <v>6</v>
      </c>
      <c r="K19" s="9" t="str">
        <f t="shared" si="0"/>
        <v>Yes</v>
      </c>
    </row>
    <row r="20" spans="1:11" x14ac:dyDescent="0.2">
      <c r="A20" s="3" t="s">
        <v>346</v>
      </c>
      <c r="B20" s="30" t="s">
        <v>213</v>
      </c>
      <c r="C20" s="8">
        <v>1.03510675E-2</v>
      </c>
      <c r="D20" s="35" t="s">
        <v>213</v>
      </c>
      <c r="E20" s="8">
        <v>9.1601598999999992E-3</v>
      </c>
      <c r="F20" s="35" t="s">
        <v>213</v>
      </c>
      <c r="G20" s="8">
        <v>1.00083655E-2</v>
      </c>
      <c r="H20" s="9" t="str">
        <f>IF($B20="N/A","N/A",IF(G20&gt;15,"No",IF(G20&lt;-15,"No","Yes")))</f>
        <v>N/A</v>
      </c>
      <c r="I20" s="10">
        <v>-11.5</v>
      </c>
      <c r="J20" s="10">
        <v>9.26</v>
      </c>
      <c r="K20" s="9" t="str">
        <f t="shared" si="0"/>
        <v>Yes</v>
      </c>
    </row>
    <row r="21" spans="1:11" ht="25.5" x14ac:dyDescent="0.2">
      <c r="A21" s="3" t="s">
        <v>838</v>
      </c>
      <c r="B21" s="35" t="s">
        <v>213</v>
      </c>
      <c r="C21" s="108">
        <v>1595.7142856999999</v>
      </c>
      <c r="D21" s="9" t="str">
        <f>IF($B21="N/A","N/A",IF(C21&gt;60,"No",IF(C21&lt;15,"No","Yes")))</f>
        <v>N/A</v>
      </c>
      <c r="E21" s="108">
        <v>3715.38</v>
      </c>
      <c r="F21" s="9" t="str">
        <f>IF($B21="N/A","N/A",IF(E21&gt;60,"No",IF(E21&lt;15,"No","Yes")))</f>
        <v>N/A</v>
      </c>
      <c r="G21" s="108">
        <v>1745.8867925</v>
      </c>
      <c r="H21" s="9" t="str">
        <f>IF($B21="N/A","N/A",IF(G21&gt;60,"No",IF(G21&lt;15,"No","Yes")))</f>
        <v>N/A</v>
      </c>
      <c r="I21" s="10">
        <v>132.80000000000001</v>
      </c>
      <c r="J21" s="10">
        <v>-53</v>
      </c>
      <c r="K21" s="9" t="str">
        <f t="shared" si="0"/>
        <v>No</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1745</v>
      </c>
      <c r="J22" s="10" t="s">
        <v>1745</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1745</v>
      </c>
      <c r="J23" s="10" t="s">
        <v>1745</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1745</v>
      </c>
      <c r="J24" s="10" t="s">
        <v>1745</v>
      </c>
      <c r="K24" s="9" t="str">
        <f t="shared" si="0"/>
        <v>N/A</v>
      </c>
    </row>
    <row r="25" spans="1:11" x14ac:dyDescent="0.2">
      <c r="A25" s="161" t="s">
        <v>1633</v>
      </c>
      <c r="B25" s="162"/>
      <c r="C25" s="162"/>
      <c r="D25" s="162"/>
      <c r="E25" s="162"/>
      <c r="F25" s="162"/>
      <c r="G25" s="162"/>
      <c r="H25" s="162"/>
      <c r="I25" s="162"/>
      <c r="J25" s="162"/>
      <c r="K25" s="163"/>
    </row>
    <row r="26" spans="1:11" x14ac:dyDescent="0.2">
      <c r="A26" s="156" t="s">
        <v>1631</v>
      </c>
      <c r="B26" s="157"/>
      <c r="C26" s="157"/>
      <c r="D26" s="157"/>
      <c r="E26" s="157"/>
      <c r="F26" s="157"/>
      <c r="G26" s="157"/>
      <c r="H26" s="157"/>
      <c r="I26" s="157"/>
      <c r="J26" s="157"/>
      <c r="K26" s="158"/>
    </row>
    <row r="27" spans="1:11" x14ac:dyDescent="0.2">
      <c r="A27" s="159" t="s">
        <v>1732</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1580</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479728</v>
      </c>
      <c r="D6" s="9" t="str">
        <f>IF($B6="N/A","N/A",IF(C6&gt;15,"No",IF(C6&lt;-15,"No","Yes")))</f>
        <v>N/A</v>
      </c>
      <c r="E6" s="36">
        <v>481743</v>
      </c>
      <c r="F6" s="9" t="str">
        <f>IF($B6="N/A","N/A",IF(E6&gt;15,"No",IF(E6&lt;-15,"No","Yes")))</f>
        <v>N/A</v>
      </c>
      <c r="G6" s="36">
        <v>486022</v>
      </c>
      <c r="H6" s="9" t="str">
        <f>IF($B6="N/A","N/A",IF(G6&gt;15,"No",IF(G6&lt;-15,"No","Yes")))</f>
        <v>N/A</v>
      </c>
      <c r="I6" s="10">
        <v>0.42</v>
      </c>
      <c r="J6" s="10">
        <v>0.88819999999999999</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ht="25.5" x14ac:dyDescent="0.2">
      <c r="A9" s="89" t="s">
        <v>840</v>
      </c>
      <c r="B9" s="35" t="s">
        <v>236</v>
      </c>
      <c r="C9" s="37">
        <v>108.88599413999999</v>
      </c>
      <c r="D9" s="9" t="str">
        <f>IF($B9="N/A","N/A",IF(C9&gt;100,"No",IF(C9&lt;50,"No","Yes")))</f>
        <v>No</v>
      </c>
      <c r="E9" s="37">
        <v>117.31221465</v>
      </c>
      <c r="F9" s="9" t="str">
        <f>IF($B9="N/A","N/A",IF(E9&gt;100,"No",IF(E9&lt;50,"No","Yes")))</f>
        <v>No</v>
      </c>
      <c r="G9" s="37">
        <v>119.66631254000001</v>
      </c>
      <c r="H9" s="9" t="str">
        <f>IF($B9="N/A","N/A",IF(G9&gt;100,"No",IF(G9&lt;50,"No","Yes")))</f>
        <v>No</v>
      </c>
      <c r="I9" s="10">
        <v>7.7389999999999999</v>
      </c>
      <c r="J9" s="10">
        <v>2.0070000000000001</v>
      </c>
      <c r="K9" s="9" t="str">
        <f t="shared" si="0"/>
        <v>Yes</v>
      </c>
    </row>
    <row r="10" spans="1:11" ht="25.5" x14ac:dyDescent="0.2">
      <c r="A10" s="89" t="s">
        <v>841</v>
      </c>
      <c r="B10" s="35" t="s">
        <v>213</v>
      </c>
      <c r="C10" s="37">
        <v>487.10699491999998</v>
      </c>
      <c r="D10" s="9" t="str">
        <f>IF($B10="N/A","N/A",IF(C10&gt;15,"No",IF(C10&lt;-15,"No","Yes")))</f>
        <v>N/A</v>
      </c>
      <c r="E10" s="37">
        <v>508.12785115000003</v>
      </c>
      <c r="F10" s="9" t="str">
        <f>IF($B10="N/A","N/A",IF(E10&gt;15,"No",IF(E10&lt;-15,"No","Yes")))</f>
        <v>N/A</v>
      </c>
      <c r="G10" s="37">
        <v>502.48561737</v>
      </c>
      <c r="H10" s="9" t="str">
        <f>IF($B10="N/A","N/A",IF(G10&gt;15,"No",IF(G10&lt;-15,"No","Yes")))</f>
        <v>N/A</v>
      </c>
      <c r="I10" s="10">
        <v>4.3150000000000004</v>
      </c>
      <c r="J10" s="10">
        <v>-1.1100000000000001</v>
      </c>
      <c r="K10" s="9" t="str">
        <f t="shared" si="0"/>
        <v>Yes</v>
      </c>
    </row>
    <row r="11" spans="1:11" ht="25.5" x14ac:dyDescent="0.2">
      <c r="A11" s="89" t="s">
        <v>842</v>
      </c>
      <c r="B11" s="35" t="s">
        <v>213</v>
      </c>
      <c r="C11" s="37">
        <v>490.26640712</v>
      </c>
      <c r="D11" s="9" t="str">
        <f>IF($B11="N/A","N/A",IF(C11&gt;15,"No",IF(C11&lt;-15,"No","Yes")))</f>
        <v>N/A</v>
      </c>
      <c r="E11" s="37">
        <v>493.39210285000001</v>
      </c>
      <c r="F11" s="9" t="str">
        <f>IF($B11="N/A","N/A",IF(E11&gt;15,"No",IF(E11&lt;-15,"No","Yes")))</f>
        <v>N/A</v>
      </c>
      <c r="G11" s="37">
        <v>485.22519509</v>
      </c>
      <c r="H11" s="9" t="str">
        <f>IF($B11="N/A","N/A",IF(G11&gt;15,"No",IF(G11&lt;-15,"No","Yes")))</f>
        <v>N/A</v>
      </c>
      <c r="I11" s="10">
        <v>0.63759999999999994</v>
      </c>
      <c r="J11" s="10">
        <v>-1.66</v>
      </c>
      <c r="K11" s="9" t="str">
        <f t="shared" si="0"/>
        <v>Yes</v>
      </c>
    </row>
    <row r="12" spans="1:11" ht="25.5" x14ac:dyDescent="0.2">
      <c r="A12" s="89" t="s">
        <v>843</v>
      </c>
      <c r="B12" s="35" t="s">
        <v>213</v>
      </c>
      <c r="C12" s="37">
        <v>538.00357942000005</v>
      </c>
      <c r="D12" s="9" t="str">
        <f>IF($B12="N/A","N/A",IF(C12&gt;15,"No",IF(C12&lt;-15,"No","Yes")))</f>
        <v>N/A</v>
      </c>
      <c r="E12" s="37">
        <v>540.91391694000004</v>
      </c>
      <c r="F12" s="9" t="str">
        <f>IF($B12="N/A","N/A",IF(E12&gt;15,"No",IF(E12&lt;-15,"No","Yes")))</f>
        <v>N/A</v>
      </c>
      <c r="G12" s="37">
        <v>547.1258765</v>
      </c>
      <c r="H12" s="9" t="str">
        <f>IF($B12="N/A","N/A",IF(G12&gt;15,"No",IF(G12&lt;-15,"No","Yes")))</f>
        <v>N/A</v>
      </c>
      <c r="I12" s="10">
        <v>0.54100000000000004</v>
      </c>
      <c r="J12" s="10">
        <v>1.1479999999999999</v>
      </c>
      <c r="K12" s="9" t="str">
        <f t="shared" si="0"/>
        <v>Yes</v>
      </c>
    </row>
    <row r="13" spans="1:11" x14ac:dyDescent="0.2">
      <c r="A13" s="89" t="s">
        <v>652</v>
      </c>
      <c r="B13" s="35" t="s">
        <v>237</v>
      </c>
      <c r="C13" s="8">
        <v>97.936330587</v>
      </c>
      <c r="D13" s="9" t="str">
        <f>IF($B13="N/A","N/A",IF(C13&gt;99,"No",IF(C13&lt;75,"No","Yes")))</f>
        <v>Yes</v>
      </c>
      <c r="E13" s="8">
        <v>98.132821856999996</v>
      </c>
      <c r="F13" s="9" t="str">
        <f>IF($B13="N/A","N/A",IF(E13&gt;99,"No",IF(E13&lt;75,"No","Yes")))</f>
        <v>Yes</v>
      </c>
      <c r="G13" s="8">
        <v>98.448424145000004</v>
      </c>
      <c r="H13" s="9" t="str">
        <f>IF($B13="N/A","N/A",IF(G13&gt;99,"No",IF(G13&lt;75,"No","Yes")))</f>
        <v>Yes</v>
      </c>
      <c r="I13" s="10">
        <v>0.2006</v>
      </c>
      <c r="J13" s="10">
        <v>0.3216</v>
      </c>
      <c r="K13" s="9" t="str">
        <f t="shared" ref="K13:K24" si="1">IF(J13="Div by 0", "N/A", IF(J13="N/A","N/A", IF(J13&gt;30, "No", IF(J13&lt;-30, "No", "Yes"))))</f>
        <v>Yes</v>
      </c>
    </row>
    <row r="14" spans="1:11" x14ac:dyDescent="0.2">
      <c r="A14" s="89" t="s">
        <v>493</v>
      </c>
      <c r="B14" s="35" t="s">
        <v>213</v>
      </c>
      <c r="C14" s="9">
        <v>98.684625011999998</v>
      </c>
      <c r="D14" s="9" t="str">
        <f>IF($B14="N/A","N/A",IF(C14&gt;15,"No",IF(C14&lt;-15,"No","Yes")))</f>
        <v>N/A</v>
      </c>
      <c r="E14" s="9">
        <v>98.699095501000002</v>
      </c>
      <c r="F14" s="9" t="str">
        <f>IF($B14="N/A","N/A",IF(E14&gt;15,"No",IF(E14&lt;-15,"No","Yes")))</f>
        <v>N/A</v>
      </c>
      <c r="G14" s="9">
        <v>98.711965574000004</v>
      </c>
      <c r="H14" s="9" t="str">
        <f>IF($B14="N/A","N/A",IF(G14&gt;15,"No",IF(G14&lt;-15,"No","Yes")))</f>
        <v>N/A</v>
      </c>
      <c r="I14" s="10">
        <v>1.47E-2</v>
      </c>
      <c r="J14" s="10">
        <v>1.2999999999999999E-2</v>
      </c>
      <c r="K14" s="9" t="str">
        <f t="shared" si="1"/>
        <v>Yes</v>
      </c>
    </row>
    <row r="15" spans="1:11" x14ac:dyDescent="0.2">
      <c r="A15" s="89" t="s">
        <v>844</v>
      </c>
      <c r="B15" s="35" t="s">
        <v>213</v>
      </c>
      <c r="C15" s="36">
        <v>17.596875216000001</v>
      </c>
      <c r="D15" s="9" t="str">
        <f>IF($B15="N/A","N/A",IF(C15&gt;15,"No",IF(C15&lt;-15,"No","Yes")))</f>
        <v>N/A</v>
      </c>
      <c r="E15" s="10">
        <v>17.562117711999999</v>
      </c>
      <c r="F15" s="9" t="str">
        <f>IF($B15="N/A","N/A",IF(E15&gt;15,"No",IF(E15&lt;-15,"No","Yes")))</f>
        <v>N/A</v>
      </c>
      <c r="G15" s="10">
        <v>17.475829843</v>
      </c>
      <c r="H15" s="9" t="str">
        <f>IF($B15="N/A","N/A",IF(G15&gt;15,"No",IF(G15&lt;-15,"No","Yes")))</f>
        <v>N/A</v>
      </c>
      <c r="I15" s="10">
        <v>-0.19800000000000001</v>
      </c>
      <c r="J15" s="10">
        <v>-0.49099999999999999</v>
      </c>
      <c r="K15" s="9" t="str">
        <f t="shared" si="1"/>
        <v>Yes</v>
      </c>
    </row>
    <row r="16" spans="1:11" x14ac:dyDescent="0.2">
      <c r="A16" s="86" t="s">
        <v>653</v>
      </c>
      <c r="B16" s="60" t="s">
        <v>238</v>
      </c>
      <c r="C16" s="9">
        <v>1.9606943935000001</v>
      </c>
      <c r="D16" s="9" t="str">
        <f>IF($B16="N/A","N/A",IF(C16&gt;20,"No",IF(C16&lt;=0,"No","Yes")))</f>
        <v>Yes</v>
      </c>
      <c r="E16" s="9">
        <v>1.767955113</v>
      </c>
      <c r="F16" s="9" t="str">
        <f>IF($B16="N/A","N/A",IF(E16&gt;20,"No",IF(E16&lt;=0,"No","Yes")))</f>
        <v>Yes</v>
      </c>
      <c r="G16" s="9">
        <v>1.4626909893</v>
      </c>
      <c r="H16" s="9" t="str">
        <f>IF($B16="N/A","N/A",IF(G16&gt;20,"No",IF(G16&lt;=0,"No","Yes")))</f>
        <v>Yes</v>
      </c>
      <c r="I16" s="10">
        <v>-9.83</v>
      </c>
      <c r="J16" s="10">
        <v>-17.3</v>
      </c>
      <c r="K16" s="9" t="str">
        <f t="shared" si="1"/>
        <v>Yes</v>
      </c>
    </row>
    <row r="17" spans="1:11" x14ac:dyDescent="0.2">
      <c r="A17" s="86" t="s">
        <v>369</v>
      </c>
      <c r="B17" s="35" t="s">
        <v>213</v>
      </c>
      <c r="C17" s="9">
        <v>92.972570700000006</v>
      </c>
      <c r="D17" s="9" t="str">
        <f>IF($B17="N/A","N/A",IF(C17&gt;15,"No",IF(C17&lt;-15,"No","Yes")))</f>
        <v>N/A</v>
      </c>
      <c r="E17" s="9">
        <v>93.002230831999995</v>
      </c>
      <c r="F17" s="9" t="str">
        <f>IF($B17="N/A","N/A",IF(E17&gt;15,"No",IF(E17&lt;-15,"No","Yes")))</f>
        <v>N/A</v>
      </c>
      <c r="G17" s="9">
        <v>93.247995498999998</v>
      </c>
      <c r="H17" s="9" t="str">
        <f>IF($B17="N/A","N/A",IF(G17&gt;15,"No",IF(G17&lt;-15,"No","Yes")))</f>
        <v>N/A</v>
      </c>
      <c r="I17" s="10">
        <v>3.1899999999999998E-2</v>
      </c>
      <c r="J17" s="10">
        <v>0.26429999999999998</v>
      </c>
      <c r="K17" s="9" t="str">
        <f t="shared" si="1"/>
        <v>Yes</v>
      </c>
    </row>
    <row r="18" spans="1:11" x14ac:dyDescent="0.2">
      <c r="A18" s="86" t="s">
        <v>845</v>
      </c>
      <c r="B18" s="35" t="s">
        <v>213</v>
      </c>
      <c r="C18" s="10">
        <v>25.728073185</v>
      </c>
      <c r="D18" s="9" t="str">
        <f>IF($B18="N/A","N/A",IF(C18&gt;15,"No",IF(C18&lt;-15,"No","Yes")))</f>
        <v>N/A</v>
      </c>
      <c r="E18" s="10">
        <v>25.742835500999998</v>
      </c>
      <c r="F18" s="9" t="str">
        <f>IF($B18="N/A","N/A",IF(E18&gt;15,"No",IF(E18&lt;-15,"No","Yes")))</f>
        <v>N/A</v>
      </c>
      <c r="G18" s="10">
        <v>25.927590889000001</v>
      </c>
      <c r="H18" s="9" t="str">
        <f>IF($B18="N/A","N/A",IF(G18&gt;15,"No",IF(G18&lt;-15,"No","Yes")))</f>
        <v>N/A</v>
      </c>
      <c r="I18" s="10">
        <v>5.74E-2</v>
      </c>
      <c r="J18" s="10">
        <v>0.7177</v>
      </c>
      <c r="K18" s="9" t="str">
        <f t="shared" si="1"/>
        <v>Yes</v>
      </c>
    </row>
    <row r="19" spans="1:11" x14ac:dyDescent="0.2">
      <c r="A19" s="89" t="s">
        <v>654</v>
      </c>
      <c r="B19" s="60" t="s">
        <v>239</v>
      </c>
      <c r="C19" s="9">
        <v>1.3132441700000001E-2</v>
      </c>
      <c r="D19" s="9" t="str">
        <f>IF($B19="N/A","N/A",IF(C19&gt;10,"No",IF(C19&lt;=0,"No","Yes")))</f>
        <v>Yes</v>
      </c>
      <c r="E19" s="9">
        <v>8.3031823999999994E-3</v>
      </c>
      <c r="F19" s="9" t="str">
        <f>IF($B19="N/A","N/A",IF(E19&gt;10,"No",IF(E19&lt;=0,"No","Yes")))</f>
        <v>Yes</v>
      </c>
      <c r="G19" s="9">
        <v>6.5840641000000002E-3</v>
      </c>
      <c r="H19" s="9" t="str">
        <f>IF($B19="N/A","N/A",IF(G19&gt;10,"No",IF(G19&lt;=0,"No","Yes")))</f>
        <v>Yes</v>
      </c>
      <c r="I19" s="10">
        <v>-36.799999999999997</v>
      </c>
      <c r="J19" s="10">
        <v>-20.7</v>
      </c>
      <c r="K19" s="9" t="str">
        <f t="shared" si="1"/>
        <v>Yes</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846</v>
      </c>
      <c r="B21" s="35" t="s">
        <v>213</v>
      </c>
      <c r="C21" s="10">
        <v>28.539682540000001</v>
      </c>
      <c r="D21" s="9" t="str">
        <f>IF($B21="N/A","N/A",IF(C21&gt;15,"No",IF(C21&lt;-15,"No","Yes")))</f>
        <v>N/A</v>
      </c>
      <c r="E21" s="10">
        <v>27.225000000000001</v>
      </c>
      <c r="F21" s="9" t="str">
        <f>IF($B21="N/A","N/A",IF(E21&gt;15,"No",IF(E21&lt;-15,"No","Yes")))</f>
        <v>N/A</v>
      </c>
      <c r="G21" s="10">
        <v>28.03125</v>
      </c>
      <c r="H21" s="9" t="str">
        <f>IF($B21="N/A","N/A",IF(G21&gt;15,"No",IF(G21&lt;-15,"No","Yes")))</f>
        <v>N/A</v>
      </c>
      <c r="I21" s="10">
        <v>-4.6100000000000003</v>
      </c>
      <c r="J21" s="10">
        <v>2.9609999999999999</v>
      </c>
      <c r="K21" s="9" t="str">
        <f t="shared" si="1"/>
        <v>Yes</v>
      </c>
    </row>
    <row r="22" spans="1:11" x14ac:dyDescent="0.2">
      <c r="A22" s="89" t="s">
        <v>1697</v>
      </c>
      <c r="B22" s="60" t="s">
        <v>224</v>
      </c>
      <c r="C22" s="9">
        <v>8.9842577500000007E-2</v>
      </c>
      <c r="D22" s="9" t="str">
        <f>IF($B22="N/A","N/A",IF(C22&gt;5,"No",IF(C22&lt;=0,"No","Yes")))</f>
        <v>Yes</v>
      </c>
      <c r="E22" s="9">
        <v>9.0919847299999995E-2</v>
      </c>
      <c r="F22" s="9" t="str">
        <f>IF($B22="N/A","N/A",IF(E22&gt;5,"No",IF(E22&lt;=0,"No","Yes")))</f>
        <v>Yes</v>
      </c>
      <c r="G22" s="9">
        <v>8.2300801199999996E-2</v>
      </c>
      <c r="H22" s="9" t="str">
        <f>IF($B22="N/A","N/A",IF(G22&gt;5,"No",IF(G22&lt;=0,"No","Yes")))</f>
        <v>Yes</v>
      </c>
      <c r="I22" s="10">
        <v>1.1990000000000001</v>
      </c>
      <c r="J22" s="10">
        <v>-9.48</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847</v>
      </c>
      <c r="B24" s="35" t="s">
        <v>213</v>
      </c>
      <c r="C24" s="10">
        <v>20.742459397000001</v>
      </c>
      <c r="D24" s="9" t="str">
        <f>IF($B24="N/A","N/A",IF(C24&gt;15,"No",IF(C24&lt;-15,"No","Yes")))</f>
        <v>N/A</v>
      </c>
      <c r="E24" s="10">
        <v>21.933789954000002</v>
      </c>
      <c r="F24" s="9" t="str">
        <f>IF($B24="N/A","N/A",IF(E24&gt;15,"No",IF(E24&lt;-15,"No","Yes")))</f>
        <v>N/A</v>
      </c>
      <c r="G24" s="10">
        <v>22.105</v>
      </c>
      <c r="H24" s="9" t="str">
        <f>IF($B24="N/A","N/A",IF(G24&gt;15,"No",IF(G24&lt;-15,"No","Yes")))</f>
        <v>N/A</v>
      </c>
      <c r="I24" s="10">
        <v>5.7430000000000003</v>
      </c>
      <c r="J24" s="10">
        <v>0.78059999999999996</v>
      </c>
      <c r="K24" s="9" t="str">
        <f t="shared" si="1"/>
        <v>Yes</v>
      </c>
    </row>
    <row r="25" spans="1:11" x14ac:dyDescent="0.2">
      <c r="A25" s="89" t="s">
        <v>15</v>
      </c>
      <c r="B25" s="35" t="s">
        <v>240</v>
      </c>
      <c r="C25" s="9">
        <v>1.4260164093000001</v>
      </c>
      <c r="D25" s="9" t="str">
        <f>IF($B25="N/A","N/A",IF(C25&gt;20,"No",IF(C25&lt;1,"No","Yes")))</f>
        <v>Yes</v>
      </c>
      <c r="E25" s="9">
        <v>1.4003317121000001</v>
      </c>
      <c r="F25" s="9" t="str">
        <f>IF($B25="N/A","N/A",IF(E25&gt;20,"No",IF(E25&lt;1,"No","Yes")))</f>
        <v>Yes</v>
      </c>
      <c r="G25" s="9">
        <v>1.3668105558999999</v>
      </c>
      <c r="H25" s="9" t="str">
        <f>IF($B25="N/A","N/A",IF(G25&gt;20,"No",IF(G25&lt;1,"No","Yes")))</f>
        <v>Yes</v>
      </c>
      <c r="I25" s="10">
        <v>-1.8</v>
      </c>
      <c r="J25" s="10">
        <v>-2.39</v>
      </c>
      <c r="K25" s="9" t="str">
        <f t="shared" ref="K25:K34" si="2">IF(J25="Div by 0", "N/A", IF(J25="N/A","N/A", IF(J25&gt;30, "No", IF(J25&lt;-30, "No", "Yes"))))</f>
        <v>Yes</v>
      </c>
    </row>
    <row r="26" spans="1:11" x14ac:dyDescent="0.2">
      <c r="A26" s="89" t="s">
        <v>159</v>
      </c>
      <c r="B26" s="35" t="s">
        <v>214</v>
      </c>
      <c r="C26" s="9">
        <v>0</v>
      </c>
      <c r="D26" s="9" t="str">
        <f>IF($B26="N/A","N/A",IF(C26&gt;100,"No",IF(C26&lt;95,"No","Yes")))</f>
        <v>No</v>
      </c>
      <c r="E26" s="9">
        <v>0</v>
      </c>
      <c r="F26" s="9" t="str">
        <f>IF($B26="N/A","N/A",IF(E26&gt;100,"No",IF(E26&lt;95,"No","Yes")))</f>
        <v>No</v>
      </c>
      <c r="G26" s="9">
        <v>0</v>
      </c>
      <c r="H26" s="9" t="str">
        <f>IF($B26="N/A","N/A",IF(G26&gt;100,"No",IF(G26&lt;95,"No","Yes")))</f>
        <v>No</v>
      </c>
      <c r="I26" s="10" t="s">
        <v>1745</v>
      </c>
      <c r="J26" s="10" t="s">
        <v>1745</v>
      </c>
      <c r="K26" s="9" t="str">
        <f t="shared" si="2"/>
        <v>N/A</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848</v>
      </c>
      <c r="B28" s="35" t="s">
        <v>226</v>
      </c>
      <c r="C28" s="9">
        <v>12.036612414</v>
      </c>
      <c r="D28" s="9" t="str">
        <f>IF($B28="N/A","N/A",IF(C28&gt;30,"No",IF(C28&lt;5,"No","Yes")))</f>
        <v>Yes</v>
      </c>
      <c r="E28" s="9">
        <v>11.530836982</v>
      </c>
      <c r="F28" s="9" t="str">
        <f>IF($B28="N/A","N/A",IF(E28&gt;30,"No",IF(E28&lt;5,"No","Yes")))</f>
        <v>Yes</v>
      </c>
      <c r="G28" s="9">
        <v>11.396603446</v>
      </c>
      <c r="H28" s="9" t="str">
        <f>IF($B28="N/A","N/A",IF(G28&gt;30,"No",IF(G28&lt;5,"No","Yes")))</f>
        <v>Yes</v>
      </c>
      <c r="I28" s="10">
        <v>-4.2</v>
      </c>
      <c r="J28" s="10">
        <v>-1.1599999999999999</v>
      </c>
      <c r="K28" s="9" t="str">
        <f t="shared" si="2"/>
        <v>Yes</v>
      </c>
    </row>
    <row r="29" spans="1:11" x14ac:dyDescent="0.2">
      <c r="A29" s="89" t="s">
        <v>849</v>
      </c>
      <c r="B29" s="35" t="s">
        <v>227</v>
      </c>
      <c r="C29" s="9">
        <v>49.57038155</v>
      </c>
      <c r="D29" s="9" t="str">
        <f>IF($B29="N/A","N/A",IF(C29&gt;75,"No",IF(C29&lt;15,"No","Yes")))</f>
        <v>Yes</v>
      </c>
      <c r="E29" s="9">
        <v>49.126401422000001</v>
      </c>
      <c r="F29" s="9" t="str">
        <f>IF($B29="N/A","N/A",IF(E29&gt;75,"No",IF(E29&lt;15,"No","Yes")))</f>
        <v>Yes</v>
      </c>
      <c r="G29" s="9">
        <v>48.227240741999999</v>
      </c>
      <c r="H29" s="9" t="str">
        <f>IF($B29="N/A","N/A",IF(G29&gt;75,"No",IF(G29&lt;15,"No","Yes")))</f>
        <v>Yes</v>
      </c>
      <c r="I29" s="10">
        <v>-0.89600000000000002</v>
      </c>
      <c r="J29" s="10">
        <v>-1.83</v>
      </c>
      <c r="K29" s="9" t="str">
        <f t="shared" si="2"/>
        <v>Yes</v>
      </c>
    </row>
    <row r="30" spans="1:11" x14ac:dyDescent="0.2">
      <c r="A30" s="89" t="s">
        <v>850</v>
      </c>
      <c r="B30" s="35" t="s">
        <v>228</v>
      </c>
      <c r="C30" s="9">
        <v>38.393006036999999</v>
      </c>
      <c r="D30" s="9" t="str">
        <f>IF($B30="N/A","N/A",IF(C30&gt;70,"No",IF(C30&lt;25,"No","Yes")))</f>
        <v>Yes</v>
      </c>
      <c r="E30" s="9">
        <v>39.342761596999999</v>
      </c>
      <c r="F30" s="9" t="str">
        <f>IF($B30="N/A","N/A",IF(E30&gt;70,"No",IF(E30&lt;25,"No","Yes")))</f>
        <v>Yes</v>
      </c>
      <c r="G30" s="9">
        <v>40.376155812</v>
      </c>
      <c r="H30" s="9" t="str">
        <f>IF($B30="N/A","N/A",IF(G30&gt;70,"No",IF(G30&lt;25,"No","Yes")))</f>
        <v>Yes</v>
      </c>
      <c r="I30" s="10">
        <v>2.4740000000000002</v>
      </c>
      <c r="J30" s="10">
        <v>2.6269999999999998</v>
      </c>
      <c r="K30" s="9" t="str">
        <f t="shared" si="2"/>
        <v>Yes</v>
      </c>
    </row>
    <row r="31" spans="1:11" x14ac:dyDescent="0.2">
      <c r="A31" s="89" t="s">
        <v>160</v>
      </c>
      <c r="B31" s="35" t="s">
        <v>214</v>
      </c>
      <c r="C31" s="9">
        <v>99.994788713999995</v>
      </c>
      <c r="D31" s="9" t="str">
        <f>IF($B31="N/A","N/A",IF(C31&gt;100,"No",IF(C31&lt;95,"No","Yes")))</f>
        <v>Yes</v>
      </c>
      <c r="E31" s="9">
        <v>99.996055987999995</v>
      </c>
      <c r="F31" s="9" t="str">
        <f>IF($B31="N/A","N/A",IF(E31&gt;100,"No",IF(E31&lt;95,"No","Yes")))</f>
        <v>Yes</v>
      </c>
      <c r="G31" s="9">
        <v>99.994856200000001</v>
      </c>
      <c r="H31" s="9" t="str">
        <f>IF($B31="N/A","N/A",IF(G31&gt;100,"No",IF(G31&lt;95,"No","Yes")))</f>
        <v>Yes</v>
      </c>
      <c r="I31" s="10">
        <v>1.2999999999999999E-3</v>
      </c>
      <c r="J31" s="10">
        <v>-1E-3</v>
      </c>
      <c r="K31" s="9" t="str">
        <f t="shared" si="2"/>
        <v>Yes</v>
      </c>
    </row>
    <row r="32" spans="1:11" x14ac:dyDescent="0.2">
      <c r="A32" s="29" t="s">
        <v>372</v>
      </c>
      <c r="B32" s="35" t="s">
        <v>241</v>
      </c>
      <c r="C32" s="9">
        <v>0.30746589730000001</v>
      </c>
      <c r="D32" s="9" t="str">
        <f>IF($B32="N/A","N/A",IF(C32&gt;5,"No",IF(C32&lt;1,"No","Yes")))</f>
        <v>No</v>
      </c>
      <c r="E32" s="9">
        <v>0.26570183689999999</v>
      </c>
      <c r="F32" s="9" t="str">
        <f>IF($B32="N/A","N/A",IF(E32&gt;5,"No",IF(E32&lt;1,"No","Yes")))</f>
        <v>No</v>
      </c>
      <c r="G32" s="9">
        <v>0.24093559549999999</v>
      </c>
      <c r="H32" s="9" t="str">
        <f>IF($B32="N/A","N/A",IF(G32&gt;5,"No",IF(G32&lt;1,"No","Yes")))</f>
        <v>No</v>
      </c>
      <c r="I32" s="10">
        <v>-13.6</v>
      </c>
      <c r="J32" s="10">
        <v>-9.32</v>
      </c>
      <c r="K32" s="9" t="str">
        <f t="shared" si="2"/>
        <v>Yes</v>
      </c>
    </row>
    <row r="33" spans="1:11" x14ac:dyDescent="0.2">
      <c r="A33" s="29" t="s">
        <v>374</v>
      </c>
      <c r="B33" s="35" t="s">
        <v>242</v>
      </c>
      <c r="C33" s="9">
        <v>98.648192308999995</v>
      </c>
      <c r="D33" s="9" t="str">
        <f>IF($B33="N/A","N/A",IF(C33&gt;98,"No",IF(C33&lt;8,"No","Yes")))</f>
        <v>No</v>
      </c>
      <c r="E33" s="9">
        <v>98.907508774999997</v>
      </c>
      <c r="F33" s="9" t="str">
        <f>IF($B33="N/A","N/A",IF(E33&gt;98,"No",IF(E33&lt;8,"No","Yes")))</f>
        <v>No</v>
      </c>
      <c r="G33" s="9">
        <v>98.923299768000007</v>
      </c>
      <c r="H33" s="9" t="str">
        <f>IF($B33="N/A","N/A",IF(G33&gt;98,"No",IF(G33&lt;8,"No","Yes")))</f>
        <v>No</v>
      </c>
      <c r="I33" s="10">
        <v>0.26290000000000002</v>
      </c>
      <c r="J33" s="10">
        <v>1.6E-2</v>
      </c>
      <c r="K33" s="9" t="str">
        <f t="shared" si="2"/>
        <v>Yes</v>
      </c>
    </row>
    <row r="34" spans="1:11" x14ac:dyDescent="0.2">
      <c r="A34" s="29" t="s">
        <v>375</v>
      </c>
      <c r="B34" s="60" t="s">
        <v>224</v>
      </c>
      <c r="C34" s="9">
        <v>0.1434146016</v>
      </c>
      <c r="D34" s="9" t="str">
        <f>IF($B34="N/A","N/A",IF(C34&gt;5,"No",IF(C34&lt;=0,"No","Yes")))</f>
        <v>Yes</v>
      </c>
      <c r="E34" s="9">
        <v>0.11873550839999999</v>
      </c>
      <c r="F34" s="9" t="str">
        <f>IF($B34="N/A","N/A",IF(E34&gt;5,"No",IF(E34&lt;=0,"No","Yes")))</f>
        <v>Yes</v>
      </c>
      <c r="G34" s="9">
        <v>0.1074025456</v>
      </c>
      <c r="H34" s="9" t="str">
        <f>IF($B34="N/A","N/A",IF(G34&gt;5,"No",IF(G34&lt;=0,"No","Yes")))</f>
        <v>Yes</v>
      </c>
      <c r="I34" s="10">
        <v>-17.2</v>
      </c>
      <c r="J34" s="10">
        <v>-9.5399999999999991</v>
      </c>
      <c r="K34" s="9" t="str">
        <f t="shared" si="2"/>
        <v>Yes</v>
      </c>
    </row>
    <row r="35" spans="1:11" ht="12" customHeight="1" x14ac:dyDescent="0.2">
      <c r="A35" s="161" t="s">
        <v>1633</v>
      </c>
      <c r="B35" s="162"/>
      <c r="C35" s="162"/>
      <c r="D35" s="162"/>
      <c r="E35" s="162"/>
      <c r="F35" s="162"/>
      <c r="G35" s="162"/>
      <c r="H35" s="162"/>
      <c r="I35" s="162"/>
      <c r="J35" s="162"/>
      <c r="K35" s="163"/>
    </row>
    <row r="36" spans="1:11" x14ac:dyDescent="0.2">
      <c r="A36" s="156" t="s">
        <v>1631</v>
      </c>
      <c r="B36" s="157"/>
      <c r="C36" s="157"/>
      <c r="D36" s="157"/>
      <c r="E36" s="157"/>
      <c r="F36" s="157"/>
      <c r="G36" s="157"/>
      <c r="H36" s="157"/>
      <c r="I36" s="157"/>
      <c r="J36" s="157"/>
      <c r="K36" s="158"/>
    </row>
    <row r="37" spans="1:11" x14ac:dyDescent="0.2">
      <c r="A37" s="159" t="s">
        <v>1732</v>
      </c>
      <c r="B37" s="159"/>
      <c r="C37" s="159"/>
      <c r="D37" s="159"/>
      <c r="E37" s="159"/>
      <c r="F37" s="159"/>
      <c r="G37" s="159"/>
      <c r="H37" s="159"/>
      <c r="I37" s="159"/>
      <c r="J37" s="159"/>
      <c r="K37" s="160"/>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1581</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61279</v>
      </c>
      <c r="D6" s="9" t="str">
        <f>IF($B6="N/A","N/A",IF(C6&gt;15,"No",IF(C6&lt;-15,"No","Yes")))</f>
        <v>N/A</v>
      </c>
      <c r="E6" s="36">
        <v>64099</v>
      </c>
      <c r="F6" s="9" t="str">
        <f>IF($B6="N/A","N/A",IF(E6&gt;15,"No",IF(E6&lt;-15,"No","Yes")))</f>
        <v>N/A</v>
      </c>
      <c r="G6" s="36">
        <v>43535</v>
      </c>
      <c r="H6" s="9" t="str">
        <f>IF($B6="N/A","N/A",IF(G6&gt;15,"No",IF(G6&lt;-15,"No","Yes")))</f>
        <v>N/A</v>
      </c>
      <c r="I6" s="10">
        <v>4.6020000000000003</v>
      </c>
      <c r="J6" s="10">
        <v>-32.1</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89" t="s">
        <v>851</v>
      </c>
      <c r="B9" s="35" t="s">
        <v>213</v>
      </c>
      <c r="C9" s="37">
        <v>31.162877984000001</v>
      </c>
      <c r="D9" s="9" t="str">
        <f>IF($B9="N/A","N/A",IF(C9&gt;15,"No",IF(C9&lt;-15,"No","Yes")))</f>
        <v>N/A</v>
      </c>
      <c r="E9" s="37">
        <v>33.421426230999998</v>
      </c>
      <c r="F9" s="9" t="str">
        <f>IF($B9="N/A","N/A",IF(E9&gt;15,"No",IF(E9&lt;-15,"No","Yes")))</f>
        <v>N/A</v>
      </c>
      <c r="G9" s="37">
        <v>38.246284598999999</v>
      </c>
      <c r="H9" s="9" t="str">
        <f>IF($B9="N/A","N/A",IF(G9&gt;15,"No",IF(G9&lt;-15,"No","Yes")))</f>
        <v>N/A</v>
      </c>
      <c r="I9" s="10">
        <v>7.2480000000000002</v>
      </c>
      <c r="J9" s="10">
        <v>14.44</v>
      </c>
      <c r="K9" s="9" t="str">
        <f t="shared" si="0"/>
        <v>Yes</v>
      </c>
    </row>
    <row r="10" spans="1:11" x14ac:dyDescent="0.2">
      <c r="A10" s="89" t="s">
        <v>652</v>
      </c>
      <c r="B10" s="35" t="s">
        <v>237</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
      <c r="A11" s="86" t="s">
        <v>653</v>
      </c>
      <c r="B11" s="60" t="s">
        <v>238</v>
      </c>
      <c r="C11" s="9">
        <v>0</v>
      </c>
      <c r="D11" s="9" t="str">
        <f>IF($B11="N/A","N/A",IF(C11&gt;20,"No",IF(C11&lt;=0,"No","Yes")))</f>
        <v>No</v>
      </c>
      <c r="E11" s="9">
        <v>0</v>
      </c>
      <c r="F11" s="9" t="str">
        <f>IF($B11="N/A","N/A",IF(E11&gt;20,"No",IF(E11&lt;=0,"No","Yes")))</f>
        <v>No</v>
      </c>
      <c r="G11" s="9">
        <v>0</v>
      </c>
      <c r="H11" s="9" t="str">
        <f>IF($B11="N/A","N/A",IF(G11&gt;20,"No",IF(G11&lt;=0,"No","Yes")))</f>
        <v>No</v>
      </c>
      <c r="I11" s="10" t="s">
        <v>1745</v>
      </c>
      <c r="J11" s="10" t="s">
        <v>1745</v>
      </c>
      <c r="K11" s="9" t="str">
        <f t="shared" si="0"/>
        <v>N/A</v>
      </c>
    </row>
    <row r="12" spans="1:11" x14ac:dyDescent="0.2">
      <c r="A12" s="89" t="s">
        <v>654</v>
      </c>
      <c r="B12" s="60" t="s">
        <v>239</v>
      </c>
      <c r="C12" s="9">
        <v>0</v>
      </c>
      <c r="D12" s="9" t="str">
        <f>IF($B12="N/A","N/A",IF(C12&gt;10,"No",IF(C12&lt;=0,"No","Yes")))</f>
        <v>No</v>
      </c>
      <c r="E12" s="9">
        <v>0</v>
      </c>
      <c r="F12" s="9" t="str">
        <f>IF($B12="N/A","N/A",IF(E12&gt;10,"No",IF(E12&lt;=0,"No","Yes")))</f>
        <v>No</v>
      </c>
      <c r="G12" s="9">
        <v>0</v>
      </c>
      <c r="H12" s="9" t="str">
        <f>IF($B12="N/A","N/A",IF(G12&gt;10,"No",IF(G12&lt;=0,"No","Yes")))</f>
        <v>No</v>
      </c>
      <c r="I12" s="10" t="s">
        <v>1745</v>
      </c>
      <c r="J12" s="10" t="s">
        <v>1745</v>
      </c>
      <c r="K12" s="9" t="str">
        <f t="shared" si="0"/>
        <v>N/A</v>
      </c>
    </row>
    <row r="13" spans="1:11" x14ac:dyDescent="0.2">
      <c r="A13" s="89" t="s">
        <v>655</v>
      </c>
      <c r="B13" s="60" t="s">
        <v>224</v>
      </c>
      <c r="C13" s="9">
        <v>0</v>
      </c>
      <c r="D13" s="9" t="str">
        <f>IF($B13="N/A","N/A",IF(C13&gt;5,"No",IF(C13&lt;=0,"No","Yes")))</f>
        <v>No</v>
      </c>
      <c r="E13" s="9">
        <v>0</v>
      </c>
      <c r="F13" s="9" t="str">
        <f>IF($B13="N/A","N/A",IF(E13&gt;5,"No",IF(E13&lt;=0,"No","Yes")))</f>
        <v>No</v>
      </c>
      <c r="G13" s="9">
        <v>0</v>
      </c>
      <c r="H13" s="9" t="str">
        <f>IF($B13="N/A","N/A",IF(G13&gt;5,"No",IF(G13&lt;=0,"No","Yes")))</f>
        <v>No</v>
      </c>
      <c r="I13" s="10" t="s">
        <v>1745</v>
      </c>
      <c r="J13" s="10" t="s">
        <v>1745</v>
      </c>
      <c r="K13" s="9" t="str">
        <f t="shared" si="0"/>
        <v>N/A</v>
      </c>
    </row>
    <row r="14" spans="1:11" x14ac:dyDescent="0.2">
      <c r="A14" s="89" t="s">
        <v>159</v>
      </c>
      <c r="B14" s="35" t="s">
        <v>214</v>
      </c>
      <c r="C14" s="9">
        <v>0</v>
      </c>
      <c r="D14" s="9" t="str">
        <f>IF($B14="N/A","N/A",IF(C14&gt;100,"No",IF(C14&lt;95,"No","Yes")))</f>
        <v>No</v>
      </c>
      <c r="E14" s="9">
        <v>0</v>
      </c>
      <c r="F14" s="9" t="str">
        <f>IF($B14="N/A","N/A",IF(E14&gt;100,"No",IF(E14&lt;95,"No","Yes")))</f>
        <v>No</v>
      </c>
      <c r="G14" s="9">
        <v>0</v>
      </c>
      <c r="H14" s="9" t="str">
        <f>IF($B14="N/A","N/A",IF(G14&gt;100,"No",IF(G14&lt;95,"No","Yes")))</f>
        <v>No</v>
      </c>
      <c r="I14" s="10" t="s">
        <v>1745</v>
      </c>
      <c r="J14" s="10" t="s">
        <v>1745</v>
      </c>
      <c r="K14" s="9" t="str">
        <f t="shared" si="0"/>
        <v>N/A</v>
      </c>
    </row>
    <row r="15" spans="1:11" x14ac:dyDescent="0.2">
      <c r="A15" s="89" t="s">
        <v>32</v>
      </c>
      <c r="B15" s="35" t="s">
        <v>214</v>
      </c>
      <c r="C15" s="9">
        <v>0</v>
      </c>
      <c r="D15" s="9" t="str">
        <f>IF($B15="N/A","N/A",IF(C15&gt;100,"No",IF(C15&lt;95,"No","Yes")))</f>
        <v>No</v>
      </c>
      <c r="E15" s="9">
        <v>0</v>
      </c>
      <c r="F15" s="9" t="str">
        <f>IF($B15="N/A","N/A",IF(E15&gt;100,"No",IF(E15&lt;95,"No","Yes")))</f>
        <v>No</v>
      </c>
      <c r="G15" s="9">
        <v>0</v>
      </c>
      <c r="H15" s="9" t="str">
        <f>IF($B15="N/A","N/A",IF(G15&gt;100,"No",IF(G15&lt;95,"No","Yes")))</f>
        <v>No</v>
      </c>
      <c r="I15" s="10" t="s">
        <v>1745</v>
      </c>
      <c r="J15" s="10" t="s">
        <v>1745</v>
      </c>
      <c r="K15" s="9" t="str">
        <f t="shared" si="0"/>
        <v>N/A</v>
      </c>
    </row>
    <row r="16" spans="1:11" x14ac:dyDescent="0.2">
      <c r="A16" s="89" t="s">
        <v>848</v>
      </c>
      <c r="B16" s="35" t="s">
        <v>226</v>
      </c>
      <c r="C16" s="9" t="s">
        <v>1745</v>
      </c>
      <c r="D16" s="9" t="str">
        <f>IF($B16="N/A","N/A",IF(C16&gt;30,"No",IF(C16&lt;5,"No","Yes")))</f>
        <v>No</v>
      </c>
      <c r="E16" s="9" t="s">
        <v>1745</v>
      </c>
      <c r="F16" s="9" t="str">
        <f>IF($B16="N/A","N/A",IF(E16&gt;30,"No",IF(E16&lt;5,"No","Yes")))</f>
        <v>No</v>
      </c>
      <c r="G16" s="9" t="s">
        <v>1745</v>
      </c>
      <c r="H16" s="9" t="str">
        <f>IF($B16="N/A","N/A",IF(G16&gt;30,"No",IF(G16&lt;5,"No","Yes")))</f>
        <v>No</v>
      </c>
      <c r="I16" s="10" t="s">
        <v>1745</v>
      </c>
      <c r="J16" s="10" t="s">
        <v>1745</v>
      </c>
      <c r="K16" s="9" t="str">
        <f t="shared" si="0"/>
        <v>N/A</v>
      </c>
    </row>
    <row r="17" spans="1:11" x14ac:dyDescent="0.2">
      <c r="A17" s="89" t="s">
        <v>849</v>
      </c>
      <c r="B17" s="35" t="s">
        <v>227</v>
      </c>
      <c r="C17" s="9" t="s">
        <v>1745</v>
      </c>
      <c r="D17" s="9" t="str">
        <f>IF($B17="N/A","N/A",IF(C17&gt;75,"No",IF(C17&lt;15,"No","Yes")))</f>
        <v>No</v>
      </c>
      <c r="E17" s="9" t="s">
        <v>1745</v>
      </c>
      <c r="F17" s="9" t="str">
        <f>IF($B17="N/A","N/A",IF(E17&gt;75,"No",IF(E17&lt;15,"No","Yes")))</f>
        <v>No</v>
      </c>
      <c r="G17" s="9" t="s">
        <v>1745</v>
      </c>
      <c r="H17" s="9" t="str">
        <f>IF($B17="N/A","N/A",IF(G17&gt;75,"No",IF(G17&lt;15,"No","Yes")))</f>
        <v>No</v>
      </c>
      <c r="I17" s="10" t="s">
        <v>1745</v>
      </c>
      <c r="J17" s="10" t="s">
        <v>1745</v>
      </c>
      <c r="K17" s="9" t="str">
        <f t="shared" si="0"/>
        <v>N/A</v>
      </c>
    </row>
    <row r="18" spans="1:11" x14ac:dyDescent="0.2">
      <c r="A18" s="89" t="s">
        <v>850</v>
      </c>
      <c r="B18" s="35" t="s">
        <v>228</v>
      </c>
      <c r="C18" s="9" t="s">
        <v>1745</v>
      </c>
      <c r="D18" s="9" t="str">
        <f>IF($B18="N/A","N/A",IF(C18&gt;70,"No",IF(C18&lt;25,"No","Yes")))</f>
        <v>No</v>
      </c>
      <c r="E18" s="9" t="s">
        <v>1745</v>
      </c>
      <c r="F18" s="9" t="str">
        <f>IF($B18="N/A","N/A",IF(E18&gt;70,"No",IF(E18&lt;25,"No","Yes")))</f>
        <v>No</v>
      </c>
      <c r="G18" s="9" t="s">
        <v>1745</v>
      </c>
      <c r="H18" s="9" t="str">
        <f>IF($B18="N/A","N/A",IF(G18&gt;70,"No",IF(G18&lt;25,"No","Yes")))</f>
        <v>No</v>
      </c>
      <c r="I18" s="10" t="s">
        <v>1745</v>
      </c>
      <c r="J18" s="10" t="s">
        <v>1745</v>
      </c>
      <c r="K18" s="9" t="str">
        <f t="shared" si="0"/>
        <v>N/A</v>
      </c>
    </row>
    <row r="19" spans="1:11" x14ac:dyDescent="0.2">
      <c r="A19" s="89" t="s">
        <v>160</v>
      </c>
      <c r="B19" s="35" t="s">
        <v>214</v>
      </c>
      <c r="C19" s="9">
        <v>0</v>
      </c>
      <c r="D19" s="9" t="str">
        <f>IF($B19="N/A","N/A",IF(C19&gt;100,"No",IF(C19&lt;95,"No","Yes")))</f>
        <v>No</v>
      </c>
      <c r="E19" s="9">
        <v>0</v>
      </c>
      <c r="F19" s="9" t="str">
        <f>IF($B19="N/A","N/A",IF(E19&gt;100,"No",IF(E19&lt;95,"No","Yes")))</f>
        <v>No</v>
      </c>
      <c r="G19" s="9">
        <v>0</v>
      </c>
      <c r="H19" s="9" t="str">
        <f>IF($B19="N/A","N/A",IF(G19&gt;100,"No",IF(G19&lt;95,"No","Yes")))</f>
        <v>No</v>
      </c>
      <c r="I19" s="10" t="s">
        <v>1745</v>
      </c>
      <c r="J19" s="10" t="s">
        <v>1745</v>
      </c>
      <c r="K19" s="9" t="str">
        <f t="shared" si="0"/>
        <v>N/A</v>
      </c>
    </row>
    <row r="20" spans="1:11" x14ac:dyDescent="0.2">
      <c r="A20" s="29" t="s">
        <v>372</v>
      </c>
      <c r="B20" s="35" t="s">
        <v>241</v>
      </c>
      <c r="C20" s="9">
        <v>0</v>
      </c>
      <c r="D20" s="9" t="str">
        <f>IF($B20="N/A","N/A",IF(C20&gt;5,"No",IF(C20&lt;1,"No","Yes")))</f>
        <v>No</v>
      </c>
      <c r="E20" s="9">
        <v>0</v>
      </c>
      <c r="F20" s="9" t="str">
        <f>IF($B20="N/A","N/A",IF(E20&gt;5,"No",IF(E20&lt;1,"No","Yes")))</f>
        <v>No</v>
      </c>
      <c r="G20" s="9">
        <v>0</v>
      </c>
      <c r="H20" s="9" t="str">
        <f>IF($B20="N/A","N/A",IF(G20&gt;5,"No",IF(G20&lt;1,"No","Yes")))</f>
        <v>No</v>
      </c>
      <c r="I20" s="10" t="s">
        <v>1745</v>
      </c>
      <c r="J20" s="10" t="s">
        <v>1745</v>
      </c>
      <c r="K20" s="9" t="str">
        <f t="shared" si="0"/>
        <v>N/A</v>
      </c>
    </row>
    <row r="21" spans="1:11" x14ac:dyDescent="0.2">
      <c r="A21" s="29" t="s">
        <v>374</v>
      </c>
      <c r="B21" s="35" t="s">
        <v>242</v>
      </c>
      <c r="C21" s="9">
        <v>0</v>
      </c>
      <c r="D21" s="9" t="str">
        <f>IF($B21="N/A","N/A",IF(C21&gt;98,"No",IF(C21&lt;8,"No","Yes")))</f>
        <v>No</v>
      </c>
      <c r="E21" s="9">
        <v>0</v>
      </c>
      <c r="F21" s="9" t="str">
        <f>IF($B21="N/A","N/A",IF(E21&gt;98,"No",IF(E21&lt;8,"No","Yes")))</f>
        <v>No</v>
      </c>
      <c r="G21" s="9">
        <v>0</v>
      </c>
      <c r="H21" s="9" t="str">
        <f>IF($B21="N/A","N/A",IF(G21&gt;98,"No",IF(G21&lt;8,"No","Yes")))</f>
        <v>No</v>
      </c>
      <c r="I21" s="10" t="s">
        <v>1745</v>
      </c>
      <c r="J21" s="10" t="s">
        <v>1745</v>
      </c>
      <c r="K21" s="9" t="str">
        <f t="shared" si="0"/>
        <v>N/A</v>
      </c>
    </row>
    <row r="22" spans="1:11" x14ac:dyDescent="0.2">
      <c r="A22" s="29" t="s">
        <v>375</v>
      </c>
      <c r="B22" s="60" t="s">
        <v>224</v>
      </c>
      <c r="C22" s="9">
        <v>0</v>
      </c>
      <c r="D22" s="9" t="str">
        <f>IF($B22="N/A","N/A",IF(C22&gt;5,"No",IF(C22&lt;=0,"No","Yes")))</f>
        <v>No</v>
      </c>
      <c r="E22" s="9">
        <v>0</v>
      </c>
      <c r="F22" s="9" t="str">
        <f>IF($B22="N/A","N/A",IF(E22&gt;5,"No",IF(E22&lt;=0,"No","Yes")))</f>
        <v>No</v>
      </c>
      <c r="G22" s="9">
        <v>0</v>
      </c>
      <c r="H22" s="9" t="str">
        <f>IF($B22="N/A","N/A",IF(G22&gt;5,"No",IF(G22&lt;=0,"No","Yes")))</f>
        <v>No</v>
      </c>
      <c r="I22" s="10" t="s">
        <v>1745</v>
      </c>
      <c r="J22" s="10" t="s">
        <v>1745</v>
      </c>
      <c r="K22" s="9" t="str">
        <f t="shared" si="0"/>
        <v>N/A</v>
      </c>
    </row>
    <row r="23" spans="1:11" ht="12" customHeight="1" x14ac:dyDescent="0.2">
      <c r="A23" s="161" t="s">
        <v>1633</v>
      </c>
      <c r="B23" s="162"/>
      <c r="C23" s="162"/>
      <c r="D23" s="162"/>
      <c r="E23" s="162"/>
      <c r="F23" s="162"/>
      <c r="G23" s="162"/>
      <c r="H23" s="162"/>
      <c r="I23" s="162"/>
      <c r="J23" s="162"/>
      <c r="K23" s="163"/>
    </row>
    <row r="24" spans="1:11" x14ac:dyDescent="0.2">
      <c r="A24" s="156" t="s">
        <v>1631</v>
      </c>
      <c r="B24" s="157"/>
      <c r="C24" s="157"/>
      <c r="D24" s="157"/>
      <c r="E24" s="157"/>
      <c r="F24" s="157"/>
      <c r="G24" s="157"/>
      <c r="H24" s="157"/>
      <c r="I24" s="157"/>
      <c r="J24" s="157"/>
      <c r="K24" s="158"/>
    </row>
    <row r="25" spans="1:11" x14ac:dyDescent="0.2">
      <c r="A25" s="159" t="s">
        <v>1732</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2017-05-15T20:05:41Z</dcterms:modified>
  <dc:language>English</dc:language>
</cp:coreProperties>
</file>