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<sst xmlns="http://schemas.openxmlformats.org/spreadsheetml/2006/main" count="7659" uniqueCount="1749">
  <si>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</si>
  <si>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</si>
  <si>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</si>
  <si>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</si>
  <si>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</si>
  <si>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</si>
  <si>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</si>
  <si>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</si>
  <si>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</si>
  <si>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</si>
  <si>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</si>
  <si>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</si>
  <si>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</si>
  <si>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</si>
  <si>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</si>
  <si>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</si>
  <si>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</si>
  <si>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</si>
  <si>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</si>
  <si>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</si>
  <si>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</si>
  <si>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</si>
  <si>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</si>
  <si>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</si>
  <si>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</si>
  <si>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</si>
  <si>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</si>
  <si>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</si>
  <si>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</si>
  <si>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</si>
  <si>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</si>
  <si>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</si>
  <si>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</si>
  <si>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</si>
  <si>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</si>
  <si>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</si>
  <si>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</si>
  <si>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</si>
  <si>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</si>
  <si>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</si>
  <si>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</si>
  <si>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</si>
  <si>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</si>
  <si>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</si>
  <si>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</si>
  <si>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</si>
  <si>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</si>
  <si>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</si>
  <si>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</si>
  <si>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</si>
  <si>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</si>
  <si>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</si>
  <si>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</si>
  <si>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</si>
  <si>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</si>
  <si>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</si>
  <si>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</si>
  <si>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</si>
  <si>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</si>
  <si>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</si>
  <si>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</si>
  <si>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</si>
  <si>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</si>
  <si>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</si>
  <si>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</si>
  <si>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</si>
  <si>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</si>
  <si>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</si>
  <si>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</si>
  <si>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</si>
  <si>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</si>
  <si>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</si>
  <si>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</si>
  <si>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</si>
  <si>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</si>
  <si>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</si>
  <si>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</si>
  <si>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</si>
  <si>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</si>
  <si>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</si>
  <si>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</si>
  <si>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</si>
  <si>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</si>
  <si>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</si>
  <si>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</si>
  <si>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</si>
  <si>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</si>
  <si>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</si>
  <si>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</si>
  <si>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</si>
  <si>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</si>
  <si>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</si>
  <si>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</si>
  <si>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</si>
  <si>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</si>
  <si>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</si>
  <si>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</si>
  <si>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</si>
  <si>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</si>
  <si>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</si>
  <si>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</si>
  <si>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</si>
  <si>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</si>
  <si>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</si>
  <si>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</si>
  <si>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</si>
  <si>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</si>
  <si>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</si>
  <si>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</si>
  <si>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</si>
  <si>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</si>
  <si>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</si>
  <si>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</si>
  <si>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</si>
  <si>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</si>
  <si>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</si>
  <si>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</si>
  <si>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</si>
  <si>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</si>
  <si>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</si>
  <si>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</si>
  <si>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</si>
  <si>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</si>
  <si>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</si>
  <si>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</si>
  <si>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</si>
  <si>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</si>
  <si>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</si>
  <si>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</si>
  <si>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</si>
  <si>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</si>
  <si>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</si>
  <si>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</si>
  <si>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</si>
  <si>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</si>
  <si>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</si>
  <si>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</si>
  <si>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</si>
  <si>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</si>
  <si>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</si>
  <si>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</si>
  <si>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</si>
  <si>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</si>
  <si>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</si>
  <si>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</si>
  <si>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</si>
  <si>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</si>
  <si>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</si>
  <si>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</si>
  <si>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</si>
  <si>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</si>
  <si>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</si>
  <si>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</si>
  <si>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</si>
  <si>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</si>
  <si>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</si>
  <si>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</si>
  <si>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</si>
  <si>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</si>
  <si>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</si>
  <si>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</si>
  <si>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</si>
  <si>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</si>
  <si>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</si>
  <si>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</si>
  <si>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</si>
  <si>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</si>
  <si>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</si>
  <si>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</si>
  <si>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</si>
  <si>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</si>
  <si>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</si>
  <si>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</si>
  <si>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</si>
  <si>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</si>
  <si>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</si>
  <si>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</si>
  <si>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</si>
  <si>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</si>
  <si>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</si>
  <si>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</si>
  <si>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</si>
  <si>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</si>
  <si>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</si>
  <si>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</si>
  <si>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</si>
  <si>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</si>
  <si>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</si>
  <si>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</si>
  <si>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</si>
  <si>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</si>
  <si>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</si>
  <si>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</si>
  <si>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</si>
  <si>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</si>
  <si>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</si>
  <si>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</si>
  <si>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</si>
  <si>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</si>
  <si>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</si>
  <si>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</si>
  <si>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</si>
  <si>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</si>
  <si>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</si>
  <si>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</si>
  <si>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</si>
  <si>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</si>
  <si>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</si>
  <si>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</si>
  <si>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</si>
  <si>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</si>
  <si>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</si>
  <si>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</si>
  <si>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</si>
  <si>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</si>
  <si>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</si>
  <si>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</si>
  <si>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</si>
  <si>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</si>
  <si>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</si>
  <si>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</si>
  <si>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</si>
  <si>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</si>
  <si>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</si>
  <si>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</si>
  <si>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</si>
  <si>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</si>
  <si>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</si>
  <si>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</si>
  <si>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</si>
  <si>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</si>
  <si>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</si>
  <si>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</si>
  <si>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</si>
  <si>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</si>
  <si>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</si>
  <si>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</si>
  <si>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</si>
  <si>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</si>
  <si>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</si>
  <si>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</si>
  <si>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</si>
  <si>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</si>
  <si>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</si>
  <si>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</si>
  <si>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</si>
  <si>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</si>
  <si>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</si>
  <si>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</si>
  <si>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</si>
  <si>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</si>
  <si>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</si>
  <si>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</si>
  <si>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</si>
  <si>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</si>
  <si>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</si>
  <si>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</si>
  <si>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</si>
  <si>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</si>
  <si>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</si>
  <si>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</si>
  <si>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</si>
  <si>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</si>
  <si>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</si>
  <si>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</si>
  <si>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</si>
  <si>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</si>
  <si>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</si>
  <si>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</si>
  <si>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</si>
  <si>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</si>
  <si>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</si>
  <si>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</si>
  <si>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</si>
  <si>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</si>
  <si>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</si>
  <si>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</si>
  <si>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</si>
  <si>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</si>
  <si>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</si>
  <si>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</si>
  <si>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</si>
  <si>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</si>
  <si>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</si>
  <si>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</si>
  <si>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</si>
  <si>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</si>
  <si>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</si>
  <si>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</si>
  <si>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</si>
  <si>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</si>
  <si>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</si>
  <si>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</si>
  <si>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</si>
  <si>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</si>
  <si>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</si>
  <si>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</si>
  <si>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</si>
  <si>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</si>
  <si>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</si>
  <si>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</si>
  <si>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</si>
  <si>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</si>
  <si>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</si>
  <si>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</si>
  <si>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</si>
  <si>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</si>
  <si>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</si>
  <si>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</si>
  <si>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</si>
  <si>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</si>
  <si>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</si>
  <si>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</si>
  <si>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</si>
  <si>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</si>
  <si>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</si>
  <si>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</si>
  <si>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</si>
  <si>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</si>
  <si>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</si>
  <si>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</si>
  <si>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</si>
  <si>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</si>
  <si>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</si>
  <si>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</si>
  <si>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</si>
  <si>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</si>
  <si>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</si>
  <si>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</si>
  <si>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</si>
  <si>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</si>
  <si>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</si>
  <si>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</si>
  <si>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</si>
  <si>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</si>
  <si>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</si>
  <si>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</si>
  <si>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</si>
  <si>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</si>
  <si>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</si>
  <si>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</si>
  <si>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</si>
  <si>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</si>
  <si>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</si>
  <si>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</si>
  <si>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</si>
  <si>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</si>
  <si>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</si>
  <si>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</si>
  <si>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</si>
  <si>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</si>
  <si>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</si>
  <si>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</si>
  <si>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</si>
  <si>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</si>
  <si>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</si>
  <si>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</si>
  <si>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</si>
  <si>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</si>
  <si>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</si>
  <si>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</si>
  <si>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</si>
  <si>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</si>
  <si>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</si>
  <si>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</si>
  <si>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</si>
  <si>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</si>
  <si>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</si>
  <si>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</si>
  <si>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</si>
  <si>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</si>
  <si>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</si>
  <si>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</si>
  <si>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</si>
  <si>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</si>
  <si>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</si>
  <si>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</si>
  <si>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</si>
  <si>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</si>
  <si>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</si>
  <si>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</si>
  <si>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</si>
  <si>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</si>
  <si>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</si>
  <si>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</si>
  <si>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</si>
  <si>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</si>
  <si>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</si>
  <si>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</si>
  <si>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</si>
  <si>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</si>
  <si>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</si>
  <si>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</si>
  <si>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</si>
  <si>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</si>
  <si>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</si>
  <si>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</si>
  <si>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</si>
  <si>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</si>
  <si>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</si>
  <si>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</si>
  <si>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</si>
  <si>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</si>
  <si>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</si>
  <si>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</si>
  <si>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</si>
  <si>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</si>
  <si>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</si>
  <si>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</si>
  <si>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</si>
  <si>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</si>
  <si>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</si>
  <si>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</si>
  <si>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</si>
  <si>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</si>
  <si>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</si>
  <si>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</si>
  <si>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</si>
  <si>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</si>
  <si>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</si>
  <si>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</si>
  <si>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</si>
  <si>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</si>
  <si>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</si>
  <si>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</si>
  <si>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</si>
  <si>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</si>
  <si>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</si>
  <si>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</si>
  <si>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</si>
  <si>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</si>
  <si>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</si>
  <si>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</si>
  <si>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</si>
  <si>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</si>
  <si>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</si>
  <si>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</si>
  <si>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</si>
  <si>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</si>
  <si>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</si>
  <si>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</si>
  <si>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</si>
  <si>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</si>
  <si>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</si>
  <si>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</si>
  <si>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</si>
  <si>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</si>
  <si>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</si>
  <si>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</si>
  <si>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</si>
  <si>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</si>
  <si>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</si>
  <si>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</si>
  <si>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</si>
  <si>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</si>
  <si>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</si>
  <si>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</si>
  <si>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</si>
  <si>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</si>
  <si>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</si>
  <si>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</si>
  <si>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</si>
  <si>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</si>
  <si>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</si>
  <si>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</si>
  <si>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</si>
  <si>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</si>
  <si>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</si>
  <si>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</si>
  <si>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</si>
  <si>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</si>
  <si>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</si>
  <si>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</si>
  <si>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</si>
  <si>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</si>
  <si>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</si>
  <si>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</si>
  <si>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</si>
  <si>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</si>
  <si>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</si>
  <si>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</si>
  <si>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</si>
  <si>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</si>
  <si>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</si>
  <si>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</si>
  <si>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</si>
  <si>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</si>
  <si>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</si>
  <si>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</si>
  <si>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</si>
  <si>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</si>
  <si>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</si>
  <si>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</si>
  <si>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</si>
  <si>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</si>
  <si>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</si>
  <si>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</si>
  <si>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</si>
  <si>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</si>
  <si>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</si>
  <si>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</si>
  <si>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</si>
  <si>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</si>
  <si>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</si>
  <si>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</si>
  <si>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</si>
  <si>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</si>
  <si>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</si>
  <si>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</si>
  <si>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</si>
  <si>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</si>
  <si>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</si>
  <si>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</si>
  <si>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</si>
  <si>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</si>
  <si>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</si>
  <si>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</si>
  <si>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</si>
  <si>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</si>
  <si>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</si>
  <si>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</si>
  <si>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</si>
  <si>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</si>
  <si>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</si>
  <si>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</si>
  <si>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</si>
  <si>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</si>
  <si>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</si>
  <si>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</si>
  <si>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</si>
  <si>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</si>
  <si>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</si>
  <si>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</si>
  <si>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</si>
  <si>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</si>
  <si>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</si>
  <si>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</si>
  <si>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</si>
  <si>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</si>
  <si>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</si>
  <si>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</si>
  <si>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</si>
  <si>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</si>
  <si>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</si>
  <si>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</si>
  <si>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</si>
  <si>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</si>
  <si>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</si>
  <si>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</si>
  <si>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</si>
  <si>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</si>
  <si>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</si>
  <si>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</si>
  <si>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</si>
  <si>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</si>
  <si>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</si>
  <si>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</si>
  <si>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</si>
  <si>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</si>
  <si>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</si>
  <si>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</si>
  <si>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</si>
  <si>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</si>
  <si>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</si>
  <si>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</si>
  <si>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</si>
  <si>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</si>
  <si>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</si>
  <si>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</si>
  <si>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</si>
  <si>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</si>
  <si>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</si>
  <si>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</si>
  <si>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</si>
  <si>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</si>
  <si>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</si>
  <si>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</si>
  <si>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</si>
  <si>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</si>
  <si>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</si>
  <si>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</si>
  <si>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</si>
  <si>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</si>
  <si>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</si>
  <si>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</si>
  <si>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</si>
  <si>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</si>
  <si>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</si>
  <si>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</si>
  <si>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</si>
  <si>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</si>
  <si>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</si>
  <si>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</si>
  <si>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</si>
  <si>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</si>
  <si>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</si>
  <si>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</si>
  <si>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</si>
  <si>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</si>
  <si>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</si>
  <si>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</si>
  <si>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</si>
  <si>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</si>
  <si>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</si>
  <si>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</si>
  <si>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</si>
  <si>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</si>
  <si>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</si>
  <si>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</si>
  <si>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</si>
  <si>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</si>
  <si>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</si>
  <si>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</si>
  <si>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</si>
  <si>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</si>
  <si>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</si>
  <si>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</si>
  <si>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</si>
  <si>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</si>
  <si>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</si>
  <si>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</si>
  <si>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</si>
  <si>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</si>
  <si>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</si>
  <si>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</si>
  <si>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</si>
  <si>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</si>
  <si>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</si>
  <si>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</si>
  <si>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</si>
  <si>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</si>
  <si>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</si>
  <si>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</si>
  <si>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</si>
  <si>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</si>
  <si>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</si>
  <si>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</si>
  <si>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</si>
  <si>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</si>
  <si>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</si>
  <si>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</si>
  <si>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</si>
  <si>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</si>
  <si>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</si>
  <si>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</si>
  <si>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</si>
  <si>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</si>
  <si>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</si>
  <si>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</si>
  <si>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</si>
  <si>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</si>
  <si>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</si>
  <si>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</si>
  <si>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</si>
  <si>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</si>
  <si>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</si>
  <si>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</si>
  <si>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</si>
  <si>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</si>
  <si>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</si>
  <si>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</si>
  <si>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</si>
  <si>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</si>
  <si>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</si>
  <si>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</si>
  <si>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</si>
  <si>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</si>
  <si>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</si>
  <si>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</si>
  <si>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</si>
  <si>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</si>
  <si>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</si>
  <si>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</si>
  <si>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</si>
  <si>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</si>
  <si>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</si>
  <si>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</si>
  <si>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</si>
  <si>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</si>
  <si>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</si>
  <si>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</si>
  <si>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</si>
  <si>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</si>
  <si>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</si>
  <si>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</si>
  <si>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</si>
  <si>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</si>
  <si>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</si>
  <si>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</si>
  <si>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</si>
  <si>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</si>
  <si>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</si>
  <si>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</si>
  <si>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</si>
  <si>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</si>
  <si>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</si>
  <si>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</si>
  <si>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</si>
  <si>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</si>
  <si>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</si>
  <si>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</si>
  <si>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</si>
  <si>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</si>
  <si>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</si>
  <si>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</si>
  <si>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</si>
  <si>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</si>
  <si>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</si>
  <si>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</si>
  <si>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</si>
  <si>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</si>
  <si>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</si>
  <si>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</si>
  <si>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</si>
  <si>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</si>
  <si>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</si>
  <si>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</si>
  <si>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</si>
  <si>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</si>
  <si>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</si>
  <si>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</si>
  <si>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</si>
  <si>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</si>
  <si>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</si>
  <si>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</si>
  <si>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</si>
  <si>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</si>
  <si>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</si>
  <si>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</si>
  <si>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</si>
  <si>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</si>
  <si>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</si>
  <si>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</si>
  <si>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</si>
  <si>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</si>
  <si>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</si>
  <si>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</si>
  <si>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</si>
  <si>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</si>
  <si>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</si>
  <si>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</si>
  <si>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</si>
  <si>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</si>
  <si>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</si>
  <si>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</si>
  <si>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</si>
  <si>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</si>
  <si>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</si>
  <si>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</si>
  <si>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</si>
  <si>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</si>
  <si>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</si>
  <si>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</si>
  <si>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</si>
  <si>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</si>
  <si>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</si>
  <si>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</si>
  <si>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</si>
  <si>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</si>
  <si>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</si>
  <si>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</si>
  <si>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</si>
  <si>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</si>
  <si>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</si>
  <si>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</si>
  <si>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</si>
  <si>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</si>
  <si>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</si>
  <si>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</si>
  <si>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</si>
  <si>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</si>
  <si>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</si>
  <si>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</si>
  <si>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</si>
  <si>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</si>
  <si>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</si>
  <si>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</si>
  <si>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</si>
  <si>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</si>
  <si>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</si>
  <si>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</si>
  <si>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</si>
  <si>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</si>
  <si>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</si>
  <si>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</si>
  <si>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</si>
  <si>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</si>
  <si>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</si>
  <si>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</si>
  <si>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</si>
  <si>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</si>
  <si>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</si>
  <si>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</si>
  <si>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</si>
  <si>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</si>
  <si>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</si>
  <si>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</si>
  <si>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</si>
  <si>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</si>
  <si>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</si>
  <si>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</si>
  <si>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</si>
  <si>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</si>
  <si>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</si>
  <si>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</si>
  <si>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</si>
  <si>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</si>
  <si>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</si>
  <si>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</si>
  <si>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</si>
  <si>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</si>
  <si>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</si>
  <si>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</si>
  <si>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</si>
  <si>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</si>
  <si>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</si>
  <si>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</si>
  <si>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</si>
  <si>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</si>
  <si>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</si>
  <si>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</si>
  <si>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</si>
  <si>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</si>
  <si>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</si>
  <si>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</si>
  <si>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</si>
  <si>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</si>
  <si>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</si>
  <si>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</si>
  <si>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</si>
  <si>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</si>
  <si>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</si>
  <si>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</si>
  <si>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</si>
  <si>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</si>
  <si>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</si>
  <si>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</si>
  <si>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</si>
  <si>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</si>
  <si>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</si>
  <si>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</si>
  <si>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</si>
  <si>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</si>
  <si>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</si>
  <si>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</si>
  <si>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</si>
  <si>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</si>
  <si>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</si>
  <si>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</si>
  <si>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</si>
  <si>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</si>
  <si>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</si>
  <si>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</si>
  <si>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</si>
  <si>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</si>
  <si>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</si>
  <si>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</si>
  <si>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</si>
  <si>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</si>
  <si>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</si>
  <si>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</si>
  <si>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</si>
  <si>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</si>
  <si>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</si>
  <si>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</si>
  <si>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</si>
  <si>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</si>
  <si>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</si>
  <si>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</si>
  <si>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</si>
  <si>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</si>
  <si>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</si>
  <si>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</si>
  <si>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</si>
  <si>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</si>
  <si>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</si>
  <si>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</si>
  <si>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</si>
  <si>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</si>
  <si>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</si>
  <si>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</si>
  <si>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</si>
  <si>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</si>
  <si>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</si>
  <si>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</si>
  <si>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</si>
  <si>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</si>
  <si>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</si>
  <si>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</si>
  <si>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</si>
  <si>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</si>
  <si>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</si>
  <si>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</si>
  <si>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</si>
  <si>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</si>
  <si>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</si>
  <si>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</si>
  <si>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</si>
  <si>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</si>
  <si>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</si>
  <si>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</si>
  <si>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</si>
  <si>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</si>
  <si>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</si>
  <si>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</si>
  <si>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</si>
  <si>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</si>
  <si>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</si>
  <si>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</si>
  <si>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</si>
  <si>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</si>
  <si>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</si>
  <si>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</si>
  <si>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</si>
  <si>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</si>
  <si>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</si>
  <si>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</si>
  <si>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</si>
  <si>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</si>
  <si>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</si>
  <si>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</si>
  <si>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</si>
  <si>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</si>
  <si>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</si>
  <si>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</si>
  <si>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</si>
  <si>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</si>
  <si>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</si>
  <si>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</si>
  <si>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</si>
  <si>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</si>
  <si>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</si>
  <si>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</si>
  <si>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</si>
  <si>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</si>
  <si>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</si>
  <si>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</si>
  <si>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</si>
  <si>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</si>
  <si>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</si>
  <si>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</si>
  <si>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</si>
  <si>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</si>
  <si>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</si>
  <si>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</si>
  <si>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</si>
  <si>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</si>
  <si>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</si>
  <si>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</si>
  <si>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</si>
  <si>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</si>
  <si>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</si>
  <si>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</si>
  <si>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</si>
  <si>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</si>
  <si>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</si>
  <si>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</si>
  <si>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</si>
  <si>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</si>
  <si>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</si>
  <si>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</si>
  <si>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</si>
  <si>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</si>
  <si>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</si>
  <si>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</si>
  <si>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</si>
  <si>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</si>
  <si>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</si>
  <si>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</si>
  <si>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</si>
  <si>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</si>
  <si>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</si>
  <si>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</si>
  <si>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</si>
  <si>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</si>
  <si>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</si>
  <si>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</si>
  <si>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</si>
  <si>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</si>
  <si>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</si>
  <si>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</si>
  <si>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</si>
  <si>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</si>
  <si>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</si>
  <si>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</si>
  <si>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</si>
  <si>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</si>
  <si>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</si>
  <si>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</si>
  <si>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</si>
  <si>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</si>
  <si>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</si>
  <si>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</si>
  <si>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</si>
  <si>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</si>
  <si>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</si>
  <si>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</si>
  <si>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</si>
  <si>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</si>
  <si>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</si>
  <si>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</si>
  <si>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</si>
  <si>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</si>
  <si>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</si>
  <si>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</si>
  <si>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</si>
  <si>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</si>
  <si>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</si>
  <si>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</si>
  <si>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</si>
  <si>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</si>
  <si>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</si>
  <si>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</si>
  <si>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</si>
  <si>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</si>
  <si>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</si>
  <si>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</si>
  <si>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</si>
  <si>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</si>
  <si>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</si>
  <si>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</si>
  <si>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</si>
  <si>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</si>
  <si>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</si>
  <si>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</si>
  <si>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</si>
  <si>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</si>
  <si>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</si>
  <si>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</si>
  <si>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</si>
  <si>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</si>
  <si>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</si>
  <si>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</si>
  <si>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</si>
  <si>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</si>
  <si>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</si>
  <si>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</si>
  <si>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</si>
  <si>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</si>
  <si>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</si>
  <si>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</si>
  <si>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</si>
  <si>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</si>
  <si>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</si>
  <si>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</si>
  <si>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</si>
  <si>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</si>
  <si>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</si>
  <si>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</si>
  <si>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</si>
  <si>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</si>
  <si>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</si>
  <si>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</si>
  <si>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</si>
  <si>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</si>
  <si>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</si>
  <si>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</si>
  <si>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</si>
  <si>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</si>
  <si>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</si>
  <si>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</si>
  <si>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</si>
  <si>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</si>
  <si>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</si>
  <si>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</si>
  <si>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</si>
  <si>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</si>
  <si>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</si>
  <si>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</si>
  <si>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</si>
  <si>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</si>
  <si>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</si>
  <si>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</si>
  <si>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</si>
  <si>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</si>
  <si>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</si>
  <si>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</si>
  <si>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</si>
  <si>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</si>
  <si>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</si>
  <si>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</si>
  <si>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</si>
  <si>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</si>
  <si>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</si>
  <si>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</si>
  <si>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</si>
  <si>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</si>
  <si>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</si>
  <si>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</si>
  <si>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</si>
  <si>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</si>
  <si>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</si>
  <si>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</si>
  <si>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</si>
  <si>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</si>
  <si>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</si>
  <si>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</si>
  <si>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</si>
  <si>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</si>
  <si>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</si>
  <si>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</si>
  <si>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</si>
  <si>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</si>
  <si>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</si>
  <si>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</si>
  <si>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</si>
  <si>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</si>
  <si>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</si>
  <si>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</si>
  <si>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</si>
  <si>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</si>
  <si>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</si>
  <si>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</si>
  <si>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</si>
  <si>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</si>
  <si>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</si>
  <si>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</si>
  <si>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</si>
  <si>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</si>
  <si>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</si>
  <si>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</si>
  <si>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</si>
  <si>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</si>
  <si>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</si>
  <si>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</si>
  <si>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</si>
  <si>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</si>
  <si>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</si>
  <si>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</si>
  <si>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</si>
  <si>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</si>
  <si>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</si>
  <si>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</si>
  <si>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</si>
  <si>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</si>
  <si>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</si>
  <si>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</si>
  <si>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</si>
  <si>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</si>
  <si>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</si>
  <si>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</si>
  <si>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</si>
  <si>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</si>
  <si>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</si>
  <si>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</si>
  <si>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</si>
  <si>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</si>
  <si>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</si>
  <si>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</si>
  <si>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</si>
  <si>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</si>
  <si>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</si>
  <si>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</si>
  <si>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</si>
  <si>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</si>
  <si>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</si>
  <si>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</si>
  <si>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</si>
  <si>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</si>
  <si>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</si>
  <si>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</si>
  <si>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</si>
  <si>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</si>
  <si>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</si>
  <si>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</si>
  <si>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</si>
  <si>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</si>
  <si>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</si>
  <si>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</si>
  <si>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</si>
  <si>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</si>
  <si>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</si>
  <si>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</si>
  <si>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</si>
  <si>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</si>
  <si>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</si>
  <si>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</si>
  <si>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</si>
  <si>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</si>
  <si>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</si>
  <si>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</si>
  <si>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</si>
  <si>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</si>
  <si>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</si>
  <si>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</si>
  <si>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</si>
  <si>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</si>
  <si>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</si>
  <si>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</si>
  <si>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</si>
  <si>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</si>
  <si>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</si>
  <si>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</si>
  <si>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</si>
  <si>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</si>
  <si>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</si>
  <si>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</si>
  <si>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</si>
  <si>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</si>
  <si>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</si>
  <si>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</si>
  <si>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</si>
  <si>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</si>
  <si>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</si>
  <si>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</si>
  <si>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</si>
  <si>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</si>
  <si>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</si>
  <si>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</si>
  <si>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</si>
  <si>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</si>
  <si>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</si>
  <si>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</si>
  <si>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</si>
  <si>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</si>
  <si>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</si>
  <si>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</si>
  <si>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</si>
  <si>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</si>
  <si>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</si>
  <si>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</si>
  <si>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</si>
  <si>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</si>
  <si>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</si>
  <si>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</si>
  <si>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</si>
  <si>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</si>
  <si>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</si>
  <si>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</si>
  <si>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</si>
  <si>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</si>
  <si>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</si>
  <si>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</si>
  <si>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</si>
  <si>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</si>
  <si>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</si>
  <si>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</si>
  <si>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</si>
  <si>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</si>
  <si>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</si>
  <si>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</si>
  <si>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</si>
  <si>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</si>
  <si>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</si>
  <si>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</si>
  <si>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</si>
  <si>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</si>
  <si>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</si>
  <si>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</si>
  <si>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</si>
  <si>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</si>
  <si>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</si>
  <si>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</si>
  <si>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</si>
  <si>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</si>
  <si>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</si>
  <si>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</si>
  <si>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</si>
  <si>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</si>
  <si>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</si>
  <si>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</si>
  <si>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</si>
  <si>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</si>
  <si>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</si>
  <si>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</si>
  <si>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</si>
  <si>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</si>
  <si>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</si>
  <si>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</si>
  <si>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</si>
  <si>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</si>
  <si>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</si>
  <si>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</si>
  <si>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</si>
  <si>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</si>
  <si>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</si>
  <si>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</si>
  <si>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</si>
  <si>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</si>
  <si>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</si>
  <si>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</si>
  <si>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</si>
  <si>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</si>
  <si>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</si>
  <si>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</si>
  <si>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</si>
  <si>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</si>
  <si>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</si>
  <si>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</si>
  <si>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</si>
  <si>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</si>
  <si>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</si>
  <si>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</si>
  <si>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</si>
  <si>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</si>
  <si>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</si>
  <si>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</si>
  <si>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</si>
  <si>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</si>
  <si>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</si>
  <si>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</si>
  <si>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</si>
  <si>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</si>
  <si>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</si>
  <si>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</si>
  <si>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</si>
  <si>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</si>
  <si>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</si>
  <si>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</si>
  <si>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</si>
  <si>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</si>
  <si>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</si>
  <si>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</si>
  <si>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</si>
  <si>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</si>
  <si>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</si>
  <si>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</si>
  <si>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</si>
  <si>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</si>
  <si>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</si>
  <si>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</si>
  <si>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</si>
  <si>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</si>
  <si>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</si>
  <si>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</si>
  <si>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</si>
  <si>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</si>
  <si>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</si>
  <si>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</si>
  <si>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</si>
  <si>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</si>
  <si>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</si>
  <si>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</si>
  <si>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</si>
  <si>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</si>
  <si>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</si>
  <si>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</si>
  <si>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</si>
  <si>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</si>
  <si>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</si>
  <si>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</si>
  <si>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</si>
  <si>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</si>
  <si>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</si>
  <si>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</si>
  <si>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</si>
  <si>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</si>
  <si>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</si>
  <si>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</si>
  <si>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</si>
  <si>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</si>
  <si>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</si>
  <si>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</si>
  <si>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</si>
  <si>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</si>
  <si>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</si>
  <si>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</si>
  <si>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</si>
  <si>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</si>
  <si>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</si>
  <si>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</si>
  <si>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</si>
  <si>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</si>
  <si>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</si>
  <si>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</si>
  <si>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</si>
  <si>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</si>
  <si>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</si>
  <si>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</si>
  <si>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</si>
  <si>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</si>
  <si>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</si>
  <si>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</si>
  <si>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</si>
  <si>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</si>
  <si>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</si>
  <si>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</si>
  <si>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</si>
  <si>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</si>
  <si>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</si>
  <si>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</si>
  <si>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</si>
  <si>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</si>
  <si>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</si>
  <si>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</si>
  <si>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</si>
  <si>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</si>
  <si>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</si>
  <si>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</si>
  <si>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</si>
  <si>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</si>
  <si>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</si>
  <si>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</si>
  <si>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</si>
  <si>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</si>
  <si>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</si>
  <si>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</si>
  <si>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</si>
  <si>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</si>
  <si>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</si>
  <si>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</si>
  <si>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</si>
  <si>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</si>
  <si>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</si>
  <si>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</si>
  <si>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</si>
  <si>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</si>
  <si>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</si>
  <si>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</si>
  <si>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</si>
  <si>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</si>
  <si>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</si>
  <si>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</si>
  <si>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</si>
  <si>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</si>
  <si>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</si>
  <si>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</si>
  <si>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</si>
  <si>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</si>
  <si>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</si>
  <si>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</si>
  <si>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</si>
  <si>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</si>
  <si>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</si>
  <si>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</si>
  <si>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</si>
  <si>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</si>
  <si>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</si>
  <si>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</si>
  <si>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</si>
  <si>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</si>
  <si>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</si>
  <si>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</si>
  <si>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</si>
  <si>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</si>
  <si>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</si>
  <si>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</si>
  <si>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</si>
  <si>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</si>
  <si>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</si>
  <si>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</si>
  <si>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</si>
  <si>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</si>
  <si>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</si>
  <si>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</si>
  <si>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</si>
  <si>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</si>
  <si>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</si>
  <si>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</si>
  <si>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</si>
  <si>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</si>
  <si>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</si>
  <si>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</si>
  <si>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</si>
  <si>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</si>
  <si>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</si>
  <si>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</si>
  <si>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</si>
  <si>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</si>
  <si>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</si>
  <si>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</si>
  <si>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</si>
  <si>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</si>
  <si>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</si>
  <si>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</si>
  <si>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</si>
  <si>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</si>
  <si>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</si>
  <si>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</si>
  <si>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</si>
  <si>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</si>
  <si>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</si>
  <si>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</si>
  <si>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</si>
  <si>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</si>
  <si>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</si>
  <si>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</si>
  <si>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</si>
  <si>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</si>
  <si>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</si>
  <si>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</si>
  <si>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</si>
  <si>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</si>
  <si>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</si>
  <si>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</si>
  <si>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</si>
  <si>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</si>
  <si>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</si>
  <si>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</si>
  <si>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</si>
  <si>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</si>
  <si>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</si>
  <si>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</si>
  <si>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</si>
  <si>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</si>
  <si>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</si>
  <si>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</si>
  <si>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</si>
  <si>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</si>
  <si>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</si>
  <si>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</si>
  <si>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</si>
  <si>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</si>
  <si>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</si>
  <si>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</si>
  <si>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</si>
  <si>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</si>
  <si>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</si>
  <si>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</si>
  <si>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</si>
  <si>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</si>
  <si>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</si>
  <si>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</si>
  <si>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</si>
  <si>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</si>
  <si>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</si>
  <si>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</si>
  <si>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</si>
  <si>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</si>
  <si>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</si>
  <si>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</si>
  <si>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</si>
  <si>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</si>
  <si>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</si>
  <si>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</si>
  <si>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</si>
  <si>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</si>
  <si>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</si>
  <si>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</si>
  <si>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</si>
  <si>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</si>
  <si>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</si>
  <si>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</si>
  <si>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</si>
  <si>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</si>
  <si>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</si>
  <si>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</si>
  <si>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</si>
  <si>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</si>
  <si>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</si>
  <si>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</si>
  <si>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</si>
  <si>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</si>
  <si>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</si>
  <si>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</si>
  <si>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</si>
  <si>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</si>
  <si>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</si>
  <si>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</si>
  <si>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</si>
  <si>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</si>
  <si>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</si>
  <si>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</si>
  <si>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</si>
  <si>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</si>
  <si>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</si>
  <si>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</si>
  <si>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</si>
  <si>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</si>
  <si>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</si>
  <si>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</si>
  <si>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</si>
  <si>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</si>
  <si>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</si>
  <si>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</si>
  <si>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</si>
  <si>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</si>
  <si>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</si>
  <si>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</si>
  <si>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</si>
  <si>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</si>
  <si>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</si>
  <si>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</si>
  <si>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</si>
  <si>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</si>
  <si>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</si>
  <si>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</si>
  <si>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</si>
  <si>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</si>
  <si>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</si>
  <si>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</si>
  <si>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</si>
  <si>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</si>
  <si>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</si>
  <si>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</si>
  <si>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</si>
  <si>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</si>
  <si>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</si>
  <si>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</si>
  <si>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</si>
  <si>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</si>
  <si>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</si>
  <si>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</si>
  <si>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</si>
  <si>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</si>
  <si>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</si>
  <si>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</si>
  <si>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</si>
  <si>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</si>
  <si>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</si>
  <si>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</si>
  <si>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</si>
  <si>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</si>
  <si>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</si>
  <si>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</si>
  <si>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</si>
  <si>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</si>
  <si>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</si>
  <si>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</si>
  <si>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</si>
  <si>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</si>
  <si>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</si>
  <si>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</si>
  <si>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</si>
  <si>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</si>
  <si>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</si>
  <si>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</si>
  <si>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</si>
  <si>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</si>
  <si>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</si>
  <si>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</si>
  <si>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</si>
  <si>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</si>
  <si>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</si>
  <si>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</si>
  <si>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</si>
  <si>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</si>
  <si>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</si>
  <si>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</si>
  <si>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</si>
  <si>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</si>
  <si>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</si>
  <si>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</si>
  <si>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</si>
  <si>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</si>
  <si>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</si>
  <si>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</si>
  <si>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</si>
  <si>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</si>
  <si>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</si>
  <si>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</si>
  <si>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</si>
  <si>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</si>
  <si>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</si>
  <si>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</si>
  <si>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</si>
  <si>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</si>
  <si>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</si>
  <si>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</si>
  <si>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</si>
  <si>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</si>
  <si>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</si>
  <si>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</si>
  <si>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</si>
  <si>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</si>
  <si>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</si>
  <si>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</si>
  <si>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</si>
  <si>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</si>
  <si>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</si>
  <si>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</si>
  <si>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</si>
  <si>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</si>
  <si>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</si>
  <si>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</si>
  <si>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</si>
  <si>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</si>
  <si>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</si>
  <si>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</si>
  <si>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</si>
  <si>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</si>
  <si>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</si>
  <si>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</si>
  <si>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</si>
  <si>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</si>
  <si>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</si>
  <si>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</si>
  <si>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</si>
  <si>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</si>
  <si>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</si>
  <si>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</si>
  <si>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</si>
  <si>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</si>
  <si>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</si>
  <si>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</si>
  <si>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</si>
  <si>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</si>
  <si>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</si>
  <si>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</si>
  <si>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</si>
  <si>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</si>
  <si>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</si>
  <si>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</si>
  <si>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</si>
  <si>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</si>
  <si>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</si>
  <si>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</si>
  <si>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</si>
  <si>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</si>
  <si>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</si>
  <si>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</si>
  <si>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</si>
  <si>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</si>
  <si>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</si>
  <si>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</si>
  <si>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</si>
  <si>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</si>
  <si>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</si>
  <si>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</si>
  <si>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</si>
  <si>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</si>
  <si>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</si>
  <si>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</si>
  <si>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</si>
  <si>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</si>
  <si>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</si>
  <si>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</si>
  <si>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</si>
  <si>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</si>
  <si>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</si>
  <si>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</si>
  <si>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</si>
  <si>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</si>
  <si>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</si>
  <si>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</si>
  <si>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</si>
  <si>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</si>
  <si>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</si>
  <si>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</si>
  <si>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</si>
  <si>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</si>
  <si>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</si>
  <si>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</si>
  <si>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</si>
  <si>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</si>
  <si>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</si>
  <si>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</si>
  <si>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</si>
  <si>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</si>
  <si>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</si>
  <si>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</si>
  <si>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</si>
  <si>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</si>
  <si>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</si>
  <si>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</si>
  <si>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</si>
  <si>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MO</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</si>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</sst>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50047754</v>
      </c>
      <c r="D7" s="34" t="str">
        <f>IF($B7="N/A","N/A",IF(C7&gt;15,"No",IF(C7&lt;-15,"No","Yes")))</f>
        <v>N/A</v>
      </c>
      <c r="E7" s="33">
        <v>53820065</v>
      </c>
      <c r="F7" s="34" t="str">
        <f>IF($B7="N/A","N/A",IF(E7&gt;15,"No",IF(E7&lt;-15,"No","Yes")))</f>
        <v>N/A</v>
      </c>
      <c r="G7" s="33">
        <v>52760175</v>
      </c>
      <c r="H7" s="34" t="str">
        <f>IF($B7="N/A","N/A",IF(G7&gt;15,"No",IF(G7&lt;-15,"No","Yes")))</f>
        <v>N/A</v>
      </c>
      <c r="I7" s="35">
        <v>7.5369999999999999</v>
      </c>
      <c r="J7" s="35">
        <v>-1.97</v>
      </c>
      <c r="K7" s="34" t="str">
        <f t="shared" ref="K7:K54" si="0">IF(J7="Div by 0", "N/A", IF(J7="N/A","N/A", IF(J7&gt;30, "No", IF(J7&lt;-30, "No", "Yes"))))</f>
        <v>Yes</v>
      </c>
    </row>
    <row r="8" spans="1:11" x14ac:dyDescent="0.2">
      <c r="A8" s="91" t="s">
        <v>362</v>
      </c>
      <c r="B8" s="32" t="s">
        <v>213</v>
      </c>
      <c r="C8" s="144" t="s">
        <v>213</v>
      </c>
      <c r="D8" s="34" t="str">
        <f>IF($B8="N/A","N/A",IF(C8&gt;15,"No",IF(C8&lt;-15,"No","Yes")))</f>
        <v>N/A</v>
      </c>
      <c r="E8" s="36">
        <v>67.297484682999993</v>
      </c>
      <c r="F8" s="34" t="str">
        <f>IF($B8="N/A","N/A",IF(E8&gt;15,"No",IF(E8&lt;-15,"No","Yes")))</f>
        <v>N/A</v>
      </c>
      <c r="G8" s="36">
        <v>67.957414849000003</v>
      </c>
      <c r="H8" s="34" t="str">
        <f>IF($B8="N/A","N/A",IF(G8&gt;15,"No",IF(G8&lt;-15,"No","Yes")))</f>
        <v>N/A</v>
      </c>
      <c r="I8" s="35" t="s">
        <v>213</v>
      </c>
      <c r="J8" s="35">
        <v>0.98060000000000003</v>
      </c>
      <c r="K8" s="34" t="str">
        <f t="shared" si="0"/>
        <v>Yes</v>
      </c>
    </row>
    <row r="9" spans="1:11" x14ac:dyDescent="0.2">
      <c r="A9" s="91" t="s">
        <v>119</v>
      </c>
      <c r="B9" s="37" t="s">
        <v>213</v>
      </c>
      <c r="C9" s="100">
        <v>14.937311672</v>
      </c>
      <c r="D9" s="9" t="str">
        <f>IF($B9="N/A","N/A",IF(C9&gt;15,"No",IF(C9&lt;-15,"No","Yes")))</f>
        <v>N/A</v>
      </c>
      <c r="E9" s="9">
        <v>16.136481812</v>
      </c>
      <c r="F9" s="9" t="str">
        <f>IF($B9="N/A","N/A",IF(E9&gt;15,"No",IF(E9&lt;-15,"No","Yes")))</f>
        <v>N/A</v>
      </c>
      <c r="G9" s="9">
        <v>15.575844848999999</v>
      </c>
      <c r="H9" s="9" t="str">
        <f>IF($B9="N/A","N/A",IF(G9&gt;15,"No",IF(G9&lt;-15,"No","Yes")))</f>
        <v>N/A</v>
      </c>
      <c r="I9" s="10">
        <v>8.0280000000000005</v>
      </c>
      <c r="J9" s="10">
        <v>-3.47</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16.307213307000001</v>
      </c>
      <c r="D11" s="9" t="str">
        <f>IF($B11="N/A","N/A",IF(C11&gt;15,"No",IF(C11&lt;-15,"No","Yes")))</f>
        <v>N/A</v>
      </c>
      <c r="E11" s="9">
        <v>16.566033504</v>
      </c>
      <c r="F11" s="9" t="str">
        <f>IF($B11="N/A","N/A",IF(E11&gt;15,"No",IF(E11&lt;-15,"No","Yes")))</f>
        <v>N/A</v>
      </c>
      <c r="G11" s="9">
        <v>16.466740302000002</v>
      </c>
      <c r="H11" s="9" t="str">
        <f>IF($B11="N/A","N/A",IF(G11&gt;15,"No",IF(G11&lt;-15,"No","Yes")))</f>
        <v>N/A</v>
      </c>
      <c r="I11" s="10">
        <v>1.587</v>
      </c>
      <c r="J11" s="10">
        <v>-0.59899999999999998</v>
      </c>
      <c r="K11" s="9" t="str">
        <f t="shared" si="0"/>
        <v>Yes</v>
      </c>
    </row>
    <row r="12" spans="1:11" x14ac:dyDescent="0.2">
      <c r="A12" s="91" t="s">
        <v>860</v>
      </c>
      <c r="B12" s="102" t="s">
        <v>214</v>
      </c>
      <c r="C12" s="100">
        <v>89.484003861999994</v>
      </c>
      <c r="D12" s="9" t="str">
        <f>IF(OR($B12="N/A",$C12="N/A"),"N/A",IF(C12&gt;100,"No",IF(C12&lt;95,"No","Yes")))</f>
        <v>No</v>
      </c>
      <c r="E12" s="100">
        <v>99.256991799000005</v>
      </c>
      <c r="F12" s="9" t="str">
        <f>IF(OR($B12="N/A",$E12="N/A"),"N/A",IF(E12&gt;100,"No",IF(E12&lt;95,"No","Yes")))</f>
        <v>Yes</v>
      </c>
      <c r="G12" s="100">
        <v>99.386215293999996</v>
      </c>
      <c r="H12" s="9" t="str">
        <f>IF($B12="N/A","N/A",IF(G12&gt;100,"No",IF(G12&lt;95,"No","Yes")))</f>
        <v>Yes</v>
      </c>
      <c r="I12" s="103">
        <v>10.92</v>
      </c>
      <c r="J12" s="103">
        <v>0.13020000000000001</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49.654188140999999</v>
      </c>
      <c r="D15" s="9" t="str">
        <f>IF(OR($B15="N/A",$C15="N/A"),"N/A",IF(C15&gt;100,"No",IF(C15&lt;95,"No","Yes")))</f>
        <v>No</v>
      </c>
      <c r="E15" s="100">
        <v>49.833976610000001</v>
      </c>
      <c r="F15" s="9" t="str">
        <f>IF(OR($B15="N/A",$E15="N/A"),"N/A",IF(E15&gt;100,"No",IF(E15&lt;95,"No","Yes")))</f>
        <v>No</v>
      </c>
      <c r="G15" s="100">
        <v>49.886010018</v>
      </c>
      <c r="H15" s="9" t="str">
        <f>IF($B15="N/A","N/A",IF(G15&gt;100,"No",IF(G15&lt;95,"No","Yes")))</f>
        <v>No</v>
      </c>
      <c r="I15" s="103">
        <v>0.36209999999999998</v>
      </c>
      <c r="J15" s="103">
        <v>0.10440000000000001</v>
      </c>
      <c r="K15" s="9" t="str">
        <f t="shared" si="0"/>
        <v>Yes</v>
      </c>
    </row>
    <row r="16" spans="1:11" x14ac:dyDescent="0.2">
      <c r="A16" s="91" t="s">
        <v>331</v>
      </c>
      <c r="B16" s="37" t="s">
        <v>213</v>
      </c>
      <c r="C16" s="89">
        <v>34410571</v>
      </c>
      <c r="D16" s="9" t="str">
        <f>IF($B16="N/A","N/A",IF(C16&gt;15,"No",IF(C16&lt;-15,"No","Yes")))</f>
        <v>N/A</v>
      </c>
      <c r="E16" s="38">
        <v>36219550</v>
      </c>
      <c r="F16" s="9" t="str">
        <f>IF($B16="N/A","N/A",IF(E16&gt;15,"No",IF(E16&lt;-15,"No","Yes")))</f>
        <v>N/A</v>
      </c>
      <c r="G16" s="38">
        <v>35854451</v>
      </c>
      <c r="H16" s="9" t="str">
        <f>IF($B16="N/A","N/A",IF(G16&gt;15,"No",IF(G16&lt;-15,"No","Yes")))</f>
        <v>N/A</v>
      </c>
      <c r="I16" s="10">
        <v>5.2569999999999997</v>
      </c>
      <c r="J16" s="10">
        <v>-1.01</v>
      </c>
      <c r="K16" s="9" t="str">
        <f t="shared" si="0"/>
        <v>Yes</v>
      </c>
    </row>
    <row r="17" spans="1:11" x14ac:dyDescent="0.2">
      <c r="A17" s="91" t="s">
        <v>442</v>
      </c>
      <c r="B17" s="37" t="s">
        <v>215</v>
      </c>
      <c r="C17" s="100">
        <v>18.219424490000002</v>
      </c>
      <c r="D17" s="9" t="str">
        <f>IF($B17="N/A","N/A",IF(C17&gt;20,"No",IF(C17&lt;5,"No","Yes")))</f>
        <v>Yes</v>
      </c>
      <c r="E17" s="9">
        <v>17.711799290999998</v>
      </c>
      <c r="F17" s="9" t="str">
        <f>IF($B17="N/A","N/A",IF(E17&gt;20,"No",IF(E17&lt;5,"No","Yes")))</f>
        <v>Yes</v>
      </c>
      <c r="G17" s="9">
        <v>15.509731274</v>
      </c>
      <c r="H17" s="9" t="str">
        <f>IF($B17="N/A","N/A",IF(G17&gt;20,"No",IF(G17&lt;5,"No","Yes")))</f>
        <v>Yes</v>
      </c>
      <c r="I17" s="10">
        <v>-2.79</v>
      </c>
      <c r="J17" s="10">
        <v>-12.4</v>
      </c>
      <c r="K17" s="9" t="str">
        <f t="shared" si="0"/>
        <v>Yes</v>
      </c>
    </row>
    <row r="18" spans="1:11" x14ac:dyDescent="0.2">
      <c r="A18" s="91" t="s">
        <v>443</v>
      </c>
      <c r="B18" s="32" t="s">
        <v>213</v>
      </c>
      <c r="C18" s="100" t="s">
        <v>213</v>
      </c>
      <c r="D18" s="9" t="str">
        <f>IF($B18="N/A","N/A",IF(C18&gt;15,"No",IF(C18&lt;-15,"No","Yes")))</f>
        <v>N/A</v>
      </c>
      <c r="E18" s="9">
        <v>82.288200708999995</v>
      </c>
      <c r="F18" s="9" t="str">
        <f>IF($B18="N/A","N/A",IF(E18&gt;15,"No",IF(E18&lt;-15,"No","Yes")))</f>
        <v>N/A</v>
      </c>
      <c r="G18" s="9">
        <v>84.490268725999996</v>
      </c>
      <c r="H18" s="9" t="str">
        <f>IF($B18="N/A","N/A",IF(G18&gt;15,"No",IF(G18&lt;-15,"No","Yes")))</f>
        <v>N/A</v>
      </c>
      <c r="I18" s="10" t="s">
        <v>213</v>
      </c>
      <c r="J18" s="10">
        <v>2.6760000000000002</v>
      </c>
      <c r="K18" s="9" t="str">
        <f t="shared" si="0"/>
        <v>Yes</v>
      </c>
    </row>
    <row r="19" spans="1:11" x14ac:dyDescent="0.2">
      <c r="A19" s="91" t="s">
        <v>444</v>
      </c>
      <c r="B19" s="37" t="s">
        <v>216</v>
      </c>
      <c r="C19" s="100">
        <v>1.9093696526999999</v>
      </c>
      <c r="D19" s="9" t="str">
        <f>IF($B19="N/A","N/A",IF(C19&gt;1,"Yes","No"))</f>
        <v>Yes</v>
      </c>
      <c r="E19" s="9">
        <v>2.1977550797999998</v>
      </c>
      <c r="F19" s="9" t="str">
        <f>IF($B19="N/A","N/A",IF(E19&gt;1,"Yes","No"))</f>
        <v>Yes</v>
      </c>
      <c r="G19" s="9">
        <v>2.2596497155000002</v>
      </c>
      <c r="H19" s="9" t="str">
        <f>IF($B19="N/A","N/A",IF(G19&gt;1,"Yes","No"))</f>
        <v>Yes</v>
      </c>
      <c r="I19" s="10">
        <v>15.1</v>
      </c>
      <c r="J19" s="10">
        <v>2.8159999999999998</v>
      </c>
      <c r="K19" s="9" t="str">
        <f t="shared" si="0"/>
        <v>Yes</v>
      </c>
    </row>
    <row r="20" spans="1:11" x14ac:dyDescent="0.2">
      <c r="A20" s="91" t="s">
        <v>862</v>
      </c>
      <c r="B20" s="37" t="s">
        <v>213</v>
      </c>
      <c r="C20" s="93">
        <v>131.93937826000001</v>
      </c>
      <c r="D20" s="9" t="str">
        <f>IF($B20="N/A","N/A",IF(C20&gt;15,"No",IF(C20&lt;-15,"No","Yes")))</f>
        <v>N/A</v>
      </c>
      <c r="E20" s="39">
        <v>114.32157101999999</v>
      </c>
      <c r="F20" s="9" t="str">
        <f>IF($B20="N/A","N/A",IF(E20&gt;15,"No",IF(E20&lt;-15,"No","Yes")))</f>
        <v>N/A</v>
      </c>
      <c r="G20" s="39">
        <v>141.69988089</v>
      </c>
      <c r="H20" s="9" t="str">
        <f>IF($B20="N/A","N/A",IF(G20&gt;15,"No",IF(G20&lt;-15,"No","Yes")))</f>
        <v>N/A</v>
      </c>
      <c r="I20" s="10">
        <v>-13.4</v>
      </c>
      <c r="J20" s="10">
        <v>23.95</v>
      </c>
      <c r="K20" s="9" t="str">
        <f t="shared" si="0"/>
        <v>Yes</v>
      </c>
    </row>
    <row r="21" spans="1:11" x14ac:dyDescent="0.2">
      <c r="A21" s="91" t="s">
        <v>34</v>
      </c>
      <c r="B21" s="37" t="s">
        <v>213</v>
      </c>
      <c r="C21" s="104">
        <v>12.577746880999999</v>
      </c>
      <c r="D21" s="9" t="str">
        <f>IF($B21="N/A","N/A",IF(C21&gt;15,"No",IF(C21&lt;-15,"No","Yes")))</f>
        <v>N/A</v>
      </c>
      <c r="E21" s="105">
        <v>12.528713604</v>
      </c>
      <c r="F21" s="9" t="str">
        <f>IF($B21="N/A","N/A",IF(E21&gt;15,"No",IF(E21&lt;-15,"No","Yes")))</f>
        <v>N/A</v>
      </c>
      <c r="G21" s="105">
        <v>12.847066472</v>
      </c>
      <c r="H21" s="9" t="str">
        <f>IF($B21="N/A","N/A",IF(G21&gt;15,"No",IF(G21&lt;-15,"No","Yes")))</f>
        <v>N/A</v>
      </c>
      <c r="I21" s="10">
        <v>-0.39</v>
      </c>
      <c r="J21" s="10">
        <v>2.5409999999999999</v>
      </c>
      <c r="K21" s="9" t="str">
        <f t="shared" si="0"/>
        <v>Yes</v>
      </c>
    </row>
    <row r="22" spans="1:11" x14ac:dyDescent="0.2">
      <c r="A22" s="91" t="s">
        <v>1712</v>
      </c>
      <c r="B22" s="37" t="s">
        <v>213</v>
      </c>
      <c r="C22" s="104">
        <v>6.5930712852999998</v>
      </c>
      <c r="D22" s="9" t="str">
        <f>IF($B22="N/A","N/A",IF(C22&gt;15,"No",IF(C22&lt;-15,"No","Yes")))</f>
        <v>N/A</v>
      </c>
      <c r="E22" s="105">
        <v>7.2248501176</v>
      </c>
      <c r="F22" s="9" t="str">
        <f>IF($B22="N/A","N/A",IF(E22&gt;15,"No",IF(E22&lt;-15,"No","Yes")))</f>
        <v>N/A</v>
      </c>
      <c r="G22" s="105">
        <v>6.6577070997999996</v>
      </c>
      <c r="H22" s="9" t="str">
        <f>IF($B22="N/A","N/A",IF(G22&gt;15,"No",IF(G22&lt;-15,"No","Yes")))</f>
        <v>N/A</v>
      </c>
      <c r="I22" s="10">
        <v>9.5820000000000007</v>
      </c>
      <c r="J22" s="10">
        <v>-7.85</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202.21911969000001</v>
      </c>
      <c r="D24" s="9" t="str">
        <f>IF($B24="N/A","N/A",IF(C24&gt;300,"No",IF(C24&lt;75,"No","Yes")))</f>
        <v>Yes</v>
      </c>
      <c r="E24" s="39">
        <v>172.12164916</v>
      </c>
      <c r="F24" s="9" t="str">
        <f>IF($B24="N/A","N/A",IF(E24&gt;300,"No",IF(E24&lt;75,"No","Yes")))</f>
        <v>Yes</v>
      </c>
      <c r="G24" s="39">
        <v>173.22825123999999</v>
      </c>
      <c r="H24" s="9" t="str">
        <f>IF($B24="N/A","N/A",IF(G24&gt;300,"No",IF(G24&lt;75,"No","Yes")))</f>
        <v>Yes</v>
      </c>
      <c r="I24" s="10">
        <v>-14.9</v>
      </c>
      <c r="J24" s="10">
        <v>0.64290000000000003</v>
      </c>
      <c r="K24" s="9" t="str">
        <f t="shared" si="0"/>
        <v>Yes</v>
      </c>
    </row>
    <row r="25" spans="1:11" x14ac:dyDescent="0.2">
      <c r="A25" s="91" t="s">
        <v>864</v>
      </c>
      <c r="B25" s="37" t="s">
        <v>244</v>
      </c>
      <c r="C25" s="93">
        <v>9.8160321362000005</v>
      </c>
      <c r="D25" s="9" t="str">
        <f>IF($B25="N/A","N/A",IF(C25&gt;250,"No",IF(C25&lt;20,"No","Yes")))</f>
        <v>No</v>
      </c>
      <c r="E25" s="39">
        <v>9.0614983600999999</v>
      </c>
      <c r="F25" s="9" t="str">
        <f>IF($B25="N/A","N/A",IF(E25&gt;250,"No",IF(E25&lt;20,"No","Yes")))</f>
        <v>No</v>
      </c>
      <c r="G25" s="39">
        <v>8.1881339997999998</v>
      </c>
      <c r="H25" s="9" t="str">
        <f>IF($B25="N/A","N/A",IF(G25&gt;250,"No",IF(G25&lt;20,"No","Yes")))</f>
        <v>No</v>
      </c>
      <c r="I25" s="10">
        <v>-7.69</v>
      </c>
      <c r="J25" s="10">
        <v>-9.64</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95640</v>
      </c>
      <c r="D27" s="37" t="s">
        <v>213</v>
      </c>
      <c r="E27" s="38">
        <v>40906</v>
      </c>
      <c r="F27" s="37" t="s">
        <v>213</v>
      </c>
      <c r="G27" s="38">
        <v>26604</v>
      </c>
      <c r="H27" s="9" t="str">
        <f>IF($B27="N/A","N/A",IF(G27&gt;15,"No",IF(G27&lt;-15,"No","Yes")))</f>
        <v>N/A</v>
      </c>
      <c r="I27" s="10">
        <v>-57.2</v>
      </c>
      <c r="J27" s="10">
        <v>-35</v>
      </c>
      <c r="K27" s="9" t="str">
        <f t="shared" si="0"/>
        <v>No</v>
      </c>
    </row>
    <row r="28" spans="1:11" x14ac:dyDescent="0.2">
      <c r="A28" s="91" t="s">
        <v>346</v>
      </c>
      <c r="B28" s="37" t="s">
        <v>213</v>
      </c>
      <c r="C28" s="90" t="s">
        <v>213</v>
      </c>
      <c r="D28" s="37" t="s">
        <v>213</v>
      </c>
      <c r="E28" s="8">
        <v>7.6005110700000003E-2</v>
      </c>
      <c r="F28" s="37" t="s">
        <v>213</v>
      </c>
      <c r="G28" s="8">
        <v>5.04243968E-2</v>
      </c>
      <c r="H28" s="9" t="str">
        <f>IF($B28="N/A","N/A",IF(G28&gt;15,"No",IF(G28&lt;-15,"No","Yes")))</f>
        <v>N/A</v>
      </c>
      <c r="I28" s="10" t="s">
        <v>213</v>
      </c>
      <c r="J28" s="10">
        <v>-33.700000000000003</v>
      </c>
      <c r="K28" s="9" t="str">
        <f t="shared" si="0"/>
        <v>No</v>
      </c>
    </row>
    <row r="29" spans="1:11" ht="25.5" x14ac:dyDescent="0.2">
      <c r="A29" s="91" t="s">
        <v>841</v>
      </c>
      <c r="B29" s="37" t="s">
        <v>213</v>
      </c>
      <c r="C29" s="39">
        <v>105.06731492999999</v>
      </c>
      <c r="D29" s="37" t="s">
        <v>213</v>
      </c>
      <c r="E29" s="39">
        <v>84.422896397000002</v>
      </c>
      <c r="F29" s="37" t="s">
        <v>213</v>
      </c>
      <c r="G29" s="39">
        <v>65.006690723000006</v>
      </c>
      <c r="H29" s="37" t="s">
        <v>213</v>
      </c>
      <c r="I29" s="10">
        <v>-19.600000000000001</v>
      </c>
      <c r="J29" s="10">
        <v>-23</v>
      </c>
      <c r="K29" s="9" t="str">
        <f t="shared" si="0"/>
        <v>Yes</v>
      </c>
    </row>
    <row r="30" spans="1:11" x14ac:dyDescent="0.2">
      <c r="A30" s="91" t="s">
        <v>27</v>
      </c>
      <c r="B30" s="37" t="s">
        <v>217</v>
      </c>
      <c r="C30" s="38">
        <v>11</v>
      </c>
      <c r="D30" s="9" t="str">
        <f>IF($B30="N/A","N/A",IF(C30="N/A","N/A",IF(C30=0,"Yes","No")))</f>
        <v>No</v>
      </c>
      <c r="E30" s="38">
        <v>11</v>
      </c>
      <c r="F30" s="9" t="str">
        <f>IF($B30="N/A","N/A",IF(E30="N/A","N/A",IF(E30=0,"Yes","No")))</f>
        <v>No</v>
      </c>
      <c r="G30" s="38">
        <v>0</v>
      </c>
      <c r="H30" s="9" t="str">
        <f>IF($B30="N/A","N/A",IF(G30=0,"Yes","No"))</f>
        <v>Yes</v>
      </c>
      <c r="I30" s="10">
        <v>0</v>
      </c>
      <c r="J30" s="10">
        <v>-100</v>
      </c>
      <c r="K30" s="9" t="str">
        <f t="shared" si="0"/>
        <v>No</v>
      </c>
    </row>
    <row r="31" spans="1:11" x14ac:dyDescent="0.2">
      <c r="A31" s="91" t="s">
        <v>206</v>
      </c>
      <c r="B31" s="106" t="s">
        <v>213</v>
      </c>
      <c r="C31" s="89">
        <v>5354594</v>
      </c>
      <c r="D31" s="9" t="str">
        <f t="shared" ref="D31:F50" si="4">IF($B31="N/A","N/A",IF(C31&lt;0,"No","Yes"))</f>
        <v>N/A</v>
      </c>
      <c r="E31" s="89">
        <v>5654885</v>
      </c>
      <c r="F31" s="9" t="str">
        <f t="shared" si="4"/>
        <v>N/A</v>
      </c>
      <c r="G31" s="89">
        <v>5722383</v>
      </c>
      <c r="H31" s="9" t="str">
        <f t="shared" ref="H31:H50" si="5">IF($B31="N/A","N/A",IF(G31&lt;0,"No","Yes"))</f>
        <v>N/A</v>
      </c>
      <c r="I31" s="10">
        <v>5.6079999999999997</v>
      </c>
      <c r="J31" s="10">
        <v>1.194</v>
      </c>
      <c r="K31" s="9" t="str">
        <f t="shared" si="0"/>
        <v>Yes</v>
      </c>
    </row>
    <row r="32" spans="1:11" ht="25.5" x14ac:dyDescent="0.2">
      <c r="A32" s="2" t="s">
        <v>659</v>
      </c>
      <c r="B32" s="106" t="s">
        <v>213</v>
      </c>
      <c r="C32" s="90">
        <v>98.232246927000006</v>
      </c>
      <c r="D32" s="9" t="str">
        <f t="shared" si="4"/>
        <v>N/A</v>
      </c>
      <c r="E32" s="90">
        <v>99.830429796999994</v>
      </c>
      <c r="F32" s="9" t="str">
        <f t="shared" si="4"/>
        <v>N/A</v>
      </c>
      <c r="G32" s="90">
        <v>99.852561424000001</v>
      </c>
      <c r="H32" s="9" t="str">
        <f t="shared" si="5"/>
        <v>N/A</v>
      </c>
      <c r="I32" s="10">
        <v>1.627</v>
      </c>
      <c r="J32" s="10">
        <v>2.2200000000000001E-2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1.7677530733</v>
      </c>
      <c r="D35" s="9" t="str">
        <f t="shared" si="4"/>
        <v>N/A</v>
      </c>
      <c r="E35" s="90">
        <v>0.16957020349999999</v>
      </c>
      <c r="F35" s="9" t="str">
        <f t="shared" si="4"/>
        <v>N/A</v>
      </c>
      <c r="G35" s="90">
        <v>0.14743857590000001</v>
      </c>
      <c r="H35" s="9" t="str">
        <f t="shared" si="5"/>
        <v>N/A</v>
      </c>
      <c r="I35" s="10">
        <v>-90.4</v>
      </c>
      <c r="J35" s="10">
        <v>-13.1</v>
      </c>
      <c r="K35" s="9" t="str">
        <f t="shared" si="0"/>
        <v>Yes</v>
      </c>
    </row>
    <row r="36" spans="1:11" x14ac:dyDescent="0.2">
      <c r="A36" s="2" t="s">
        <v>349</v>
      </c>
      <c r="B36" s="106" t="s">
        <v>213</v>
      </c>
      <c r="C36" s="89">
        <v>2806800</v>
      </c>
      <c r="D36" s="9" t="str">
        <f t="shared" si="4"/>
        <v>N/A</v>
      </c>
      <c r="E36" s="89">
        <v>3260965</v>
      </c>
      <c r="F36" s="9" t="str">
        <f t="shared" si="4"/>
        <v>N/A</v>
      </c>
      <c r="G36" s="89">
        <v>2965498</v>
      </c>
      <c r="H36" s="9" t="str">
        <f t="shared" si="5"/>
        <v>N/A</v>
      </c>
      <c r="I36" s="10">
        <v>16.18</v>
      </c>
      <c r="J36" s="10">
        <v>-9.06</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0</v>
      </c>
      <c r="D42" s="9" t="str">
        <f t="shared" si="4"/>
        <v>N/A</v>
      </c>
      <c r="E42" s="90">
        <v>0</v>
      </c>
      <c r="F42" s="9" t="str">
        <f t="shared" si="4"/>
        <v>N/A</v>
      </c>
      <c r="G42" s="90">
        <v>0</v>
      </c>
      <c r="H42" s="9" t="str">
        <f t="shared" si="5"/>
        <v>N/A</v>
      </c>
      <c r="I42" s="10" t="s">
        <v>1747</v>
      </c>
      <c r="J42" s="10" t="s">
        <v>1747</v>
      </c>
      <c r="K42" s="9" t="str">
        <f t="shared" si="0"/>
        <v>N/A</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100</v>
      </c>
      <c r="D45" s="9" t="str">
        <f t="shared" si="4"/>
        <v>N/A</v>
      </c>
      <c r="E45" s="90">
        <v>100</v>
      </c>
      <c r="F45" s="9" t="str">
        <f t="shared" si="4"/>
        <v>N/A</v>
      </c>
      <c r="G45" s="90">
        <v>100</v>
      </c>
      <c r="H45" s="9" t="str">
        <f t="shared" si="5"/>
        <v>N/A</v>
      </c>
      <c r="I45" s="10">
        <v>0</v>
      </c>
      <c r="J45" s="10">
        <v>0</v>
      </c>
      <c r="K45" s="9" t="str">
        <f t="shared" si="0"/>
        <v>Yes</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7475789</v>
      </c>
      <c r="D51" s="37" t="s">
        <v>213</v>
      </c>
      <c r="E51" s="38">
        <v>8684665</v>
      </c>
      <c r="F51" s="37" t="s">
        <v>213</v>
      </c>
      <c r="G51" s="38">
        <v>8217843</v>
      </c>
      <c r="H51" s="37" t="s">
        <v>213</v>
      </c>
      <c r="I51" s="10">
        <v>16.170000000000002</v>
      </c>
      <c r="J51" s="10">
        <v>-5.38</v>
      </c>
      <c r="K51" s="9" t="str">
        <f t="shared" si="0"/>
        <v>Yes</v>
      </c>
    </row>
    <row r="52" spans="1:11" x14ac:dyDescent="0.2">
      <c r="A52" s="2" t="s">
        <v>352</v>
      </c>
      <c r="B52" s="37" t="s">
        <v>213</v>
      </c>
      <c r="C52" s="90">
        <v>2.9110639693000002</v>
      </c>
      <c r="D52" s="9" t="str">
        <f t="shared" ref="D52:D54" si="6">IF($B52="N/A","N/A",IF(C52&gt;15,"No",IF(C52&lt;-15,"No","Yes")))</f>
        <v>N/A</v>
      </c>
      <c r="E52" s="8">
        <v>2.2539959803</v>
      </c>
      <c r="F52" s="9" t="str">
        <f t="shared" ref="F52:F54" si="7">IF($B52="N/A","N/A",IF(E52&gt;15,"No",IF(E52&lt;-15,"No","Yes")))</f>
        <v>N/A</v>
      </c>
      <c r="G52" s="8">
        <v>2.0198974353999999</v>
      </c>
      <c r="H52" s="9" t="str">
        <f t="shared" ref="H52:H54" si="8">IF($B52="N/A","N/A",IF(G52&gt;15,"No",IF(G52&lt;-15,"No","Yes")))</f>
        <v>N/A</v>
      </c>
      <c r="I52" s="10">
        <v>-22.6</v>
      </c>
      <c r="J52" s="10">
        <v>-10.4</v>
      </c>
      <c r="K52" s="9" t="str">
        <f t="shared" si="0"/>
        <v>Yes</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46.405301758999997</v>
      </c>
      <c r="F54" s="9" t="str">
        <f t="shared" si="7"/>
        <v>N/A</v>
      </c>
      <c r="G54" s="8">
        <v>47.74008216</v>
      </c>
      <c r="H54" s="9" t="str">
        <f t="shared" si="8"/>
        <v>N/A</v>
      </c>
      <c r="I54" s="10" t="s">
        <v>213</v>
      </c>
      <c r="J54" s="10">
        <v>2.8759999999999999</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28141163</v>
      </c>
      <c r="D6" s="9" t="str">
        <f>IF($B6="N/A","N/A",IF(C6&gt;15,"No",IF(C6&lt;-15,"No","Yes")))</f>
        <v>N/A</v>
      </c>
      <c r="E6" s="38">
        <v>29804416</v>
      </c>
      <c r="F6" s="9" t="str">
        <f>IF($B6="N/A","N/A",IF(E6&gt;15,"No",IF(E6&lt;-15,"No","Yes")))</f>
        <v>N/A</v>
      </c>
      <c r="G6" s="38">
        <v>30293522</v>
      </c>
      <c r="H6" s="9" t="str">
        <f>IF($B6="N/A","N/A",IF(G6&gt;15,"No",IF(G6&lt;-15,"No","Yes")))</f>
        <v>N/A</v>
      </c>
      <c r="I6" s="10">
        <v>5.91</v>
      </c>
      <c r="J6" s="10">
        <v>1.641</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2.1271260181999998</v>
      </c>
      <c r="D9" s="9" t="str">
        <f t="shared" ref="D9:D15" si="1">IF($B9="N/A","N/A",IF(C9&gt;15,"No",IF(C9&lt;-15,"No","Yes")))</f>
        <v>N/A</v>
      </c>
      <c r="E9" s="8">
        <v>2.2398526447</v>
      </c>
      <c r="F9" s="9" t="str">
        <f t="shared" ref="F9:F15" si="2">IF($B9="N/A","N/A",IF(E9&gt;15,"No",IF(E9&lt;-15,"No","Yes")))</f>
        <v>N/A</v>
      </c>
      <c r="G9" s="8">
        <v>2.3458513671999999</v>
      </c>
      <c r="H9" s="9" t="str">
        <f t="shared" ref="H9:H15" si="3">IF($B9="N/A","N/A",IF(G9&gt;15,"No",IF(G9&lt;-15,"No","Yes")))</f>
        <v>N/A</v>
      </c>
      <c r="I9" s="10">
        <v>5.2990000000000004</v>
      </c>
      <c r="J9" s="10">
        <v>4.7320000000000002</v>
      </c>
      <c r="K9" s="9" t="str">
        <f t="shared" si="0"/>
        <v>Yes</v>
      </c>
    </row>
    <row r="10" spans="1:11" x14ac:dyDescent="0.2">
      <c r="A10" s="91" t="s">
        <v>36</v>
      </c>
      <c r="B10" s="37" t="s">
        <v>213</v>
      </c>
      <c r="C10" s="90">
        <v>3.3027327999999999E-3</v>
      </c>
      <c r="D10" s="9" t="str">
        <f t="shared" si="1"/>
        <v>N/A</v>
      </c>
      <c r="E10" s="8">
        <v>1.8314891E-3</v>
      </c>
      <c r="F10" s="9" t="str">
        <f t="shared" si="2"/>
        <v>N/A</v>
      </c>
      <c r="G10" s="8">
        <v>1.2051903E-3</v>
      </c>
      <c r="H10" s="9" t="str">
        <f t="shared" si="3"/>
        <v>N/A</v>
      </c>
      <c r="I10" s="10">
        <v>-44.5</v>
      </c>
      <c r="J10" s="10">
        <v>-34.200000000000003</v>
      </c>
      <c r="K10" s="9" t="str">
        <f t="shared" si="0"/>
        <v>No</v>
      </c>
    </row>
    <row r="11" spans="1:11" x14ac:dyDescent="0.2">
      <c r="A11" s="91" t="s">
        <v>37</v>
      </c>
      <c r="B11" s="37" t="s">
        <v>213</v>
      </c>
      <c r="C11" s="90">
        <v>1.3341872E-3</v>
      </c>
      <c r="D11" s="9" t="str">
        <f t="shared" si="1"/>
        <v>N/A</v>
      </c>
      <c r="E11" s="8">
        <v>0</v>
      </c>
      <c r="F11" s="9" t="str">
        <f t="shared" si="2"/>
        <v>N/A</v>
      </c>
      <c r="G11" s="8">
        <v>1.2627698E-3</v>
      </c>
      <c r="H11" s="9" t="str">
        <f t="shared" si="3"/>
        <v>N/A</v>
      </c>
      <c r="I11" s="10">
        <v>-100</v>
      </c>
      <c r="J11" s="10" t="s">
        <v>1747</v>
      </c>
      <c r="K11" s="9" t="str">
        <f t="shared" si="0"/>
        <v>N/A</v>
      </c>
    </row>
    <row r="12" spans="1:11" x14ac:dyDescent="0.2">
      <c r="A12" s="91" t="s">
        <v>38</v>
      </c>
      <c r="B12" s="37" t="s">
        <v>213</v>
      </c>
      <c r="C12" s="90">
        <v>2.2439975368999998</v>
      </c>
      <c r="D12" s="9" t="str">
        <f t="shared" si="1"/>
        <v>N/A</v>
      </c>
      <c r="E12" s="8">
        <v>2.3721253997999998</v>
      </c>
      <c r="F12" s="9" t="str">
        <f t="shared" si="2"/>
        <v>N/A</v>
      </c>
      <c r="G12" s="8">
        <v>2.4886147154999998</v>
      </c>
      <c r="H12" s="9" t="str">
        <f t="shared" si="3"/>
        <v>N/A</v>
      </c>
      <c r="I12" s="10">
        <v>5.71</v>
      </c>
      <c r="J12" s="10">
        <v>4.9109999999999996</v>
      </c>
      <c r="K12" s="9" t="str">
        <f t="shared" si="0"/>
        <v>Yes</v>
      </c>
    </row>
    <row r="13" spans="1:11" x14ac:dyDescent="0.2">
      <c r="A13" s="91" t="s">
        <v>866</v>
      </c>
      <c r="B13" s="37" t="s">
        <v>213</v>
      </c>
      <c r="C13" s="90">
        <v>2.9307130300000001E-2</v>
      </c>
      <c r="D13" s="9" t="str">
        <f t="shared" si="1"/>
        <v>N/A</v>
      </c>
      <c r="E13" s="8">
        <v>0.1157540797</v>
      </c>
      <c r="F13" s="9" t="str">
        <f t="shared" si="2"/>
        <v>N/A</v>
      </c>
      <c r="G13" s="8">
        <v>0.40942366349999998</v>
      </c>
      <c r="H13" s="9" t="str">
        <f t="shared" si="3"/>
        <v>N/A</v>
      </c>
      <c r="I13" s="10">
        <v>295</v>
      </c>
      <c r="J13" s="10">
        <v>253.7</v>
      </c>
      <c r="K13" s="9" t="str">
        <f t="shared" si="0"/>
        <v>No</v>
      </c>
    </row>
    <row r="14" spans="1:11" x14ac:dyDescent="0.2">
      <c r="A14" s="91" t="s">
        <v>867</v>
      </c>
      <c r="B14" s="37" t="s">
        <v>213</v>
      </c>
      <c r="C14" s="90">
        <v>3.2308928105999999</v>
      </c>
      <c r="D14" s="9" t="str">
        <f t="shared" si="1"/>
        <v>N/A</v>
      </c>
      <c r="E14" s="8">
        <v>3.3172630840999999</v>
      </c>
      <c r="F14" s="9" t="str">
        <f t="shared" si="2"/>
        <v>N/A</v>
      </c>
      <c r="G14" s="8">
        <v>3.4407544753999999</v>
      </c>
      <c r="H14" s="9" t="str">
        <f t="shared" si="3"/>
        <v>N/A</v>
      </c>
      <c r="I14" s="10">
        <v>2.673</v>
      </c>
      <c r="J14" s="10">
        <v>3.7229999999999999</v>
      </c>
      <c r="K14" s="9" t="str">
        <f t="shared" si="0"/>
        <v>Yes</v>
      </c>
    </row>
    <row r="15" spans="1:11" x14ac:dyDescent="0.2">
      <c r="A15" s="91" t="s">
        <v>161</v>
      </c>
      <c r="B15" s="37" t="s">
        <v>213</v>
      </c>
      <c r="C15" s="90">
        <v>5.9765440398000003</v>
      </c>
      <c r="D15" s="9" t="str">
        <f t="shared" si="1"/>
        <v>N/A</v>
      </c>
      <c r="E15" s="8">
        <v>5.0423333240000003</v>
      </c>
      <c r="F15" s="9" t="str">
        <f t="shared" si="2"/>
        <v>N/A</v>
      </c>
      <c r="G15" s="8">
        <v>4.9216132743000003</v>
      </c>
      <c r="H15" s="9" t="str">
        <f t="shared" si="3"/>
        <v>N/A</v>
      </c>
      <c r="I15" s="10">
        <v>-15.6</v>
      </c>
      <c r="J15" s="10">
        <v>-2.39</v>
      </c>
      <c r="K15" s="9" t="str">
        <f t="shared" si="0"/>
        <v>Yes</v>
      </c>
    </row>
    <row r="16" spans="1:11" x14ac:dyDescent="0.2">
      <c r="A16" s="91" t="s">
        <v>162</v>
      </c>
      <c r="B16" s="37" t="s">
        <v>246</v>
      </c>
      <c r="C16" s="90">
        <v>86.617393887000006</v>
      </c>
      <c r="D16" s="9" t="str">
        <f>IF($B16="N/A","N/A",IF(C16&gt;95,"Yes","No"))</f>
        <v>No</v>
      </c>
      <c r="E16" s="8">
        <v>91.535516079000004</v>
      </c>
      <c r="F16" s="9" t="str">
        <f>IF($B16="N/A","N/A",IF(E16&gt;95,"Yes","No"))</f>
        <v>No</v>
      </c>
      <c r="G16" s="8">
        <v>93.103149247999994</v>
      </c>
      <c r="H16" s="9" t="str">
        <f>IF($B16="N/A","N/A",IF(G16&gt;95,"Yes","No"))</f>
        <v>No</v>
      </c>
      <c r="I16" s="10">
        <v>5.6779999999999999</v>
      </c>
      <c r="J16" s="10">
        <v>1.7130000000000001</v>
      </c>
      <c r="K16" s="9" t="str">
        <f t="shared" ref="K16:K26" si="4">IF(J16="Div by 0", "N/A", IF(J16="N/A","N/A", IF(J16&gt;30, "No", IF(J16&lt;-30, "No", "Yes"))))</f>
        <v>Yes</v>
      </c>
    </row>
    <row r="17" spans="1:11" x14ac:dyDescent="0.2">
      <c r="A17" s="91" t="s">
        <v>868</v>
      </c>
      <c r="B17" s="62" t="s">
        <v>247</v>
      </c>
      <c r="C17" s="90">
        <v>18.896891362000002</v>
      </c>
      <c r="D17" s="9" t="str">
        <f>IF($B17="N/A","N/A",IF(C17&gt;90,"No",IF(C17&lt;50,"No","Yes")))</f>
        <v>No</v>
      </c>
      <c r="E17" s="8">
        <v>20.556410163999999</v>
      </c>
      <c r="F17" s="9" t="str">
        <f>IF($B17="N/A","N/A",IF(E17&gt;90,"No",IF(E17&lt;50,"No","Yes")))</f>
        <v>No</v>
      </c>
      <c r="G17" s="8">
        <v>20.112719148</v>
      </c>
      <c r="H17" s="9" t="str">
        <f>IF($B17="N/A","N/A",IF(G17&gt;90,"No",IF(G17&lt;50,"No","Yes")))</f>
        <v>No</v>
      </c>
      <c r="I17" s="10">
        <v>8.782</v>
      </c>
      <c r="J17" s="10">
        <v>-2.16</v>
      </c>
      <c r="K17" s="9" t="str">
        <f t="shared" si="4"/>
        <v>Yes</v>
      </c>
    </row>
    <row r="18" spans="1:11" x14ac:dyDescent="0.2">
      <c r="A18" s="91" t="s">
        <v>869</v>
      </c>
      <c r="B18" s="62" t="s">
        <v>224</v>
      </c>
      <c r="C18" s="90">
        <v>35.901039341999997</v>
      </c>
      <c r="D18" s="9" t="str">
        <f t="shared" ref="D18:D23" si="5">IF($B18="N/A","N/A",IF(C18&gt;5,"No",IF(C18&lt;=0,"No","Yes")))</f>
        <v>No</v>
      </c>
      <c r="E18" s="8">
        <v>39.174446498000002</v>
      </c>
      <c r="F18" s="9" t="str">
        <f t="shared" ref="F18:F23" si="6">IF($B18="N/A","N/A",IF(E18&gt;5,"No",IF(E18&lt;=0,"No","Yes")))</f>
        <v>No</v>
      </c>
      <c r="G18" s="8">
        <v>40.011478361999998</v>
      </c>
      <c r="H18" s="9" t="str">
        <f t="shared" ref="H18:H23" si="7">IF($B18="N/A","N/A",IF(G18&gt;5,"No",IF(G18&lt;=0,"No","Yes")))</f>
        <v>No</v>
      </c>
      <c r="I18" s="10">
        <v>9.1180000000000003</v>
      </c>
      <c r="J18" s="10">
        <v>2.137</v>
      </c>
      <c r="K18" s="9" t="str">
        <f t="shared" si="4"/>
        <v>Yes</v>
      </c>
    </row>
    <row r="19" spans="1:11" x14ac:dyDescent="0.2">
      <c r="A19" s="91" t="s">
        <v>870</v>
      </c>
      <c r="B19" s="62" t="s">
        <v>224</v>
      </c>
      <c r="C19" s="90">
        <v>3.7668166024</v>
      </c>
      <c r="D19" s="9" t="str">
        <f t="shared" si="5"/>
        <v>Yes</v>
      </c>
      <c r="E19" s="8">
        <v>3.6898256956000002</v>
      </c>
      <c r="F19" s="9" t="str">
        <f t="shared" si="6"/>
        <v>Yes</v>
      </c>
      <c r="G19" s="8">
        <v>3.6096430120999998</v>
      </c>
      <c r="H19" s="9" t="str">
        <f t="shared" si="7"/>
        <v>Yes</v>
      </c>
      <c r="I19" s="10">
        <v>-2.04</v>
      </c>
      <c r="J19" s="10">
        <v>-2.17</v>
      </c>
      <c r="K19" s="9" t="str">
        <f t="shared" si="4"/>
        <v>Yes</v>
      </c>
    </row>
    <row r="20" spans="1:11" x14ac:dyDescent="0.2">
      <c r="A20" s="91" t="s">
        <v>871</v>
      </c>
      <c r="B20" s="62" t="s">
        <v>224</v>
      </c>
      <c r="C20" s="90">
        <v>0.16211128159999999</v>
      </c>
      <c r="D20" s="9" t="str">
        <f t="shared" si="5"/>
        <v>Yes</v>
      </c>
      <c r="E20" s="8">
        <v>0.1641367507</v>
      </c>
      <c r="F20" s="9" t="str">
        <f t="shared" si="6"/>
        <v>Yes</v>
      </c>
      <c r="G20" s="8">
        <v>0.17539393410000001</v>
      </c>
      <c r="H20" s="9" t="str">
        <f t="shared" si="7"/>
        <v>Yes</v>
      </c>
      <c r="I20" s="10">
        <v>1.2490000000000001</v>
      </c>
      <c r="J20" s="10">
        <v>6.8579999999999997</v>
      </c>
      <c r="K20" s="9" t="str">
        <f t="shared" si="4"/>
        <v>Yes</v>
      </c>
    </row>
    <row r="21" spans="1:11" x14ac:dyDescent="0.2">
      <c r="A21" s="91" t="s">
        <v>872</v>
      </c>
      <c r="B21" s="37" t="s">
        <v>213</v>
      </c>
      <c r="C21" s="90">
        <v>0.39377548109999999</v>
      </c>
      <c r="D21" s="9" t="str">
        <f t="shared" si="5"/>
        <v>N/A</v>
      </c>
      <c r="E21" s="8">
        <v>0.42114564500000001</v>
      </c>
      <c r="F21" s="9" t="str">
        <f t="shared" si="6"/>
        <v>N/A</v>
      </c>
      <c r="G21" s="8">
        <v>0.46878669309999998</v>
      </c>
      <c r="H21" s="9" t="str">
        <f t="shared" si="7"/>
        <v>N/A</v>
      </c>
      <c r="I21" s="10">
        <v>6.9509999999999996</v>
      </c>
      <c r="J21" s="10">
        <v>11.31</v>
      </c>
      <c r="K21" s="9" t="str">
        <f t="shared" si="4"/>
        <v>Yes</v>
      </c>
    </row>
    <row r="22" spans="1:11" x14ac:dyDescent="0.2">
      <c r="A22" s="91" t="s">
        <v>1742</v>
      </c>
      <c r="B22" s="37" t="s">
        <v>213</v>
      </c>
      <c r="C22" s="90">
        <v>4.3352864E-3</v>
      </c>
      <c r="D22" s="9" t="str">
        <f t="shared" si="5"/>
        <v>N/A</v>
      </c>
      <c r="E22" s="8">
        <v>4.1403261000000002E-3</v>
      </c>
      <c r="F22" s="9" t="str">
        <f t="shared" si="6"/>
        <v>N/A</v>
      </c>
      <c r="G22" s="8">
        <v>2.8652991E-3</v>
      </c>
      <c r="H22" s="9" t="str">
        <f t="shared" si="7"/>
        <v>N/A</v>
      </c>
      <c r="I22" s="10">
        <v>-4.5</v>
      </c>
      <c r="J22" s="10">
        <v>-30.8</v>
      </c>
      <c r="K22" s="9" t="str">
        <f t="shared" si="4"/>
        <v>No</v>
      </c>
    </row>
    <row r="23" spans="1:11" x14ac:dyDescent="0.2">
      <c r="A23" s="91" t="s">
        <v>873</v>
      </c>
      <c r="B23" s="37" t="s">
        <v>213</v>
      </c>
      <c r="C23" s="90">
        <v>6.8014247000000002E-3</v>
      </c>
      <c r="D23" s="9" t="str">
        <f t="shared" si="5"/>
        <v>N/A</v>
      </c>
      <c r="E23" s="8">
        <v>1.3065178E-2</v>
      </c>
      <c r="F23" s="9" t="str">
        <f t="shared" si="6"/>
        <v>N/A</v>
      </c>
      <c r="G23" s="8">
        <v>4.5458563700000003E-2</v>
      </c>
      <c r="H23" s="9" t="str">
        <f t="shared" si="7"/>
        <v>N/A</v>
      </c>
      <c r="I23" s="10">
        <v>92.09</v>
      </c>
      <c r="J23" s="10">
        <v>247.9</v>
      </c>
      <c r="K23" s="9" t="str">
        <f t="shared" si="4"/>
        <v>No</v>
      </c>
    </row>
    <row r="24" spans="1:11" x14ac:dyDescent="0.2">
      <c r="A24" s="91" t="s">
        <v>874</v>
      </c>
      <c r="B24" s="37" t="s">
        <v>232</v>
      </c>
      <c r="C24" s="90">
        <v>3.7700502995999998</v>
      </c>
      <c r="D24" s="9" t="str">
        <f>IF($B24="N/A","N/A",IF(C24&gt;10,"No",IF(C24&lt;1,"No","Yes")))</f>
        <v>Yes</v>
      </c>
      <c r="E24" s="8">
        <v>3.6799915825</v>
      </c>
      <c r="F24" s="9" t="str">
        <f>IF($B24="N/A","N/A",IF(E24&gt;10,"No",IF(E24&lt;1,"No","Yes")))</f>
        <v>Yes</v>
      </c>
      <c r="G24" s="8">
        <v>3.6572010345999999</v>
      </c>
      <c r="H24" s="9" t="str">
        <f>IF($B24="N/A","N/A",IF(G24&gt;10,"No",IF(G24&lt;1,"No","Yes")))</f>
        <v>Yes</v>
      </c>
      <c r="I24" s="10">
        <v>-2.39</v>
      </c>
      <c r="J24" s="10">
        <v>-0.61899999999999999</v>
      </c>
      <c r="K24" s="9" t="str">
        <f t="shared" si="4"/>
        <v>Yes</v>
      </c>
    </row>
    <row r="25" spans="1:11" x14ac:dyDescent="0.2">
      <c r="A25" s="91" t="s">
        <v>875</v>
      </c>
      <c r="B25" s="94" t="s">
        <v>239</v>
      </c>
      <c r="C25" s="90">
        <v>14.737066837</v>
      </c>
      <c r="D25" s="9" t="str">
        <f>IF($B25="N/A","N/A",IF(C25&gt;10,"No",IF(C25&lt;=0,"No","Yes")))</f>
        <v>No</v>
      </c>
      <c r="E25" s="8">
        <v>14.672550536999999</v>
      </c>
      <c r="F25" s="9" t="str">
        <f>IF($B25="N/A","N/A",IF(E25&gt;10,"No",IF(E25&lt;=0,"No","Yes")))</f>
        <v>No</v>
      </c>
      <c r="G25" s="8">
        <v>14.75134849</v>
      </c>
      <c r="H25" s="9" t="str">
        <f>IF($B25="N/A","N/A",IF(G25&gt;10,"No",IF(G25&lt;=0,"No","Yes")))</f>
        <v>No</v>
      </c>
      <c r="I25" s="10">
        <v>-0.438</v>
      </c>
      <c r="J25" s="10">
        <v>0.53700000000000003</v>
      </c>
      <c r="K25" s="9" t="str">
        <f t="shared" si="4"/>
        <v>Yes</v>
      </c>
    </row>
    <row r="26" spans="1:11" x14ac:dyDescent="0.2">
      <c r="A26" s="91" t="s">
        <v>876</v>
      </c>
      <c r="B26" s="62" t="s">
        <v>248</v>
      </c>
      <c r="C26" s="90">
        <v>13.382606113</v>
      </c>
      <c r="D26" s="9" t="str">
        <f>IF($B26="N/A","N/A",IF(C26&gt;=5,"No",IF(C26&lt;0,"No","Yes")))</f>
        <v>No</v>
      </c>
      <c r="E26" s="8">
        <v>8.4644839207999993</v>
      </c>
      <c r="F26" s="9" t="str">
        <f>IF($B26="N/A","N/A",IF(E26&gt;=5,"No",IF(E26&lt;0,"No","Yes")))</f>
        <v>No</v>
      </c>
      <c r="G26" s="8">
        <v>6.8968507523999998</v>
      </c>
      <c r="H26" s="9" t="str">
        <f>IF($B26="N/A","N/A",IF(G26&gt;=5,"No",IF(G26&lt;0,"No","Yes")))</f>
        <v>No</v>
      </c>
      <c r="I26" s="10">
        <v>-36.799999999999997</v>
      </c>
      <c r="J26" s="10">
        <v>-18.5</v>
      </c>
      <c r="K26" s="9" t="str">
        <f t="shared" si="4"/>
        <v>Yes</v>
      </c>
    </row>
    <row r="27" spans="1:11" x14ac:dyDescent="0.2">
      <c r="A27" s="91" t="s">
        <v>14</v>
      </c>
      <c r="B27" s="62" t="s">
        <v>249</v>
      </c>
      <c r="C27" s="90">
        <v>0.1489348539</v>
      </c>
      <c r="D27" s="9" t="str">
        <f>IF($B27="N/A","N/A",IF(C27&gt;15,"No",IF(C27&lt;=0,"No","Yes")))</f>
        <v>Yes</v>
      </c>
      <c r="E27" s="8">
        <v>0.16041918080000001</v>
      </c>
      <c r="F27" s="9" t="str">
        <f>IF($B27="N/A","N/A",IF(E27&gt;15,"No",IF(E27&lt;=0,"No","Yes")))</f>
        <v>Yes</v>
      </c>
      <c r="G27" s="8">
        <v>0.17090452540000001</v>
      </c>
      <c r="H27" s="9" t="str">
        <f>IF($B27="N/A","N/A",IF(G27&gt;15,"No",IF(G27&lt;=0,"No","Yes")))</f>
        <v>Yes</v>
      </c>
      <c r="I27" s="10">
        <v>7.7110000000000003</v>
      </c>
      <c r="J27" s="10">
        <v>6.5359999999999996</v>
      </c>
      <c r="K27" s="9" t="str">
        <f>IF(J27="Div by 0", "N/A", IF(J27="N/A","N/A", IF(J27&gt;30, "No", IF(J27&lt;-30, "No", "Yes"))))</f>
        <v>Yes</v>
      </c>
    </row>
    <row r="28" spans="1:11" x14ac:dyDescent="0.2">
      <c r="A28" s="91" t="s">
        <v>877</v>
      </c>
      <c r="B28" s="37" t="s">
        <v>213</v>
      </c>
      <c r="C28" s="93">
        <v>67.692522428000004</v>
      </c>
      <c r="D28" s="9" t="str">
        <f>IF($B28="N/A","N/A",IF(C28&gt;15,"No",IF(C28&lt;-15,"No","Yes")))</f>
        <v>N/A</v>
      </c>
      <c r="E28" s="39">
        <v>71.248075796999998</v>
      </c>
      <c r="F28" s="9" t="str">
        <f>IF($B28="N/A","N/A",IF(E28&gt;15,"No",IF(E28&lt;-15,"No","Yes")))</f>
        <v>N/A</v>
      </c>
      <c r="G28" s="39">
        <v>74.529387904999993</v>
      </c>
      <c r="H28" s="9" t="str">
        <f>IF($B28="N/A","N/A",IF(G28&gt;15,"No",IF(G28&lt;-15,"No","Yes")))</f>
        <v>N/A</v>
      </c>
      <c r="I28" s="10">
        <v>5.2530000000000001</v>
      </c>
      <c r="J28" s="10">
        <v>4.6050000000000004</v>
      </c>
      <c r="K28" s="9" t="str">
        <f>IF(J28="Div by 0", "N/A", IF(J28="N/A","N/A", IF(J28&gt;30, "No", IF(J28&lt;-30, "No", "Yes"))))</f>
        <v>Yes</v>
      </c>
    </row>
    <row r="29" spans="1:11" x14ac:dyDescent="0.2">
      <c r="A29" s="91" t="s">
        <v>378</v>
      </c>
      <c r="B29" s="37" t="s">
        <v>250</v>
      </c>
      <c r="C29" s="90">
        <v>0.83042410150000001</v>
      </c>
      <c r="D29" s="9" t="str">
        <f>IF($B29="N/A","N/A",IF(C29&gt;35,"No",IF(C29&lt;10,"No","Yes")))</f>
        <v>No</v>
      </c>
      <c r="E29" s="8">
        <v>0.74532914849999998</v>
      </c>
      <c r="F29" s="9" t="str">
        <f>IF($B29="N/A","N/A",IF(E29&gt;35,"No",IF(E29&lt;10,"No","Yes")))</f>
        <v>No</v>
      </c>
      <c r="G29" s="8">
        <v>0.52361029530000003</v>
      </c>
      <c r="H29" s="9" t="str">
        <f>IF($B29="N/A","N/A",IF(G29&gt;35,"No",IF(G29&lt;10,"No","Yes")))</f>
        <v>No</v>
      </c>
      <c r="I29" s="10">
        <v>-10.199999999999999</v>
      </c>
      <c r="J29" s="10">
        <v>-29.7</v>
      </c>
      <c r="K29" s="9" t="str">
        <f t="shared" ref="K29:K54" si="8">IF(J29="Div by 0", "N/A", IF(J29="N/A","N/A", IF(J29&gt;30, "No", IF(J29&lt;-30, "No", "Yes"))))</f>
        <v>Yes</v>
      </c>
    </row>
    <row r="30" spans="1:11" x14ac:dyDescent="0.2">
      <c r="A30" s="91" t="s">
        <v>379</v>
      </c>
      <c r="B30" s="37" t="s">
        <v>251</v>
      </c>
      <c r="C30" s="90">
        <v>1.1336169724</v>
      </c>
      <c r="D30" s="9" t="str">
        <f>IF($B30="N/A","N/A",IF(C30&gt;20,"No",IF(C30&lt;2,"No","Yes")))</f>
        <v>No</v>
      </c>
      <c r="E30" s="8">
        <v>0.99032304469999999</v>
      </c>
      <c r="F30" s="9" t="str">
        <f>IF($B30="N/A","N/A",IF(E30&gt;20,"No",IF(E30&lt;2,"No","Yes")))</f>
        <v>No</v>
      </c>
      <c r="G30" s="8">
        <v>0.86218103000000001</v>
      </c>
      <c r="H30" s="9" t="str">
        <f>IF($B30="N/A","N/A",IF(G30&gt;20,"No",IF(G30&lt;2,"No","Yes")))</f>
        <v>No</v>
      </c>
      <c r="I30" s="10">
        <v>-12.6</v>
      </c>
      <c r="J30" s="10">
        <v>-12.9</v>
      </c>
      <c r="K30" s="9" t="str">
        <f t="shared" si="8"/>
        <v>Yes</v>
      </c>
    </row>
    <row r="31" spans="1:11" x14ac:dyDescent="0.2">
      <c r="A31" s="91" t="s">
        <v>380</v>
      </c>
      <c r="B31" s="37" t="s">
        <v>252</v>
      </c>
      <c r="C31" s="90">
        <v>0.27182600800000001</v>
      </c>
      <c r="D31" s="9" t="str">
        <f>IF($B31="N/A","N/A",IF(C31&gt;8,"No",IF(C31&lt;0.5,"No","Yes")))</f>
        <v>No</v>
      </c>
      <c r="E31" s="8">
        <v>0.28715878880000001</v>
      </c>
      <c r="F31" s="9" t="str">
        <f>IF($B31="N/A","N/A",IF(E31&gt;8,"No",IF(E31&lt;0.5,"No","Yes")))</f>
        <v>No</v>
      </c>
      <c r="G31" s="8">
        <v>0.28663883979999999</v>
      </c>
      <c r="H31" s="9" t="str">
        <f>IF($B31="N/A","N/A",IF(G31&gt;8,"No",IF(G31&lt;0.5,"No","Yes")))</f>
        <v>No</v>
      </c>
      <c r="I31" s="10">
        <v>5.641</v>
      </c>
      <c r="J31" s="10">
        <v>-0.18099999999999999</v>
      </c>
      <c r="K31" s="9" t="str">
        <f t="shared" si="8"/>
        <v>Yes</v>
      </c>
    </row>
    <row r="32" spans="1:11" x14ac:dyDescent="0.2">
      <c r="A32" s="91" t="s">
        <v>381</v>
      </c>
      <c r="B32" s="37" t="s">
        <v>253</v>
      </c>
      <c r="C32" s="90">
        <v>4.9492837235999998</v>
      </c>
      <c r="D32" s="9" t="str">
        <f>IF($B32="N/A","N/A",IF(C32&gt;25,"No",IF(C32&lt;3,"No","Yes")))</f>
        <v>Yes</v>
      </c>
      <c r="E32" s="8">
        <v>5.3126724576999997</v>
      </c>
      <c r="F32" s="9" t="str">
        <f>IF($B32="N/A","N/A",IF(E32&gt;25,"No",IF(E32&lt;3,"No","Yes")))</f>
        <v>Yes</v>
      </c>
      <c r="G32" s="8">
        <v>5.4780325642000003</v>
      </c>
      <c r="H32" s="9" t="str">
        <f>IF($B32="N/A","N/A",IF(G32&gt;25,"No",IF(G32&lt;3,"No","Yes")))</f>
        <v>Yes</v>
      </c>
      <c r="I32" s="10">
        <v>7.3419999999999996</v>
      </c>
      <c r="J32" s="10">
        <v>3.113</v>
      </c>
      <c r="K32" s="9" t="str">
        <f t="shared" si="8"/>
        <v>Yes</v>
      </c>
    </row>
    <row r="33" spans="1:11" x14ac:dyDescent="0.2">
      <c r="A33" s="91" t="s">
        <v>382</v>
      </c>
      <c r="B33" s="37" t="s">
        <v>254</v>
      </c>
      <c r="C33" s="90">
        <v>17.089848063000002</v>
      </c>
      <c r="D33" s="9" t="str">
        <f>IF($B33="N/A","N/A",IF(C33&gt;25,"No",IF(C33&lt;2,"No","Yes")))</f>
        <v>Yes</v>
      </c>
      <c r="E33" s="8">
        <v>16.405870862</v>
      </c>
      <c r="F33" s="9" t="str">
        <f>IF($B33="N/A","N/A",IF(E33&gt;25,"No",IF(E33&lt;2,"No","Yes")))</f>
        <v>Yes</v>
      </c>
      <c r="G33" s="8">
        <v>14.842737665</v>
      </c>
      <c r="H33" s="9" t="str">
        <f>IF($B33="N/A","N/A",IF(G33&gt;25,"No",IF(G33&lt;2,"No","Yes")))</f>
        <v>Yes</v>
      </c>
      <c r="I33" s="10">
        <v>-4</v>
      </c>
      <c r="J33" s="10">
        <v>-9.5299999999999994</v>
      </c>
      <c r="K33" s="9" t="str">
        <f t="shared" si="8"/>
        <v>Yes</v>
      </c>
    </row>
    <row r="34" spans="1:11" x14ac:dyDescent="0.2">
      <c r="A34" s="91" t="s">
        <v>383</v>
      </c>
      <c r="B34" s="37" t="s">
        <v>255</v>
      </c>
      <c r="C34" s="90">
        <v>0.26634293689999999</v>
      </c>
      <c r="D34" s="9" t="str">
        <f>IF($B34="N/A","N/A",IF(C34&gt;25,"No",IF(C34&lt;=0,"No","Yes")))</f>
        <v>Yes</v>
      </c>
      <c r="E34" s="8">
        <v>0.26755766660000002</v>
      </c>
      <c r="F34" s="9" t="str">
        <f>IF($B34="N/A","N/A",IF(E34&gt;25,"No",IF(E34&lt;=0,"No","Yes")))</f>
        <v>Yes</v>
      </c>
      <c r="G34" s="8">
        <v>0.26141232440000001</v>
      </c>
      <c r="H34" s="9" t="str">
        <f>IF($B34="N/A","N/A",IF(G34&gt;25,"No",IF(G34&lt;=0,"No","Yes")))</f>
        <v>Yes</v>
      </c>
      <c r="I34" s="10">
        <v>0.45610000000000001</v>
      </c>
      <c r="J34" s="10">
        <v>-2.2999999999999998</v>
      </c>
      <c r="K34" s="9" t="str">
        <f t="shared" si="8"/>
        <v>Yes</v>
      </c>
    </row>
    <row r="35" spans="1:11" x14ac:dyDescent="0.2">
      <c r="A35" s="91" t="s">
        <v>384</v>
      </c>
      <c r="B35" s="37" t="s">
        <v>256</v>
      </c>
      <c r="C35" s="90">
        <v>14.622824934</v>
      </c>
      <c r="D35" s="9" t="str">
        <f>IF($B35="N/A","N/A",IF(C35&gt;20,"No",IF(C35&lt;4,"No","Yes")))</f>
        <v>Yes</v>
      </c>
      <c r="E35" s="8">
        <v>13.687434775</v>
      </c>
      <c r="F35" s="9" t="str">
        <f>IF($B35="N/A","N/A",IF(E35&gt;20,"No",IF(E35&lt;4,"No","Yes")))</f>
        <v>Yes</v>
      </c>
      <c r="G35" s="8">
        <v>13.620334407</v>
      </c>
      <c r="H35" s="9" t="str">
        <f>IF($B35="N/A","N/A",IF(G35&gt;20,"No",IF(G35&lt;4,"No","Yes")))</f>
        <v>Yes</v>
      </c>
      <c r="I35" s="10">
        <v>-6.4</v>
      </c>
      <c r="J35" s="10">
        <v>-0.49</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13.745281244999999</v>
      </c>
      <c r="D37" s="9" t="str">
        <f>IF($B37="N/A","N/A",IF(C37&gt;=25,"No",IF(C37&lt;0,"No","Yes")))</f>
        <v>Yes</v>
      </c>
      <c r="E37" s="8">
        <v>13.858422858999999</v>
      </c>
      <c r="F37" s="9" t="str">
        <f>IF($B37="N/A","N/A",IF(E37&gt;=25,"No",IF(E37&lt;0,"No","Yes")))</f>
        <v>Yes</v>
      </c>
      <c r="G37" s="8">
        <v>13.928499301</v>
      </c>
      <c r="H37" s="9" t="str">
        <f>IF($B37="N/A","N/A",IF(G37&gt;=25,"No",IF(G37&lt;0,"No","Yes")))</f>
        <v>Yes</v>
      </c>
      <c r="I37" s="10">
        <v>0.82310000000000005</v>
      </c>
      <c r="J37" s="10">
        <v>0.50570000000000004</v>
      </c>
      <c r="K37" s="9" t="str">
        <f t="shared" si="8"/>
        <v>Yes</v>
      </c>
    </row>
    <row r="38" spans="1:11" x14ac:dyDescent="0.2">
      <c r="A38" s="91" t="s">
        <v>387</v>
      </c>
      <c r="B38" s="37" t="s">
        <v>221</v>
      </c>
      <c r="C38" s="90">
        <v>2.769572814</v>
      </c>
      <c r="D38" s="9" t="str">
        <f>IF($B38="N/A","N/A",IF(C38&gt;3,"Yes","No"))</f>
        <v>No</v>
      </c>
      <c r="E38" s="8">
        <v>2.7697640511000001</v>
      </c>
      <c r="F38" s="9" t="str">
        <f>IF($B38="N/A","N/A",IF(E38&gt;3,"Yes","No"))</f>
        <v>No</v>
      </c>
      <c r="G38" s="8">
        <v>2.9121737643999999</v>
      </c>
      <c r="H38" s="9" t="str">
        <f>IF($B38="N/A","N/A",IF(G38&gt;3,"Yes","No"))</f>
        <v>No</v>
      </c>
      <c r="I38" s="10">
        <v>6.8999999999999999E-3</v>
      </c>
      <c r="J38" s="10">
        <v>5.1420000000000003</v>
      </c>
      <c r="K38" s="9" t="str">
        <f t="shared" si="8"/>
        <v>Yes</v>
      </c>
    </row>
    <row r="39" spans="1:11" x14ac:dyDescent="0.2">
      <c r="A39" s="91" t="s">
        <v>388</v>
      </c>
      <c r="B39" s="37" t="s">
        <v>220</v>
      </c>
      <c r="C39" s="90">
        <v>0.31705157319999999</v>
      </c>
      <c r="D39" s="9" t="str">
        <f>IF($B39="N/A","N/A",IF(C39&gt;1,"Yes","No"))</f>
        <v>No</v>
      </c>
      <c r="E39" s="8">
        <v>0.33180317980000001</v>
      </c>
      <c r="F39" s="9" t="str">
        <f>IF($B39="N/A","N/A",IF(E39&gt;1,"Yes","No"))</f>
        <v>No</v>
      </c>
      <c r="G39" s="8">
        <v>0.34759906750000003</v>
      </c>
      <c r="H39" s="9" t="str">
        <f>IF($B39="N/A","N/A",IF(G39&gt;1,"Yes","No"))</f>
        <v>No</v>
      </c>
      <c r="I39" s="10">
        <v>4.6529999999999996</v>
      </c>
      <c r="J39" s="10">
        <v>4.7610000000000001</v>
      </c>
      <c r="K39" s="9" t="str">
        <f t="shared" si="8"/>
        <v>Yes</v>
      </c>
    </row>
    <row r="40" spans="1:11" x14ac:dyDescent="0.2">
      <c r="A40" s="91" t="s">
        <v>389</v>
      </c>
      <c r="B40" s="37" t="s">
        <v>213</v>
      </c>
      <c r="C40" s="90">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22.443837875</v>
      </c>
      <c r="D42" s="9" t="str">
        <f>IF($B42="N/A","N/A",IF(C42&gt;0,"Yes","No"))</f>
        <v>Yes</v>
      </c>
      <c r="E42" s="8">
        <v>23.538240105</v>
      </c>
      <c r="F42" s="9" t="str">
        <f>IF($B42="N/A","N/A",IF(E42&gt;0,"Yes","No"))</f>
        <v>Yes</v>
      </c>
      <c r="G42" s="8">
        <v>24.393565066000001</v>
      </c>
      <c r="H42" s="9" t="str">
        <f>IF($B42="N/A","N/A",IF(G42&gt;0,"Yes","No"))</f>
        <v>Yes</v>
      </c>
      <c r="I42" s="10">
        <v>4.8760000000000003</v>
      </c>
      <c r="J42" s="10">
        <v>3.6339999999999999</v>
      </c>
      <c r="K42" s="9" t="str">
        <f t="shared" si="8"/>
        <v>Yes</v>
      </c>
    </row>
    <row r="43" spans="1:11" x14ac:dyDescent="0.2">
      <c r="A43" s="91" t="s">
        <v>392</v>
      </c>
      <c r="B43" s="37" t="s">
        <v>259</v>
      </c>
      <c r="C43" s="90">
        <v>4.0252707394999998</v>
      </c>
      <c r="D43" s="9" t="str">
        <f>IF($B43="N/A","N/A",IF(C43&gt;0,"Yes","No"))</f>
        <v>Yes</v>
      </c>
      <c r="E43" s="8">
        <v>3.3810258184999999</v>
      </c>
      <c r="F43" s="9" t="str">
        <f>IF($B43="N/A","N/A",IF(E43&gt;0,"Yes","No"))</f>
        <v>Yes</v>
      </c>
      <c r="G43" s="8">
        <v>3.4092536351999998</v>
      </c>
      <c r="H43" s="9" t="str">
        <f>IF($B43="N/A","N/A",IF(G43&gt;0,"Yes","No"))</f>
        <v>Yes</v>
      </c>
      <c r="I43" s="10">
        <v>-16</v>
      </c>
      <c r="J43" s="10">
        <v>0.83489999999999998</v>
      </c>
      <c r="K43" s="9" t="str">
        <f t="shared" si="8"/>
        <v>Yes</v>
      </c>
    </row>
    <row r="44" spans="1:11" x14ac:dyDescent="0.2">
      <c r="A44" s="91" t="s">
        <v>393</v>
      </c>
      <c r="B44" s="37" t="s">
        <v>259</v>
      </c>
      <c r="C44" s="90">
        <v>0.61025196439999996</v>
      </c>
      <c r="D44" s="9" t="str">
        <f>IF($B44="N/A","N/A",IF(C44&gt;0,"Yes","No"))</f>
        <v>Yes</v>
      </c>
      <c r="E44" s="8">
        <v>0.62814852669999999</v>
      </c>
      <c r="F44" s="9" t="str">
        <f>IF($B44="N/A","N/A",IF(E44&gt;0,"Yes","No"))</f>
        <v>Yes</v>
      </c>
      <c r="G44" s="8">
        <v>0.61090618649999995</v>
      </c>
      <c r="H44" s="9" t="str">
        <f>IF($B44="N/A","N/A",IF(G44&gt;0,"Yes","No"))</f>
        <v>Yes</v>
      </c>
      <c r="I44" s="10">
        <v>2.9329999999999998</v>
      </c>
      <c r="J44" s="10">
        <v>-2.74</v>
      </c>
      <c r="K44" s="9" t="str">
        <f t="shared" si="8"/>
        <v>Yes</v>
      </c>
    </row>
    <row r="45" spans="1:11" x14ac:dyDescent="0.2">
      <c r="A45" s="91" t="s">
        <v>394</v>
      </c>
      <c r="B45" s="37" t="s">
        <v>220</v>
      </c>
      <c r="C45" s="90">
        <v>6.7943175999999996E-3</v>
      </c>
      <c r="D45" s="9" t="str">
        <f>IF($B45="N/A","N/A",IF(C45&gt;1,"Yes","No"))</f>
        <v>No</v>
      </c>
      <c r="E45" s="8">
        <v>5.2609654000000004E-3</v>
      </c>
      <c r="F45" s="9" t="str">
        <f>IF($B45="N/A","N/A",IF(E45&gt;1,"Yes","No"))</f>
        <v>No</v>
      </c>
      <c r="G45" s="8">
        <v>5.5556431999999999E-3</v>
      </c>
      <c r="H45" s="9" t="str">
        <f>IF($B45="N/A","N/A",IF(G45&gt;1,"Yes","No"))</f>
        <v>No</v>
      </c>
      <c r="I45" s="10">
        <v>-22.6</v>
      </c>
      <c r="J45" s="10">
        <v>5.601</v>
      </c>
      <c r="K45" s="9" t="str">
        <f t="shared" si="8"/>
        <v>Yes</v>
      </c>
    </row>
    <row r="46" spans="1:11" x14ac:dyDescent="0.2">
      <c r="A46" s="91" t="s">
        <v>395</v>
      </c>
      <c r="B46" s="37" t="s">
        <v>259</v>
      </c>
      <c r="C46" s="90">
        <v>2.0944408000000001E-2</v>
      </c>
      <c r="D46" s="9" t="str">
        <f>IF($B46="N/A","N/A",IF(C46&gt;0,"Yes","No"))</f>
        <v>Yes</v>
      </c>
      <c r="E46" s="8">
        <v>2.34025723E-2</v>
      </c>
      <c r="F46" s="9" t="str">
        <f>IF($B46="N/A","N/A",IF(E46&gt;0,"Yes","No"))</f>
        <v>Yes</v>
      </c>
      <c r="G46" s="8">
        <v>2.3863187599999999E-2</v>
      </c>
      <c r="H46" s="9" t="str">
        <f>IF($B46="N/A","N/A",IF(G46&gt;0,"Yes","No"))</f>
        <v>Yes</v>
      </c>
      <c r="I46" s="10">
        <v>11.74</v>
      </c>
      <c r="J46" s="10">
        <v>1.968</v>
      </c>
      <c r="K46" s="9" t="str">
        <f t="shared" si="8"/>
        <v>Yes</v>
      </c>
    </row>
    <row r="47" spans="1:11" x14ac:dyDescent="0.2">
      <c r="A47" s="91" t="s">
        <v>396</v>
      </c>
      <c r="B47" s="37" t="s">
        <v>213</v>
      </c>
      <c r="C47" s="90">
        <v>3.5535133999999998E-6</v>
      </c>
      <c r="D47" s="9" t="str">
        <f>IF($B47="N/A","N/A",IF(C47&gt;15,"No",IF(C47&lt;-15,"No","Yes")))</f>
        <v>N/A</v>
      </c>
      <c r="E47" s="8">
        <v>0</v>
      </c>
      <c r="F47" s="9" t="str">
        <f>IF($B47="N/A","N/A",IF(E47&gt;15,"No",IF(E47&lt;-15,"No","Yes")))</f>
        <v>N/A</v>
      </c>
      <c r="G47" s="8">
        <v>5.61176E-5</v>
      </c>
      <c r="H47" s="9" t="str">
        <f>IF($B47="N/A","N/A",IF(G47&gt;15,"No",IF(G47&lt;-15,"No","Yes")))</f>
        <v>N/A</v>
      </c>
      <c r="I47" s="10">
        <v>-100</v>
      </c>
      <c r="J47" s="10" t="s">
        <v>1747</v>
      </c>
      <c r="K47" s="9" t="str">
        <f t="shared" si="8"/>
        <v>N/A</v>
      </c>
    </row>
    <row r="48" spans="1:11" x14ac:dyDescent="0.2">
      <c r="A48" s="91" t="s">
        <v>397</v>
      </c>
      <c r="B48" s="37" t="s">
        <v>213</v>
      </c>
      <c r="C48" s="90">
        <v>1.36810266E-2</v>
      </c>
      <c r="D48" s="9" t="str">
        <f>IF($B48="N/A","N/A",IF(C48&gt;15,"No",IF(C48&lt;-15,"No","Yes")))</f>
        <v>N/A</v>
      </c>
      <c r="E48" s="8">
        <v>1.1260076399999999E-2</v>
      </c>
      <c r="F48" s="9" t="str">
        <f>IF($B48="N/A","N/A",IF(E48&gt;15,"No",IF(E48&lt;-15,"No","Yes")))</f>
        <v>N/A</v>
      </c>
      <c r="G48" s="8">
        <v>8.6454127000000006E-3</v>
      </c>
      <c r="H48" s="9" t="str">
        <f>IF($B48="N/A","N/A",IF(G48&gt;15,"No",IF(G48&lt;-15,"No","Yes")))</f>
        <v>N/A</v>
      </c>
      <c r="I48" s="10">
        <v>-17.7</v>
      </c>
      <c r="J48" s="10">
        <v>-23.2</v>
      </c>
      <c r="K48" s="9" t="str">
        <f t="shared" si="8"/>
        <v>Yes</v>
      </c>
    </row>
    <row r="49" spans="1:11" x14ac:dyDescent="0.2">
      <c r="A49" s="91" t="s">
        <v>398</v>
      </c>
      <c r="B49" s="37" t="s">
        <v>213</v>
      </c>
      <c r="C49" s="90">
        <v>3.2017156000000001E-3</v>
      </c>
      <c r="D49" s="9" t="str">
        <f>IF($B49="N/A","N/A",IF(C49&gt;15,"No",IF(C49&lt;-15,"No","Yes")))</f>
        <v>N/A</v>
      </c>
      <c r="E49" s="8">
        <v>0.1230086172</v>
      </c>
      <c r="F49" s="9" t="str">
        <f>IF($B49="N/A","N/A",IF(E49&gt;15,"No",IF(E49&lt;-15,"No","Yes")))</f>
        <v>N/A</v>
      </c>
      <c r="G49" s="8">
        <v>0.41656100600000001</v>
      </c>
      <c r="H49" s="9" t="str">
        <f>IF($B49="N/A","N/A",IF(G49&gt;15,"No",IF(G49&lt;-15,"No","Yes")))</f>
        <v>N/A</v>
      </c>
      <c r="I49" s="10">
        <v>3742</v>
      </c>
      <c r="J49" s="10">
        <v>238.6</v>
      </c>
      <c r="K49" s="9" t="str">
        <f t="shared" si="8"/>
        <v>No</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7.1392109843</v>
      </c>
      <c r="D51" s="9" t="str">
        <f>IF($B51="N/A","N/A",IF(C51&gt;15,"No",IF(C51&lt;-15,"No","Yes")))</f>
        <v>N/A</v>
      </c>
      <c r="E51" s="8">
        <v>6.9924503805000002</v>
      </c>
      <c r="F51" s="9" t="str">
        <f>IF($B51="N/A","N/A",IF(E51&gt;15,"No",IF(E51&lt;-15,"No","Yes")))</f>
        <v>N/A</v>
      </c>
      <c r="G51" s="8">
        <v>6.9566094031999999</v>
      </c>
      <c r="H51" s="9" t="str">
        <f>IF($B51="N/A","N/A",IF(G51&gt;15,"No",IF(G51&lt;-15,"No","Yes")))</f>
        <v>N/A</v>
      </c>
      <c r="I51" s="10">
        <v>-2.06</v>
      </c>
      <c r="J51" s="10">
        <v>-0.51300000000000001</v>
      </c>
      <c r="K51" s="9" t="str">
        <f t="shared" si="8"/>
        <v>Yes</v>
      </c>
    </row>
    <row r="52" spans="1:11" x14ac:dyDescent="0.2">
      <c r="A52" s="91" t="s">
        <v>401</v>
      </c>
      <c r="B52" s="37" t="s">
        <v>220</v>
      </c>
      <c r="C52" s="90">
        <v>8.8879695554999998</v>
      </c>
      <c r="D52" s="9" t="str">
        <f>IF($B52="N/A","N/A",IF(C52&gt;1,"Yes","No"))</f>
        <v>Yes</v>
      </c>
      <c r="E52" s="8">
        <v>9.7456766138000006</v>
      </c>
      <c r="F52" s="9" t="str">
        <f>IF($B52="N/A","N/A",IF(E52&gt;1,"Yes","No"))</f>
        <v>Yes</v>
      </c>
      <c r="G52" s="8">
        <v>10.289417651999999</v>
      </c>
      <c r="H52" s="9" t="str">
        <f>IF($B52="N/A","N/A",IF(G52&gt;1,"Yes","No"))</f>
        <v>Yes</v>
      </c>
      <c r="I52" s="10">
        <v>9.65</v>
      </c>
      <c r="J52" s="10">
        <v>5.5789999999999997</v>
      </c>
      <c r="K52" s="9" t="str">
        <f t="shared" si="8"/>
        <v>Yes</v>
      </c>
    </row>
    <row r="53" spans="1:11" x14ac:dyDescent="0.2">
      <c r="A53" s="91" t="s">
        <v>402</v>
      </c>
      <c r="B53" s="37" t="s">
        <v>259</v>
      </c>
      <c r="C53" s="90">
        <v>0.85276148679999997</v>
      </c>
      <c r="D53" s="9" t="str">
        <f>IF($B53="N/A","N/A",IF(C53&gt;0,"Yes","No"))</f>
        <v>Yes</v>
      </c>
      <c r="E53" s="8">
        <v>0.89518949140000004</v>
      </c>
      <c r="F53" s="9" t="str">
        <f>IF($B53="N/A","N/A",IF(E53&gt;0,"Yes","No"))</f>
        <v>Yes</v>
      </c>
      <c r="G53" s="8">
        <v>0.82234743119999998</v>
      </c>
      <c r="H53" s="9" t="str">
        <f>IF($B53="N/A","N/A",IF(G53&gt;0,"Yes","No"))</f>
        <v>Yes</v>
      </c>
      <c r="I53" s="10">
        <v>4.9749999999999996</v>
      </c>
      <c r="J53" s="10">
        <v>-8.14</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80.110683308000006</v>
      </c>
      <c r="D55" s="9" t="str">
        <f>IF($B55="N/A","N/A",IF(C55&gt;15,"No",IF(C55&lt;-15,"No","Yes")))</f>
        <v>N/A</v>
      </c>
      <c r="E55" s="39">
        <v>80.761495209000003</v>
      </c>
      <c r="F55" s="9" t="str">
        <f>IF($B55="N/A","N/A",IF(E55&gt;15,"No",IF(E55&lt;-15,"No","Yes")))</f>
        <v>N/A</v>
      </c>
      <c r="G55" s="39">
        <v>81.183751133000001</v>
      </c>
      <c r="H55" s="9" t="str">
        <f>IF($B55="N/A","N/A",IF(G55&gt;15,"No",IF(G55&lt;-15,"No","Yes")))</f>
        <v>N/A</v>
      </c>
      <c r="I55" s="10">
        <v>0.81240000000000001</v>
      </c>
      <c r="J55" s="10">
        <v>0.52280000000000004</v>
      </c>
      <c r="K55" s="9" t="str">
        <f t="shared" ref="K55:K74" si="9">IF(J55="Div by 0", "N/A", IF(J55="N/A","N/A", IF(J55&gt;30, "No", IF(J55&lt;-30, "No", "Yes"))))</f>
        <v>Yes</v>
      </c>
    </row>
    <row r="56" spans="1:11" x14ac:dyDescent="0.2">
      <c r="A56" s="91" t="s">
        <v>879</v>
      </c>
      <c r="B56" s="37" t="s">
        <v>261</v>
      </c>
      <c r="C56" s="93">
        <v>59.992494362000002</v>
      </c>
      <c r="D56" s="9" t="str">
        <f>IF($B56="N/A","N/A",IF(C56&gt;90,"No",IF(C56&lt;20,"No","Yes")))</f>
        <v>Yes</v>
      </c>
      <c r="E56" s="39">
        <v>59.762398656999999</v>
      </c>
      <c r="F56" s="9" t="str">
        <f>IF($B56="N/A","N/A",IF(E56&gt;90,"No",IF(E56&lt;20,"No","Yes")))</f>
        <v>Yes</v>
      </c>
      <c r="G56" s="39">
        <v>62.747743034000003</v>
      </c>
      <c r="H56" s="9" t="str">
        <f>IF($B56="N/A","N/A",IF(G56&gt;90,"No",IF(G56&lt;20,"No","Yes")))</f>
        <v>Yes</v>
      </c>
      <c r="I56" s="10">
        <v>-0.38400000000000001</v>
      </c>
      <c r="J56" s="10">
        <v>4.9950000000000001</v>
      </c>
      <c r="K56" s="9" t="str">
        <f t="shared" si="9"/>
        <v>Yes</v>
      </c>
    </row>
    <row r="57" spans="1:11" x14ac:dyDescent="0.2">
      <c r="A57" s="91" t="s">
        <v>880</v>
      </c>
      <c r="B57" s="37" t="s">
        <v>262</v>
      </c>
      <c r="C57" s="93">
        <v>39.273440266999998</v>
      </c>
      <c r="D57" s="9" t="str">
        <f>IF($B57="N/A","N/A",IF(C57&gt;60,"No",IF(C57&lt;10,"No","Yes")))</f>
        <v>Yes</v>
      </c>
      <c r="E57" s="39">
        <v>41.729482314999998</v>
      </c>
      <c r="F57" s="9" t="str">
        <f>IF($B57="N/A","N/A",IF(E57&gt;60,"No",IF(E57&lt;10,"No","Yes")))</f>
        <v>Yes</v>
      </c>
      <c r="G57" s="39">
        <v>43.204261346999999</v>
      </c>
      <c r="H57" s="9" t="str">
        <f>IF($B57="N/A","N/A",IF(G57&gt;60,"No",IF(G57&lt;10,"No","Yes")))</f>
        <v>Yes</v>
      </c>
      <c r="I57" s="10">
        <v>6.2539999999999996</v>
      </c>
      <c r="J57" s="10">
        <v>3.5339999999999998</v>
      </c>
      <c r="K57" s="9" t="str">
        <f t="shared" si="9"/>
        <v>Yes</v>
      </c>
    </row>
    <row r="58" spans="1:11" ht="25.5" x14ac:dyDescent="0.2">
      <c r="A58" s="91" t="s">
        <v>881</v>
      </c>
      <c r="B58" s="37" t="s">
        <v>263</v>
      </c>
      <c r="C58" s="93">
        <v>43.735067651000001</v>
      </c>
      <c r="D58" s="9" t="str">
        <f>IF($B58="N/A","N/A",IF(C58&gt;100,"No",IF(C58&lt;10,"No","Yes")))</f>
        <v>Yes</v>
      </c>
      <c r="E58" s="39">
        <v>39.259820531000003</v>
      </c>
      <c r="F58" s="9" t="str">
        <f>IF($B58="N/A","N/A",IF(E58&gt;100,"No",IF(E58&lt;10,"No","Yes")))</f>
        <v>Yes</v>
      </c>
      <c r="G58" s="39">
        <v>38.625637718</v>
      </c>
      <c r="H58" s="9" t="str">
        <f>IF($B58="N/A","N/A",IF(G58&gt;100,"No",IF(G58&lt;10,"No","Yes")))</f>
        <v>Yes</v>
      </c>
      <c r="I58" s="10">
        <v>-10.199999999999999</v>
      </c>
      <c r="J58" s="10">
        <v>-1.62</v>
      </c>
      <c r="K58" s="9" t="str">
        <f t="shared" si="9"/>
        <v>Yes</v>
      </c>
    </row>
    <row r="59" spans="1:11" x14ac:dyDescent="0.2">
      <c r="A59" s="91" t="s">
        <v>882</v>
      </c>
      <c r="B59" s="37" t="s">
        <v>264</v>
      </c>
      <c r="C59" s="93">
        <v>154.33396443999999</v>
      </c>
      <c r="D59" s="9" t="str">
        <f>IF($B59="N/A","N/A",IF(C59&gt;100,"No",IF(C59&lt;20,"No","Yes")))</f>
        <v>No</v>
      </c>
      <c r="E59" s="39">
        <v>149.72227298999999</v>
      </c>
      <c r="F59" s="9" t="str">
        <f>IF($B59="N/A","N/A",IF(E59&gt;100,"No",IF(E59&lt;20,"No","Yes")))</f>
        <v>No</v>
      </c>
      <c r="G59" s="39">
        <v>148.77352063999999</v>
      </c>
      <c r="H59" s="9" t="str">
        <f>IF($B59="N/A","N/A",IF(G59&gt;100,"No",IF(G59&lt;20,"No","Yes")))</f>
        <v>No</v>
      </c>
      <c r="I59" s="10">
        <v>-2.99</v>
      </c>
      <c r="J59" s="10">
        <v>-0.63400000000000001</v>
      </c>
      <c r="K59" s="9" t="str">
        <f t="shared" si="9"/>
        <v>Yes</v>
      </c>
    </row>
    <row r="60" spans="1:11" x14ac:dyDescent="0.2">
      <c r="A60" s="91" t="s">
        <v>883</v>
      </c>
      <c r="B60" s="37" t="s">
        <v>264</v>
      </c>
      <c r="C60" s="93">
        <v>70.531751309000001</v>
      </c>
      <c r="D60" s="9" t="str">
        <f>IF($B60="N/A","N/A",IF(C60&gt;100,"No",IF(C60&lt;20,"No","Yes")))</f>
        <v>Yes</v>
      </c>
      <c r="E60" s="39">
        <v>68.819431316000006</v>
      </c>
      <c r="F60" s="9" t="str">
        <f>IF($B60="N/A","N/A",IF(E60&gt;100,"No",IF(E60&lt;20,"No","Yes")))</f>
        <v>Yes</v>
      </c>
      <c r="G60" s="39">
        <v>70.791038940999996</v>
      </c>
      <c r="H60" s="9" t="str">
        <f>IF($B60="N/A","N/A",IF(G60&gt;100,"No",IF(G60&lt;20,"No","Yes")))</f>
        <v>Yes</v>
      </c>
      <c r="I60" s="10">
        <v>-2.4300000000000002</v>
      </c>
      <c r="J60" s="10">
        <v>2.8650000000000002</v>
      </c>
      <c r="K60" s="9" t="str">
        <f t="shared" si="9"/>
        <v>Yes</v>
      </c>
    </row>
    <row r="61" spans="1:11" ht="25.5" x14ac:dyDescent="0.2">
      <c r="A61" s="91" t="s">
        <v>884</v>
      </c>
      <c r="B61" s="37" t="s">
        <v>213</v>
      </c>
      <c r="C61" s="93">
        <v>63.649042053999999</v>
      </c>
      <c r="D61" s="9" t="str">
        <f>IF($B61="N/A","N/A",IF(C61&gt;15,"No",IF(C61&lt;-15,"No","Yes")))</f>
        <v>N/A</v>
      </c>
      <c r="E61" s="39">
        <v>63.831435593999998</v>
      </c>
      <c r="F61" s="9" t="str">
        <f>IF($B61="N/A","N/A",IF(E61&gt;15,"No",IF(E61&lt;-15,"No","Yes")))</f>
        <v>N/A</v>
      </c>
      <c r="G61" s="39">
        <v>63.935977573000002</v>
      </c>
      <c r="H61" s="9" t="str">
        <f>IF($B61="N/A","N/A",IF(G61&gt;15,"No",IF(G61&lt;-15,"No","Yes")))</f>
        <v>N/A</v>
      </c>
      <c r="I61" s="10">
        <v>0.28660000000000002</v>
      </c>
      <c r="J61" s="10">
        <v>0.1638</v>
      </c>
      <c r="K61" s="9" t="str">
        <f t="shared" si="9"/>
        <v>Yes</v>
      </c>
    </row>
    <row r="62" spans="1:11" x14ac:dyDescent="0.2">
      <c r="A62" s="91" t="s">
        <v>885</v>
      </c>
      <c r="B62" s="37" t="s">
        <v>265</v>
      </c>
      <c r="C62" s="93">
        <v>47.918196524999999</v>
      </c>
      <c r="D62" s="9" t="str">
        <f>IF($B62="N/A","N/A",IF(C62&gt;60,"No",IF(C62&lt;10,"No","Yes")))</f>
        <v>Yes</v>
      </c>
      <c r="E62" s="39">
        <v>47.624436568</v>
      </c>
      <c r="F62" s="9" t="str">
        <f>IF($B62="N/A","N/A",IF(E62&gt;60,"No",IF(E62&lt;10,"No","Yes")))</f>
        <v>Yes</v>
      </c>
      <c r="G62" s="39">
        <v>42.707046083999998</v>
      </c>
      <c r="H62" s="9" t="str">
        <f>IF($B62="N/A","N/A",IF(G62&gt;60,"No",IF(G62&lt;10,"No","Yes")))</f>
        <v>Yes</v>
      </c>
      <c r="I62" s="10">
        <v>-0.61299999999999999</v>
      </c>
      <c r="J62" s="10">
        <v>-10.3</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63.566825626000004</v>
      </c>
      <c r="D64" s="9" t="str">
        <f t="shared" ref="D64:D74" si="10">IF($B64="N/A","N/A",IF(C64&gt;15,"No",IF(C64&lt;-15,"No","Yes")))</f>
        <v>N/A</v>
      </c>
      <c r="E64" s="39">
        <v>59.324502436000003</v>
      </c>
      <c r="F64" s="9" t="str">
        <f>IF($B64="N/A","N/A",IF(E64&gt;15,"No",IF(E64&lt;-15,"No","Yes")))</f>
        <v>N/A</v>
      </c>
      <c r="G64" s="39">
        <v>50.600587566999998</v>
      </c>
      <c r="H64" s="9" t="str">
        <f>IF($B64="N/A","N/A",IF(G64&gt;15,"No",IF(G64&lt;-15,"No","Yes")))</f>
        <v>N/A</v>
      </c>
      <c r="I64" s="10">
        <v>-6.67</v>
      </c>
      <c r="J64" s="10">
        <v>-14.7</v>
      </c>
      <c r="K64" s="9" t="str">
        <f t="shared" si="9"/>
        <v>Yes</v>
      </c>
    </row>
    <row r="65" spans="1:11" ht="15.75" customHeight="1" x14ac:dyDescent="0.2">
      <c r="A65" s="91" t="s">
        <v>888</v>
      </c>
      <c r="B65" s="37" t="s">
        <v>213</v>
      </c>
      <c r="C65" s="93">
        <v>126.76488793</v>
      </c>
      <c r="D65" s="9" t="str">
        <f t="shared" si="10"/>
        <v>N/A</v>
      </c>
      <c r="E65" s="39">
        <v>119.70691764999999</v>
      </c>
      <c r="F65" s="9" t="str">
        <f t="shared" ref="F65:F73" si="11">IF($B65="N/A","N/A",IF(E65&gt;15,"No",IF(E65&lt;-15,"No","Yes")))</f>
        <v>N/A</v>
      </c>
      <c r="G65" s="39">
        <v>114.73953412</v>
      </c>
      <c r="H65" s="9" t="str">
        <f t="shared" ref="H65:H86" si="12">IF($B65="N/A","N/A",IF(G65&gt;15,"No",IF(G65&lt;-15,"No","Yes")))</f>
        <v>N/A</v>
      </c>
      <c r="I65" s="10">
        <v>-5.57</v>
      </c>
      <c r="J65" s="10">
        <v>-4.1500000000000004</v>
      </c>
      <c r="K65" s="9" t="str">
        <f t="shared" si="9"/>
        <v>Yes</v>
      </c>
    </row>
    <row r="66" spans="1:11" ht="25.5" x14ac:dyDescent="0.2">
      <c r="A66" s="91" t="s">
        <v>889</v>
      </c>
      <c r="B66" s="37" t="s">
        <v>213</v>
      </c>
      <c r="C66" s="93">
        <v>162.44899240000001</v>
      </c>
      <c r="D66" s="9" t="str">
        <f t="shared" si="10"/>
        <v>N/A</v>
      </c>
      <c r="E66" s="39">
        <v>161.2036464</v>
      </c>
      <c r="F66" s="9" t="str">
        <f t="shared" si="11"/>
        <v>N/A</v>
      </c>
      <c r="G66" s="39">
        <v>193.36226020999999</v>
      </c>
      <c r="H66" s="9" t="str">
        <f t="shared" si="12"/>
        <v>N/A</v>
      </c>
      <c r="I66" s="10">
        <v>-0.76700000000000002</v>
      </c>
      <c r="J66" s="10">
        <v>19.95</v>
      </c>
      <c r="K66" s="9" t="str">
        <f t="shared" si="9"/>
        <v>Yes</v>
      </c>
    </row>
    <row r="67" spans="1:11" ht="25.5" x14ac:dyDescent="0.2">
      <c r="A67" s="91" t="s">
        <v>890</v>
      </c>
      <c r="B67" s="37" t="s">
        <v>213</v>
      </c>
      <c r="C67" s="93">
        <v>50.804650348000003</v>
      </c>
      <c r="D67" s="9" t="str">
        <f t="shared" si="10"/>
        <v>N/A</v>
      </c>
      <c r="E67" s="39">
        <v>51.573899408999999</v>
      </c>
      <c r="F67" s="9" t="str">
        <f t="shared" si="11"/>
        <v>N/A</v>
      </c>
      <c r="G67" s="39">
        <v>53.181566429999997</v>
      </c>
      <c r="H67" s="9" t="str">
        <f t="shared" si="12"/>
        <v>N/A</v>
      </c>
      <c r="I67" s="10">
        <v>1.514</v>
      </c>
      <c r="J67" s="10">
        <v>3.117</v>
      </c>
      <c r="K67" s="9" t="str">
        <f t="shared" si="9"/>
        <v>Yes</v>
      </c>
    </row>
    <row r="68" spans="1:11" ht="25.5" x14ac:dyDescent="0.2">
      <c r="A68" s="91" t="s">
        <v>891</v>
      </c>
      <c r="B68" s="37" t="s">
        <v>213</v>
      </c>
      <c r="C68" s="93">
        <v>56.884240941000002</v>
      </c>
      <c r="D68" s="9" t="str">
        <f t="shared" si="10"/>
        <v>N/A</v>
      </c>
      <c r="E68" s="39">
        <v>58.000980454999997</v>
      </c>
      <c r="F68" s="9" t="str">
        <f t="shared" si="11"/>
        <v>N/A</v>
      </c>
      <c r="G68" s="39">
        <v>58.968352500000002</v>
      </c>
      <c r="H68" s="9" t="str">
        <f t="shared" si="12"/>
        <v>N/A</v>
      </c>
      <c r="I68" s="10">
        <v>1.9630000000000001</v>
      </c>
      <c r="J68" s="10">
        <v>1.6679999999999999</v>
      </c>
      <c r="K68" s="9" t="str">
        <f t="shared" si="9"/>
        <v>Yes</v>
      </c>
    </row>
    <row r="69" spans="1:11" ht="25.5" x14ac:dyDescent="0.2">
      <c r="A69" s="91" t="s">
        <v>892</v>
      </c>
      <c r="B69" s="37" t="s">
        <v>213</v>
      </c>
      <c r="C69" s="93">
        <v>36.416247409</v>
      </c>
      <c r="D69" s="9" t="str">
        <f t="shared" si="10"/>
        <v>N/A</v>
      </c>
      <c r="E69" s="39">
        <v>38.27239659</v>
      </c>
      <c r="F69" s="9" t="str">
        <f t="shared" si="11"/>
        <v>N/A</v>
      </c>
      <c r="G69" s="39">
        <v>38.005230595</v>
      </c>
      <c r="H69" s="9" t="str">
        <f t="shared" si="12"/>
        <v>N/A</v>
      </c>
      <c r="I69" s="10">
        <v>5.0970000000000004</v>
      </c>
      <c r="J69" s="10">
        <v>-0.69799999999999995</v>
      </c>
      <c r="K69" s="9" t="str">
        <f t="shared" si="9"/>
        <v>Yes</v>
      </c>
    </row>
    <row r="70" spans="1:11" ht="25.5" x14ac:dyDescent="0.2">
      <c r="A70" s="91" t="s">
        <v>893</v>
      </c>
      <c r="B70" s="37" t="s">
        <v>213</v>
      </c>
      <c r="C70" s="93">
        <v>10.818514644</v>
      </c>
      <c r="D70" s="9" t="str">
        <f t="shared" si="10"/>
        <v>N/A</v>
      </c>
      <c r="E70" s="39">
        <v>14.088647958999999</v>
      </c>
      <c r="F70" s="9" t="str">
        <f t="shared" si="11"/>
        <v>N/A</v>
      </c>
      <c r="G70" s="39">
        <v>14.019013665999999</v>
      </c>
      <c r="H70" s="9" t="str">
        <f t="shared" si="12"/>
        <v>N/A</v>
      </c>
      <c r="I70" s="10">
        <v>30.23</v>
      </c>
      <c r="J70" s="10">
        <v>-0.49399999999999999</v>
      </c>
      <c r="K70" s="9" t="str">
        <f t="shared" si="9"/>
        <v>Yes</v>
      </c>
    </row>
    <row r="71" spans="1:11" x14ac:dyDescent="0.2">
      <c r="A71" s="91" t="s">
        <v>894</v>
      </c>
      <c r="B71" s="37" t="s">
        <v>213</v>
      </c>
      <c r="C71" s="93">
        <v>1800.4977944</v>
      </c>
      <c r="D71" s="9" t="str">
        <f t="shared" si="10"/>
        <v>N/A</v>
      </c>
      <c r="E71" s="39">
        <v>1683.883871</v>
      </c>
      <c r="F71" s="9" t="str">
        <f t="shared" si="11"/>
        <v>N/A</v>
      </c>
      <c r="G71" s="39">
        <v>1622.4011620000001</v>
      </c>
      <c r="H71" s="9" t="str">
        <f t="shared" si="12"/>
        <v>N/A</v>
      </c>
      <c r="I71" s="10">
        <v>-6.48</v>
      </c>
      <c r="J71" s="10">
        <v>-3.65</v>
      </c>
      <c r="K71" s="9" t="str">
        <f t="shared" si="9"/>
        <v>Yes</v>
      </c>
    </row>
    <row r="72" spans="1:11" ht="25.5" x14ac:dyDescent="0.2">
      <c r="A72" s="91" t="s">
        <v>895</v>
      </c>
      <c r="B72" s="37" t="s">
        <v>213</v>
      </c>
      <c r="C72" s="93">
        <v>218.02350853999999</v>
      </c>
      <c r="D72" s="9" t="str">
        <f t="shared" si="10"/>
        <v>N/A</v>
      </c>
      <c r="E72" s="39">
        <v>226.69025205</v>
      </c>
      <c r="F72" s="9" t="str">
        <f t="shared" si="11"/>
        <v>N/A</v>
      </c>
      <c r="G72" s="39">
        <v>226.70455945</v>
      </c>
      <c r="H72" s="9" t="str">
        <f t="shared" si="12"/>
        <v>N/A</v>
      </c>
      <c r="I72" s="10">
        <v>3.9750000000000001</v>
      </c>
      <c r="J72" s="10">
        <v>6.3E-3</v>
      </c>
      <c r="K72" s="9" t="str">
        <f t="shared" si="9"/>
        <v>Yes</v>
      </c>
    </row>
    <row r="73" spans="1:11" x14ac:dyDescent="0.2">
      <c r="A73" s="91" t="s">
        <v>896</v>
      </c>
      <c r="B73" s="37" t="s">
        <v>213</v>
      </c>
      <c r="C73" s="93">
        <v>100.15989986</v>
      </c>
      <c r="D73" s="9" t="str">
        <f t="shared" si="10"/>
        <v>N/A</v>
      </c>
      <c r="E73" s="39">
        <v>104.0467135</v>
      </c>
      <c r="F73" s="9" t="str">
        <f t="shared" si="11"/>
        <v>N/A</v>
      </c>
      <c r="G73" s="39">
        <v>109.89152227</v>
      </c>
      <c r="H73" s="9" t="str">
        <f t="shared" si="12"/>
        <v>N/A</v>
      </c>
      <c r="I73" s="10">
        <v>3.8809999999999998</v>
      </c>
      <c r="J73" s="10">
        <v>5.617</v>
      </c>
      <c r="K73" s="9" t="str">
        <f t="shared" si="9"/>
        <v>Yes</v>
      </c>
    </row>
    <row r="74" spans="1:11" x14ac:dyDescent="0.2">
      <c r="A74" s="91" t="s">
        <v>897</v>
      </c>
      <c r="B74" s="37" t="s">
        <v>213</v>
      </c>
      <c r="C74" s="93">
        <v>74.899157002999999</v>
      </c>
      <c r="D74" s="9" t="str">
        <f t="shared" si="10"/>
        <v>N/A</v>
      </c>
      <c r="E74" s="39">
        <v>73.250046850999993</v>
      </c>
      <c r="F74" s="9" t="str">
        <f>IF($B74="N/A","N/A",IF(E74&gt;15,"No",IF(E74&lt;-15,"No","Yes")))</f>
        <v>N/A</v>
      </c>
      <c r="G74" s="39">
        <v>75.056487286999996</v>
      </c>
      <c r="H74" s="9" t="str">
        <f t="shared" si="12"/>
        <v>N/A</v>
      </c>
      <c r="I74" s="10">
        <v>-2.2000000000000002</v>
      </c>
      <c r="J74" s="10">
        <v>2.4660000000000002</v>
      </c>
      <c r="K74" s="9" t="str">
        <f t="shared" si="9"/>
        <v>Yes</v>
      </c>
    </row>
    <row r="75" spans="1:11" x14ac:dyDescent="0.2">
      <c r="A75" s="91" t="s">
        <v>898</v>
      </c>
      <c r="B75" s="37" t="s">
        <v>213</v>
      </c>
      <c r="C75" s="90">
        <v>0.21449717630000001</v>
      </c>
      <c r="D75" s="9" t="str">
        <f t="shared" ref="D75:D80" si="13">IF($B75="N/A","N/A",IF(C75&gt;15,"No",IF(C75&lt;-15,"No","Yes")))</f>
        <v>N/A</v>
      </c>
      <c r="E75" s="8">
        <v>0.25079840520000002</v>
      </c>
      <c r="F75" s="9" t="str">
        <f>IF($B75="N/A","N/A",IF(E75&gt;15,"No",IF(E75&lt;-15,"No","Yes")))</f>
        <v>N/A</v>
      </c>
      <c r="G75" s="8">
        <v>0.26540987869999999</v>
      </c>
      <c r="H75" s="9" t="str">
        <f t="shared" si="12"/>
        <v>N/A</v>
      </c>
      <c r="I75" s="10">
        <v>16.920000000000002</v>
      </c>
      <c r="J75" s="10">
        <v>5.8259999999999996</v>
      </c>
      <c r="K75" s="9" t="str">
        <f t="shared" ref="K75:K80" si="14">IF(J75="Div by 0", "N/A", IF(J75="N/A","N/A", IF(J75&gt;30, "No", IF(J75&lt;-30, "No", "Yes"))))</f>
        <v>Yes</v>
      </c>
    </row>
    <row r="76" spans="1:11" x14ac:dyDescent="0.2">
      <c r="A76" s="91" t="s">
        <v>899</v>
      </c>
      <c r="B76" s="37" t="s">
        <v>213</v>
      </c>
      <c r="C76" s="90">
        <v>2.3089379780999999</v>
      </c>
      <c r="D76" s="9" t="str">
        <f t="shared" si="13"/>
        <v>N/A</v>
      </c>
      <c r="E76" s="8">
        <v>2.1997847567000002</v>
      </c>
      <c r="F76" s="9" t="str">
        <f t="shared" ref="F76:F86" si="15">IF($B76="N/A","N/A",IF(E76&gt;15,"No",IF(E76&lt;-15,"No","Yes")))</f>
        <v>N/A</v>
      </c>
      <c r="G76" s="8">
        <v>2.2446119008999998</v>
      </c>
      <c r="H76" s="9" t="str">
        <f t="shared" si="12"/>
        <v>N/A</v>
      </c>
      <c r="I76" s="10">
        <v>-4.7300000000000004</v>
      </c>
      <c r="J76" s="10">
        <v>2.0379999999999998</v>
      </c>
      <c r="K76" s="9" t="str">
        <f t="shared" si="14"/>
        <v>Yes</v>
      </c>
    </row>
    <row r="77" spans="1:11" x14ac:dyDescent="0.2">
      <c r="A77" s="91" t="s">
        <v>900</v>
      </c>
      <c r="B77" s="37" t="s">
        <v>213</v>
      </c>
      <c r="C77" s="90">
        <v>2.0105032616999998</v>
      </c>
      <c r="D77" s="9" t="str">
        <f t="shared" si="13"/>
        <v>N/A</v>
      </c>
      <c r="E77" s="8">
        <v>2.0381744772000001</v>
      </c>
      <c r="F77" s="9" t="str">
        <f t="shared" si="15"/>
        <v>N/A</v>
      </c>
      <c r="G77" s="8">
        <v>2.0705746925000001</v>
      </c>
      <c r="H77" s="9" t="str">
        <f t="shared" si="12"/>
        <v>N/A</v>
      </c>
      <c r="I77" s="10">
        <v>1.3759999999999999</v>
      </c>
      <c r="J77" s="10">
        <v>1.59</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10.124442973000001</v>
      </c>
      <c r="D79" s="9" t="str">
        <f t="shared" si="13"/>
        <v>N/A</v>
      </c>
      <c r="E79" s="8">
        <v>9.9565715362000002</v>
      </c>
      <c r="F79" s="9" t="str">
        <f t="shared" si="15"/>
        <v>N/A</v>
      </c>
      <c r="G79" s="8">
        <v>10.018636988000001</v>
      </c>
      <c r="H79" s="9" t="str">
        <f t="shared" si="12"/>
        <v>N/A</v>
      </c>
      <c r="I79" s="10">
        <v>-1.66</v>
      </c>
      <c r="J79" s="10">
        <v>0.62339999999999995</v>
      </c>
      <c r="K79" s="9" t="str">
        <f t="shared" si="14"/>
        <v>Yes</v>
      </c>
    </row>
    <row r="80" spans="1:11" ht="25.5" x14ac:dyDescent="0.2">
      <c r="A80" s="91" t="s">
        <v>903</v>
      </c>
      <c r="B80" s="37" t="s">
        <v>213</v>
      </c>
      <c r="C80" s="95" t="s">
        <v>213</v>
      </c>
      <c r="D80" s="9" t="str">
        <f t="shared" si="13"/>
        <v>N/A</v>
      </c>
      <c r="E80" s="95">
        <v>9.9565715362000002</v>
      </c>
      <c r="F80" s="9" t="str">
        <f t="shared" si="15"/>
        <v>N/A</v>
      </c>
      <c r="G80" s="95">
        <v>10.018594073999999</v>
      </c>
      <c r="H80" s="9" t="str">
        <f t="shared" si="12"/>
        <v>N/A</v>
      </c>
      <c r="I80" s="10" t="s">
        <v>213</v>
      </c>
      <c r="J80" s="96">
        <v>0.62290000000000001</v>
      </c>
      <c r="K80" s="9" t="str">
        <f t="shared" si="14"/>
        <v>Yes</v>
      </c>
    </row>
    <row r="81" spans="1:11" x14ac:dyDescent="0.2">
      <c r="A81" s="91" t="s">
        <v>904</v>
      </c>
      <c r="B81" s="37" t="s">
        <v>213</v>
      </c>
      <c r="C81" s="97">
        <v>98.270385341999997</v>
      </c>
      <c r="D81" s="9" t="str">
        <f t="shared" ref="D81:D86" si="16">IF($B81="N/A","N/A",IF(C81&gt;15,"No",IF(C81&lt;-15,"No","Yes")))</f>
        <v>N/A</v>
      </c>
      <c r="E81" s="98">
        <v>87.617667126000001</v>
      </c>
      <c r="F81" s="9" t="str">
        <f t="shared" si="15"/>
        <v>N/A</v>
      </c>
      <c r="G81" s="98">
        <v>78.779893534999999</v>
      </c>
      <c r="H81" s="9" t="str">
        <f>IF($B81="N/A","N/A",IF(G81&gt;15,"No",IF(G81&lt;-15,"No","Yes")))</f>
        <v>N/A</v>
      </c>
      <c r="I81" s="10">
        <v>-10.8</v>
      </c>
      <c r="J81" s="10">
        <v>-10.1</v>
      </c>
      <c r="K81" s="9" t="str">
        <f t="shared" ref="K81:K86" si="17">IF(J81="Div by 0", "N/A", IF(J81="N/A","N/A", IF(J81&gt;30, "No", IF(J81&lt;-30, "No", "Yes"))))</f>
        <v>Yes</v>
      </c>
    </row>
    <row r="82" spans="1:11" x14ac:dyDescent="0.2">
      <c r="A82" s="91" t="s">
        <v>905</v>
      </c>
      <c r="B82" s="37" t="s">
        <v>213</v>
      </c>
      <c r="C82" s="97">
        <v>179.28073201999999</v>
      </c>
      <c r="D82" s="9" t="str">
        <f t="shared" si="16"/>
        <v>N/A</v>
      </c>
      <c r="E82" s="98">
        <v>136.53390082999999</v>
      </c>
      <c r="F82" s="9" t="str">
        <f t="shared" si="15"/>
        <v>N/A</v>
      </c>
      <c r="G82" s="98">
        <v>85.912425806000002</v>
      </c>
      <c r="H82" s="9" t="str">
        <f t="shared" si="12"/>
        <v>N/A</v>
      </c>
      <c r="I82" s="10">
        <v>-23.8</v>
      </c>
      <c r="J82" s="10">
        <v>-37.1</v>
      </c>
      <c r="K82" s="9" t="str">
        <f t="shared" si="17"/>
        <v>No</v>
      </c>
    </row>
    <row r="83" spans="1:11" x14ac:dyDescent="0.2">
      <c r="A83" s="91" t="s">
        <v>906</v>
      </c>
      <c r="B83" s="37" t="s">
        <v>213</v>
      </c>
      <c r="C83" s="97">
        <v>78.741430840999996</v>
      </c>
      <c r="D83" s="9" t="str">
        <f t="shared" si="16"/>
        <v>N/A</v>
      </c>
      <c r="E83" s="98">
        <v>81.905069584000003</v>
      </c>
      <c r="F83" s="9" t="str">
        <f t="shared" si="15"/>
        <v>N/A</v>
      </c>
      <c r="G83" s="98">
        <v>86.451276206000003</v>
      </c>
      <c r="H83" s="9" t="str">
        <f t="shared" si="12"/>
        <v>N/A</v>
      </c>
      <c r="I83" s="10">
        <v>4.0179999999999998</v>
      </c>
      <c r="J83" s="10">
        <v>5.5510000000000002</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156.07272029000001</v>
      </c>
      <c r="D85" s="9" t="str">
        <f t="shared" si="16"/>
        <v>N/A</v>
      </c>
      <c r="E85" s="98">
        <v>161.76865056</v>
      </c>
      <c r="F85" s="9" t="str">
        <f t="shared" si="15"/>
        <v>N/A</v>
      </c>
      <c r="G85" s="98">
        <v>161.20333621</v>
      </c>
      <c r="H85" s="9" t="str">
        <f t="shared" si="12"/>
        <v>N/A</v>
      </c>
      <c r="I85" s="10">
        <v>3.65</v>
      </c>
      <c r="J85" s="10">
        <v>-0.34899999999999998</v>
      </c>
      <c r="K85" s="9" t="str">
        <f t="shared" si="17"/>
        <v>Yes</v>
      </c>
    </row>
    <row r="86" spans="1:11" ht="25.5" x14ac:dyDescent="0.2">
      <c r="A86" s="91" t="s">
        <v>909</v>
      </c>
      <c r="B86" s="37" t="s">
        <v>213</v>
      </c>
      <c r="C86" s="99" t="s">
        <v>213</v>
      </c>
      <c r="D86" s="9" t="str">
        <f t="shared" si="16"/>
        <v>N/A</v>
      </c>
      <c r="E86" s="99">
        <v>161.76865056</v>
      </c>
      <c r="F86" s="9" t="str">
        <f t="shared" si="15"/>
        <v>N/A</v>
      </c>
      <c r="G86" s="99">
        <v>161.20296805000001</v>
      </c>
      <c r="H86" s="9" t="str">
        <f t="shared" si="12"/>
        <v>N/A</v>
      </c>
      <c r="I86" s="10" t="s">
        <v>213</v>
      </c>
      <c r="J86" s="10">
        <v>-0.35</v>
      </c>
      <c r="K86" s="9" t="str">
        <f t="shared" si="17"/>
        <v>Yes</v>
      </c>
    </row>
    <row r="87" spans="1:11" x14ac:dyDescent="0.2">
      <c r="A87" s="91" t="s">
        <v>32</v>
      </c>
      <c r="B87" s="37" t="s">
        <v>266</v>
      </c>
      <c r="C87" s="90">
        <v>97.422423515000006</v>
      </c>
      <c r="D87" s="9" t="str">
        <f>IF($B87="N/A","N/A",IF(C87&gt;60,"Yes","No"))</f>
        <v>Yes</v>
      </c>
      <c r="E87" s="8">
        <v>97.422173948999998</v>
      </c>
      <c r="F87" s="9" t="str">
        <f>IF($B87="N/A","N/A",IF(E87&gt;60,"Yes","No"))</f>
        <v>Yes</v>
      </c>
      <c r="G87" s="8">
        <v>97.397760485000006</v>
      </c>
      <c r="H87" s="9" t="str">
        <f>IF($B87="N/A","N/A",IF(G87&gt;60,"Yes","No"))</f>
        <v>Yes</v>
      </c>
      <c r="I87" s="10">
        <v>0</v>
      </c>
      <c r="J87" s="10">
        <v>-2.5000000000000001E-2</v>
      </c>
      <c r="K87" s="9" t="str">
        <f t="shared" ref="K87:K105" si="18">IF(J87="Div by 0", "N/A", IF(J87="N/A","N/A", IF(J87&gt;30, "No", IF(J87&lt;-30, "No", "Yes"))))</f>
        <v>Yes</v>
      </c>
    </row>
    <row r="88" spans="1:11" x14ac:dyDescent="0.2">
      <c r="A88" s="91" t="s">
        <v>39</v>
      </c>
      <c r="B88" s="37" t="s">
        <v>267</v>
      </c>
      <c r="C88" s="90">
        <v>93.685841871999997</v>
      </c>
      <c r="D88" s="9" t="str">
        <f>IF($B88="N/A","N/A",IF(C88&gt;100,"No",IF(C88&lt;85,"No","Yes")))</f>
        <v>Yes</v>
      </c>
      <c r="E88" s="8">
        <v>92.932635880999996</v>
      </c>
      <c r="F88" s="9" t="str">
        <f>IF($B88="N/A","N/A",IF(E88&gt;100,"No",IF(E88&lt;85,"No","Yes")))</f>
        <v>Yes</v>
      </c>
      <c r="G88" s="8">
        <v>91.651559895000005</v>
      </c>
      <c r="H88" s="9" t="str">
        <f>IF($B88="N/A","N/A",IF(G88&gt;100,"No",IF(G88&lt;85,"No","Yes")))</f>
        <v>Yes</v>
      </c>
      <c r="I88" s="10">
        <v>-0.80400000000000005</v>
      </c>
      <c r="J88" s="10">
        <v>-1.38</v>
      </c>
      <c r="K88" s="9" t="str">
        <f t="shared" si="18"/>
        <v>Yes</v>
      </c>
    </row>
    <row r="89" spans="1:11" x14ac:dyDescent="0.2">
      <c r="A89" s="91" t="s">
        <v>910</v>
      </c>
      <c r="B89" s="37" t="s">
        <v>213</v>
      </c>
      <c r="C89" s="90">
        <v>11.090979170000001</v>
      </c>
      <c r="D89" s="9" t="str">
        <f>IF($B89="N/A","N/A",IF(C89&gt;15,"No",IF(C89&lt;-15,"No","Yes")))</f>
        <v>N/A</v>
      </c>
      <c r="E89" s="8">
        <v>11.400941792999999</v>
      </c>
      <c r="F89" s="9" t="str">
        <f>IF($B89="N/A","N/A",IF(E89&gt;15,"No",IF(E89&lt;-15,"No","Yes")))</f>
        <v>N/A</v>
      </c>
      <c r="G89" s="8">
        <v>11.83319747</v>
      </c>
      <c r="H89" s="9" t="str">
        <f>IF($B89="N/A","N/A",IF(G89&gt;15,"No",IF(G89&lt;-15,"No","Yes")))</f>
        <v>N/A</v>
      </c>
      <c r="I89" s="10">
        <v>2.7949999999999999</v>
      </c>
      <c r="J89" s="10">
        <v>3.7909999999999999</v>
      </c>
      <c r="K89" s="9" t="str">
        <f t="shared" si="18"/>
        <v>Yes</v>
      </c>
    </row>
    <row r="90" spans="1:11" x14ac:dyDescent="0.2">
      <c r="A90" s="91" t="s">
        <v>851</v>
      </c>
      <c r="B90" s="37" t="s">
        <v>268</v>
      </c>
      <c r="C90" s="90">
        <v>10.253265243</v>
      </c>
      <c r="D90" s="9" t="str">
        <f>IF($B90="N/A","N/A",IF(C90&gt;25,"No",IF(C90&lt;5,"No","Yes")))</f>
        <v>Yes</v>
      </c>
      <c r="E90" s="8">
        <v>10.611827824000001</v>
      </c>
      <c r="F90" s="9" t="str">
        <f>IF($B90="N/A","N/A",IF(E90&gt;25,"No",IF(E90&lt;5,"No","Yes")))</f>
        <v>Yes</v>
      </c>
      <c r="G90" s="8">
        <v>10.745182918999999</v>
      </c>
      <c r="H90" s="9" t="str">
        <f>IF($B90="N/A","N/A",IF(G90&gt;25,"No",IF(G90&lt;5,"No","Yes")))</f>
        <v>Yes</v>
      </c>
      <c r="I90" s="10">
        <v>3.4969999999999999</v>
      </c>
      <c r="J90" s="10">
        <v>1.2569999999999999</v>
      </c>
      <c r="K90" s="9" t="str">
        <f t="shared" si="18"/>
        <v>Yes</v>
      </c>
    </row>
    <row r="91" spans="1:11" x14ac:dyDescent="0.2">
      <c r="A91" s="91" t="s">
        <v>852</v>
      </c>
      <c r="B91" s="37" t="s">
        <v>269</v>
      </c>
      <c r="C91" s="90">
        <v>42.343789821000001</v>
      </c>
      <c r="D91" s="9" t="str">
        <f>IF($B91="N/A","N/A",IF(C91&gt;70,"No",IF(C91&lt;40,"No","Yes")))</f>
        <v>Yes</v>
      </c>
      <c r="E91" s="8">
        <v>41.726057656999998</v>
      </c>
      <c r="F91" s="9" t="str">
        <f>IF($B91="N/A","N/A",IF(E91&gt;70,"No",IF(E91&lt;40,"No","Yes")))</f>
        <v>Yes</v>
      </c>
      <c r="G91" s="8">
        <v>41.304404116999997</v>
      </c>
      <c r="H91" s="9" t="str">
        <f>IF($B91="N/A","N/A",IF(G91&gt;70,"No",IF(G91&lt;40,"No","Yes")))</f>
        <v>Yes</v>
      </c>
      <c r="I91" s="10">
        <v>-1.46</v>
      </c>
      <c r="J91" s="10">
        <v>-1.01</v>
      </c>
      <c r="K91" s="9" t="str">
        <f t="shared" si="18"/>
        <v>Yes</v>
      </c>
    </row>
    <row r="92" spans="1:11" x14ac:dyDescent="0.2">
      <c r="A92" s="91" t="s">
        <v>853</v>
      </c>
      <c r="B92" s="37" t="s">
        <v>270</v>
      </c>
      <c r="C92" s="90">
        <v>47.402944937000001</v>
      </c>
      <c r="D92" s="9" t="str">
        <f>IF($B92="N/A","N/A",IF(C92&gt;55,"No",IF(C92&lt;20,"No","Yes")))</f>
        <v>Yes</v>
      </c>
      <c r="E92" s="8">
        <v>47.662114518999999</v>
      </c>
      <c r="F92" s="9" t="str">
        <f>IF($B92="N/A","N/A",IF(E92&gt;55,"No",IF(E92&lt;20,"No","Yes")))</f>
        <v>Yes</v>
      </c>
      <c r="G92" s="8">
        <v>47.950412964000002</v>
      </c>
      <c r="H92" s="9" t="str">
        <f>IF($B92="N/A","N/A",IF(G92&gt;55,"No",IF(G92&lt;20,"No","Yes")))</f>
        <v>Yes</v>
      </c>
      <c r="I92" s="10">
        <v>0.54669999999999996</v>
      </c>
      <c r="J92" s="10">
        <v>0.60489999999999999</v>
      </c>
      <c r="K92" s="9" t="str">
        <f t="shared" si="18"/>
        <v>Yes</v>
      </c>
    </row>
    <row r="93" spans="1:11" x14ac:dyDescent="0.2">
      <c r="A93" s="91" t="s">
        <v>163</v>
      </c>
      <c r="B93" s="37" t="s">
        <v>246</v>
      </c>
      <c r="C93" s="90">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91" t="s">
        <v>44</v>
      </c>
      <c r="B99" s="37" t="s">
        <v>213</v>
      </c>
      <c r="C99" s="90">
        <v>33.754216198999998</v>
      </c>
      <c r="D99" s="9" t="str">
        <f>IF($B99="N/A","N/A",IF(C99&gt;15,"No",IF(C99&lt;-15,"No","Yes")))</f>
        <v>N/A</v>
      </c>
      <c r="E99" s="8">
        <v>32.508910759999999</v>
      </c>
      <c r="F99" s="9" t="str">
        <f>IF($B99="N/A","N/A",IF(E99&gt;15,"No",IF(E99&lt;-15,"No","Yes")))</f>
        <v>N/A</v>
      </c>
      <c r="G99" s="8">
        <v>31.521419001999998</v>
      </c>
      <c r="H99" s="9" t="str">
        <f>IF($B99="N/A","N/A",IF(G99&gt;15,"No",IF(G99&lt;-15,"No","Yes")))</f>
        <v>N/A</v>
      </c>
      <c r="I99" s="10">
        <v>-3.69</v>
      </c>
      <c r="J99" s="10">
        <v>-3.04</v>
      </c>
      <c r="K99" s="9" t="str">
        <f t="shared" si="18"/>
        <v>Yes</v>
      </c>
    </row>
    <row r="100" spans="1:11" x14ac:dyDescent="0.2">
      <c r="A100" s="91" t="s">
        <v>45</v>
      </c>
      <c r="B100" s="37" t="s">
        <v>213</v>
      </c>
      <c r="C100" s="90">
        <v>66.245783801000002</v>
      </c>
      <c r="D100" s="9" t="str">
        <f>IF($B100="N/A","N/A",IF(C100&gt;15,"No",IF(C100&lt;-15,"No","Yes")))</f>
        <v>N/A</v>
      </c>
      <c r="E100" s="8">
        <v>67.491089239999994</v>
      </c>
      <c r="F100" s="9" t="str">
        <f>IF($B100="N/A","N/A",IF(E100&gt;15,"No",IF(E100&lt;-15,"No","Yes")))</f>
        <v>N/A</v>
      </c>
      <c r="G100" s="8">
        <v>68.478580997999998</v>
      </c>
      <c r="H100" s="9" t="str">
        <f>IF($B100="N/A","N/A",IF(G100&gt;15,"No",IF(G100&lt;-15,"No","Yes")))</f>
        <v>N/A</v>
      </c>
      <c r="I100" s="10">
        <v>1.88</v>
      </c>
      <c r="J100" s="10">
        <v>1.4630000000000001</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60.878205352999998</v>
      </c>
      <c r="D107" s="9" t="str">
        <f t="shared" ref="D107:D130" si="19">IF($B107="N/A","N/A",IF(C107&gt;15,"No",IF(C107&lt;-15,"No","Yes")))</f>
        <v>N/A</v>
      </c>
      <c r="E107" s="9">
        <v>60.053986631000001</v>
      </c>
      <c r="F107" s="9" t="str">
        <f t="shared" ref="F107:F130" si="20">IF($B107="N/A","N/A",IF(E107&gt;15,"No",IF(E107&lt;-15,"No","Yes")))</f>
        <v>N/A</v>
      </c>
      <c r="G107" s="8">
        <v>58.712948597</v>
      </c>
      <c r="H107" s="9" t="str">
        <f t="shared" ref="H107:H130" si="21">IF($B107="N/A","N/A",IF(G107&gt;15,"No",IF(G107&lt;-15,"No","Yes")))</f>
        <v>N/A</v>
      </c>
      <c r="I107" s="10">
        <v>-1.35</v>
      </c>
      <c r="J107" s="10">
        <v>-2.23</v>
      </c>
      <c r="K107" s="9" t="str">
        <f t="shared" ref="K107:K130" si="22">IF(J107="Div by 0", "N/A", IF(J107="N/A","N/A", IF(J107&gt;30, "No", IF(J107&lt;-30, "No", "Yes"))))</f>
        <v>Yes</v>
      </c>
    </row>
    <row r="108" spans="1:11" x14ac:dyDescent="0.2">
      <c r="A108" s="91" t="s">
        <v>914</v>
      </c>
      <c r="B108" s="37" t="s">
        <v>213</v>
      </c>
      <c r="C108" s="100">
        <v>28.999874668</v>
      </c>
      <c r="D108" s="37" t="s">
        <v>213</v>
      </c>
      <c r="E108" s="9">
        <v>29.990223596</v>
      </c>
      <c r="F108" s="37" t="s">
        <v>213</v>
      </c>
      <c r="G108" s="8">
        <v>31.269658906</v>
      </c>
      <c r="H108" s="37" t="s">
        <v>213</v>
      </c>
      <c r="I108" s="10">
        <v>3.415</v>
      </c>
      <c r="J108" s="10">
        <v>4.266</v>
      </c>
      <c r="K108" s="9" t="str">
        <f t="shared" si="22"/>
        <v>Yes</v>
      </c>
    </row>
    <row r="109" spans="1:11" x14ac:dyDescent="0.2">
      <c r="A109" s="91" t="s">
        <v>915</v>
      </c>
      <c r="B109" s="37" t="s">
        <v>213</v>
      </c>
      <c r="C109" s="100">
        <v>22.443166260999998</v>
      </c>
      <c r="D109" s="9" t="str">
        <f t="shared" si="19"/>
        <v>N/A</v>
      </c>
      <c r="E109" s="9">
        <v>23.537572419</v>
      </c>
      <c r="F109" s="9" t="str">
        <f t="shared" si="20"/>
        <v>N/A</v>
      </c>
      <c r="G109" s="8">
        <v>24.393185447</v>
      </c>
      <c r="H109" s="9" t="str">
        <f t="shared" si="21"/>
        <v>N/A</v>
      </c>
      <c r="I109" s="10">
        <v>4.8760000000000003</v>
      </c>
      <c r="J109" s="10">
        <v>3.6349999999999998</v>
      </c>
      <c r="K109" s="9" t="str">
        <f t="shared" si="22"/>
        <v>Yes</v>
      </c>
    </row>
    <row r="110" spans="1:11" x14ac:dyDescent="0.2">
      <c r="A110" s="91" t="s">
        <v>916</v>
      </c>
      <c r="B110" s="37" t="s">
        <v>213</v>
      </c>
      <c r="C110" s="100">
        <v>3.2017156000000001E-3</v>
      </c>
      <c r="D110" s="9" t="str">
        <f t="shared" si="19"/>
        <v>N/A</v>
      </c>
      <c r="E110" s="9">
        <v>0.12296499950000001</v>
      </c>
      <c r="F110" s="9" t="str">
        <f t="shared" si="20"/>
        <v>N/A</v>
      </c>
      <c r="G110" s="8">
        <v>0.41656100600000001</v>
      </c>
      <c r="H110" s="9" t="str">
        <f t="shared" si="21"/>
        <v>N/A</v>
      </c>
      <c r="I110" s="10">
        <v>3741</v>
      </c>
      <c r="J110" s="10">
        <v>238.8</v>
      </c>
      <c r="K110" s="9" t="str">
        <f t="shared" si="22"/>
        <v>No</v>
      </c>
    </row>
    <row r="111" spans="1:11" x14ac:dyDescent="0.2">
      <c r="A111" s="91" t="s">
        <v>917</v>
      </c>
      <c r="B111" s="37" t="s">
        <v>213</v>
      </c>
      <c r="C111" s="100">
        <v>0.85276148679999997</v>
      </c>
      <c r="D111" s="9" t="str">
        <f t="shared" si="19"/>
        <v>N/A</v>
      </c>
      <c r="E111" s="9">
        <v>0.89518949140000004</v>
      </c>
      <c r="F111" s="9" t="str">
        <f t="shared" si="20"/>
        <v>N/A</v>
      </c>
      <c r="G111" s="8">
        <v>0.82234743119999998</v>
      </c>
      <c r="H111" s="9" t="str">
        <f t="shared" si="21"/>
        <v>N/A</v>
      </c>
      <c r="I111" s="10">
        <v>4.9749999999999996</v>
      </c>
      <c r="J111" s="10">
        <v>-8.14</v>
      </c>
      <c r="K111" s="9" t="str">
        <f t="shared" si="22"/>
        <v>Yes</v>
      </c>
    </row>
    <row r="112" spans="1:11" x14ac:dyDescent="0.2">
      <c r="A112" s="91" t="s">
        <v>918</v>
      </c>
      <c r="B112" s="37" t="s">
        <v>213</v>
      </c>
      <c r="C112" s="100">
        <v>0.26611906549999997</v>
      </c>
      <c r="D112" s="9" t="str">
        <f t="shared" si="19"/>
        <v>N/A</v>
      </c>
      <c r="E112" s="9">
        <v>0.26746036560000003</v>
      </c>
      <c r="F112" s="9" t="str">
        <f t="shared" si="20"/>
        <v>N/A</v>
      </c>
      <c r="G112" s="8">
        <v>0.26138921710000002</v>
      </c>
      <c r="H112" s="9" t="str">
        <f t="shared" si="21"/>
        <v>N/A</v>
      </c>
      <c r="I112" s="10">
        <v>0.504</v>
      </c>
      <c r="J112" s="10">
        <v>-2.27</v>
      </c>
      <c r="K112" s="9" t="str">
        <f t="shared" si="22"/>
        <v>Yes</v>
      </c>
    </row>
    <row r="113" spans="1:11" x14ac:dyDescent="0.2">
      <c r="A113" s="91" t="s">
        <v>919</v>
      </c>
      <c r="B113" s="37" t="s">
        <v>213</v>
      </c>
      <c r="C113" s="100">
        <v>9.7515514900000003E-2</v>
      </c>
      <c r="D113" s="9" t="str">
        <f t="shared" si="19"/>
        <v>N/A</v>
      </c>
      <c r="E113" s="9">
        <v>9.8354552600000006E-2</v>
      </c>
      <c r="F113" s="9" t="str">
        <f t="shared" si="20"/>
        <v>N/A</v>
      </c>
      <c r="G113" s="8">
        <v>9.4472343E-2</v>
      </c>
      <c r="H113" s="9" t="str">
        <f t="shared" si="21"/>
        <v>N/A</v>
      </c>
      <c r="I113" s="10">
        <v>0.86040000000000005</v>
      </c>
      <c r="J113" s="10">
        <v>-3.95</v>
      </c>
      <c r="K113" s="9" t="str">
        <f t="shared" si="22"/>
        <v>Yes</v>
      </c>
    </row>
    <row r="114" spans="1:11" x14ac:dyDescent="0.2">
      <c r="A114" s="91" t="s">
        <v>920</v>
      </c>
      <c r="B114" s="37" t="s">
        <v>213</v>
      </c>
      <c r="C114" s="100">
        <v>0.18801994790000001</v>
      </c>
      <c r="D114" s="9" t="str">
        <f t="shared" si="19"/>
        <v>N/A</v>
      </c>
      <c r="E114" s="9">
        <v>0.2004468063</v>
      </c>
      <c r="F114" s="9" t="str">
        <f t="shared" si="20"/>
        <v>N/A</v>
      </c>
      <c r="G114" s="8">
        <v>0.2254739479</v>
      </c>
      <c r="H114" s="9" t="str">
        <f t="shared" si="21"/>
        <v>N/A</v>
      </c>
      <c r="I114" s="10">
        <v>6.609</v>
      </c>
      <c r="J114" s="10">
        <v>12.49</v>
      </c>
      <c r="K114" s="9" t="str">
        <f t="shared" si="22"/>
        <v>Yes</v>
      </c>
    </row>
    <row r="115" spans="1:11" x14ac:dyDescent="0.2">
      <c r="A115" s="91" t="s">
        <v>921</v>
      </c>
      <c r="B115" s="37" t="s">
        <v>213</v>
      </c>
      <c r="C115" s="100">
        <v>3.0517182250000001</v>
      </c>
      <c r="D115" s="9" t="str">
        <f t="shared" si="19"/>
        <v>N/A</v>
      </c>
      <c r="E115" s="9">
        <v>2.7684991378000001</v>
      </c>
      <c r="F115" s="9" t="str">
        <f t="shared" si="20"/>
        <v>N/A</v>
      </c>
      <c r="G115" s="8">
        <v>2.8399140911999998</v>
      </c>
      <c r="H115" s="9" t="str">
        <f t="shared" si="21"/>
        <v>N/A</v>
      </c>
      <c r="I115" s="10">
        <v>-9.2799999999999994</v>
      </c>
      <c r="J115" s="10">
        <v>2.58</v>
      </c>
      <c r="K115" s="9" t="str">
        <f t="shared" si="22"/>
        <v>Yes</v>
      </c>
    </row>
    <row r="116" spans="1:11" x14ac:dyDescent="0.2">
      <c r="A116" s="91" t="s">
        <v>922</v>
      </c>
      <c r="B116" s="37" t="s">
        <v>213</v>
      </c>
      <c r="C116" s="100">
        <v>0.2438349829</v>
      </c>
      <c r="D116" s="9" t="str">
        <f t="shared" si="19"/>
        <v>N/A</v>
      </c>
      <c r="E116" s="9">
        <v>0.259672929</v>
      </c>
      <c r="F116" s="9" t="str">
        <f t="shared" si="20"/>
        <v>N/A</v>
      </c>
      <c r="G116" s="8">
        <v>0.27485744309999999</v>
      </c>
      <c r="H116" s="9" t="str">
        <f t="shared" si="21"/>
        <v>N/A</v>
      </c>
      <c r="I116" s="10">
        <v>6.4950000000000001</v>
      </c>
      <c r="J116" s="10">
        <v>5.8479999999999999</v>
      </c>
      <c r="K116" s="9" t="str">
        <f t="shared" si="22"/>
        <v>Yes</v>
      </c>
    </row>
    <row r="117" spans="1:11" x14ac:dyDescent="0.2">
      <c r="A117" s="91" t="s">
        <v>923</v>
      </c>
      <c r="B117" s="37" t="s">
        <v>213</v>
      </c>
      <c r="C117" s="100">
        <v>2.0308329100000001E-2</v>
      </c>
      <c r="D117" s="9" t="str">
        <f t="shared" si="19"/>
        <v>N/A</v>
      </c>
      <c r="E117" s="9">
        <v>2.3036854700000001E-2</v>
      </c>
      <c r="F117" s="9" t="str">
        <f t="shared" si="20"/>
        <v>N/A</v>
      </c>
      <c r="G117" s="8">
        <v>2.34472571E-2</v>
      </c>
      <c r="H117" s="9" t="str">
        <f t="shared" si="21"/>
        <v>N/A</v>
      </c>
      <c r="I117" s="10">
        <v>13.44</v>
      </c>
      <c r="J117" s="10">
        <v>1.782</v>
      </c>
      <c r="K117" s="9" t="str">
        <f t="shared" si="22"/>
        <v>Yes</v>
      </c>
    </row>
    <row r="118" spans="1:11" x14ac:dyDescent="0.2">
      <c r="A118" s="91" t="s">
        <v>924</v>
      </c>
      <c r="B118" s="37" t="s">
        <v>213</v>
      </c>
      <c r="C118" s="100">
        <v>1.8332291383999999</v>
      </c>
      <c r="D118" s="9" t="str">
        <f t="shared" si="19"/>
        <v>N/A</v>
      </c>
      <c r="E118" s="9">
        <v>1.8170260407000001</v>
      </c>
      <c r="F118" s="9" t="str">
        <f t="shared" si="20"/>
        <v>N/A</v>
      </c>
      <c r="G118" s="8">
        <v>1.9180107219</v>
      </c>
      <c r="H118" s="9" t="str">
        <f t="shared" si="21"/>
        <v>N/A</v>
      </c>
      <c r="I118" s="10">
        <v>-0.88400000000000001</v>
      </c>
      <c r="J118" s="10">
        <v>5.5579999999999998</v>
      </c>
      <c r="K118" s="9" t="str">
        <f t="shared" si="22"/>
        <v>Yes</v>
      </c>
    </row>
    <row r="119" spans="1:11" x14ac:dyDescent="0.2">
      <c r="A119" s="91" t="s">
        <v>925</v>
      </c>
      <c r="B119" s="37" t="s">
        <v>213</v>
      </c>
      <c r="C119" s="100">
        <v>10.121919978999999</v>
      </c>
      <c r="D119" s="9" t="str">
        <f t="shared" si="19"/>
        <v>N/A</v>
      </c>
      <c r="E119" s="9">
        <v>9.9557897728999993</v>
      </c>
      <c r="F119" s="9" t="str">
        <f t="shared" si="20"/>
        <v>N/A</v>
      </c>
      <c r="G119" s="8">
        <v>10.017392496999999</v>
      </c>
      <c r="H119" s="9" t="str">
        <f t="shared" si="21"/>
        <v>N/A</v>
      </c>
      <c r="I119" s="10">
        <v>-1.64</v>
      </c>
      <c r="J119" s="10">
        <v>0.61880000000000002</v>
      </c>
      <c r="K119" s="9" t="str">
        <f t="shared" si="22"/>
        <v>Yes</v>
      </c>
    </row>
    <row r="120" spans="1:11" x14ac:dyDescent="0.2">
      <c r="A120" s="91" t="s">
        <v>926</v>
      </c>
      <c r="B120" s="37" t="s">
        <v>213</v>
      </c>
      <c r="C120" s="100">
        <v>3.0432608631</v>
      </c>
      <c r="D120" s="9" t="str">
        <f t="shared" si="19"/>
        <v>N/A</v>
      </c>
      <c r="E120" s="9">
        <v>3.0200155573999998</v>
      </c>
      <c r="F120" s="9" t="str">
        <f t="shared" si="20"/>
        <v>N/A</v>
      </c>
      <c r="G120" s="8">
        <v>3.1058785438999998</v>
      </c>
      <c r="H120" s="9" t="str">
        <f t="shared" si="21"/>
        <v>N/A</v>
      </c>
      <c r="I120" s="10">
        <v>-0.76400000000000001</v>
      </c>
      <c r="J120" s="10">
        <v>2.843</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7.0391689212999999</v>
      </c>
      <c r="D125" s="9" t="str">
        <f t="shared" si="19"/>
        <v>N/A</v>
      </c>
      <c r="E125" s="9">
        <v>6.8933677479000002</v>
      </c>
      <c r="F125" s="9" t="str">
        <f t="shared" si="20"/>
        <v>N/A</v>
      </c>
      <c r="G125" s="8">
        <v>6.8609618914999997</v>
      </c>
      <c r="H125" s="9" t="str">
        <f t="shared" si="21"/>
        <v>N/A</v>
      </c>
      <c r="I125" s="10">
        <v>-2.0699999999999998</v>
      </c>
      <c r="J125" s="10">
        <v>-0.47</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3.9490194499999999E-2</v>
      </c>
      <c r="D130" s="9" t="str">
        <f t="shared" si="19"/>
        <v>N/A</v>
      </c>
      <c r="E130" s="9">
        <v>4.2406467599999997E-2</v>
      </c>
      <c r="F130" s="9" t="str">
        <f t="shared" si="20"/>
        <v>N/A</v>
      </c>
      <c r="G130" s="8">
        <v>5.05520619E-2</v>
      </c>
      <c r="H130" s="9" t="str">
        <f t="shared" si="21"/>
        <v>N/A</v>
      </c>
      <c r="I130" s="10">
        <v>7.3849999999999998</v>
      </c>
      <c r="J130" s="10">
        <v>19.21</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6269408</v>
      </c>
      <c r="D6" s="9" t="str">
        <f>IF($B6="N/A","N/A",IF(C6&gt;15,"No",IF(C6&lt;-15,"No","Yes")))</f>
        <v>N/A</v>
      </c>
      <c r="E6" s="38">
        <v>6415134</v>
      </c>
      <c r="F6" s="9" t="str">
        <f>IF($B6="N/A","N/A",IF(E6&gt;15,"No",IF(E6&lt;-15,"No","Yes")))</f>
        <v>N/A</v>
      </c>
      <c r="G6" s="38">
        <v>5560929</v>
      </c>
      <c r="H6" s="9" t="str">
        <f>IF($B6="N/A","N/A",IF(G6&gt;15,"No",IF(G6&lt;-15,"No","Yes")))</f>
        <v>N/A</v>
      </c>
      <c r="I6" s="10">
        <v>2.3239999999999998</v>
      </c>
      <c r="J6" s="10">
        <v>-13.3</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25.856743092999999</v>
      </c>
      <c r="D9" s="9" t="str">
        <f t="shared" ref="D9:D17" si="1">IF($B9="N/A","N/A",IF(C9&gt;15,"No",IF(C9&lt;-15,"No","Yes")))</f>
        <v>N/A</v>
      </c>
      <c r="E9" s="39">
        <v>26.621269797</v>
      </c>
      <c r="F9" s="9" t="str">
        <f>IF($B9="N/A","N/A",IF(E9&gt;15,"No",IF(E9&lt;-15,"No","Yes")))</f>
        <v>N/A</v>
      </c>
      <c r="G9" s="39">
        <v>27.595931183000001</v>
      </c>
      <c r="H9" s="9" t="str">
        <f>IF($B9="N/A","N/A",IF(G9&gt;15,"No",IF(G9&lt;-15,"No","Yes")))</f>
        <v>N/A</v>
      </c>
      <c r="I9" s="10">
        <v>2.9569999999999999</v>
      </c>
      <c r="J9" s="10">
        <v>3.661</v>
      </c>
      <c r="K9" s="9" t="str">
        <f t="shared" si="0"/>
        <v>Yes</v>
      </c>
    </row>
    <row r="10" spans="1:11" x14ac:dyDescent="0.2">
      <c r="A10" s="91" t="s">
        <v>16</v>
      </c>
      <c r="B10" s="37" t="s">
        <v>213</v>
      </c>
      <c r="C10" s="90">
        <v>2.5935303620000001</v>
      </c>
      <c r="D10" s="9" t="str">
        <f t="shared" si="1"/>
        <v>N/A</v>
      </c>
      <c r="E10" s="8">
        <v>2.6028139084999999</v>
      </c>
      <c r="F10" s="9" t="str">
        <f>IF($B10="N/A","N/A",IF(E10&gt;15,"No",IF(E10&lt;-15,"No","Yes")))</f>
        <v>N/A</v>
      </c>
      <c r="G10" s="8">
        <v>2.3177242508</v>
      </c>
      <c r="H10" s="9" t="str">
        <f>IF($B10="N/A","N/A",IF(G10&gt;15,"No",IF(G10&lt;-15,"No","Yes")))</f>
        <v>N/A</v>
      </c>
      <c r="I10" s="10">
        <v>0.35799999999999998</v>
      </c>
      <c r="J10" s="10">
        <v>-11</v>
      </c>
      <c r="K10" s="9" t="str">
        <f t="shared" si="0"/>
        <v>Yes</v>
      </c>
    </row>
    <row r="11" spans="1:11" x14ac:dyDescent="0.2">
      <c r="A11" s="91" t="s">
        <v>36</v>
      </c>
      <c r="B11" s="37" t="s">
        <v>213</v>
      </c>
      <c r="C11" s="90">
        <v>2.4542890930999999</v>
      </c>
      <c r="D11" s="9" t="str">
        <f t="shared" si="1"/>
        <v>N/A</v>
      </c>
      <c r="E11" s="8">
        <v>2.3613401564999998</v>
      </c>
      <c r="F11" s="9" t="str">
        <f>IF($B11="N/A","N/A",IF(E11&gt;15,"No",IF(E11&lt;-15,"No","Yes")))</f>
        <v>N/A</v>
      </c>
      <c r="G11" s="8">
        <v>2.3270478455000001</v>
      </c>
      <c r="H11" s="9" t="str">
        <f>IF($B11="N/A","N/A",IF(G11&gt;15,"No",IF(G11&lt;-15,"No","Yes")))</f>
        <v>N/A</v>
      </c>
      <c r="I11" s="10">
        <v>-3.79</v>
      </c>
      <c r="J11" s="10">
        <v>-1.45</v>
      </c>
      <c r="K11" s="9" t="str">
        <f t="shared" si="0"/>
        <v>Yes</v>
      </c>
    </row>
    <row r="12" spans="1:11" x14ac:dyDescent="0.2">
      <c r="A12" s="91" t="s">
        <v>37</v>
      </c>
      <c r="B12" s="37" t="s">
        <v>213</v>
      </c>
      <c r="C12" s="90">
        <v>1.8348623852999999</v>
      </c>
      <c r="D12" s="9" t="str">
        <f t="shared" si="1"/>
        <v>N/A</v>
      </c>
      <c r="E12" s="8">
        <v>0</v>
      </c>
      <c r="F12" s="9" t="str">
        <f>IF($B12="N/A","N/A",IF(E12&gt;15,"No",IF(E12&lt;-15,"No","Yes")))</f>
        <v>N/A</v>
      </c>
      <c r="G12" s="8">
        <v>1.6393442623000001</v>
      </c>
      <c r="H12" s="9" t="str">
        <f>IF($B12="N/A","N/A",IF(G12&gt;15,"No",IF(G12&lt;-15,"No","Yes")))</f>
        <v>N/A</v>
      </c>
      <c r="I12" s="10">
        <v>-100</v>
      </c>
      <c r="J12" s="10" t="s">
        <v>1747</v>
      </c>
      <c r="K12" s="9" t="str">
        <f t="shared" si="0"/>
        <v>N/A</v>
      </c>
    </row>
    <row r="13" spans="1:11" x14ac:dyDescent="0.2">
      <c r="A13" s="91" t="s">
        <v>38</v>
      </c>
      <c r="B13" s="37" t="s">
        <v>213</v>
      </c>
      <c r="C13" s="90">
        <v>2.6099168247</v>
      </c>
      <c r="D13" s="9" t="str">
        <f t="shared" si="1"/>
        <v>N/A</v>
      </c>
      <c r="E13" s="8">
        <v>2.632722534</v>
      </c>
      <c r="F13" s="9" t="str">
        <f>IF($B13="N/A","N/A",IF(E13&gt;15,"No",IF(E13&lt;-15,"No","Yes")))</f>
        <v>N/A</v>
      </c>
      <c r="G13" s="8">
        <v>2.3164173293000001</v>
      </c>
      <c r="H13" s="9" t="str">
        <f>IF($B13="N/A","N/A",IF(G13&gt;15,"No",IF(G13&lt;-15,"No","Yes")))</f>
        <v>N/A</v>
      </c>
      <c r="I13" s="10">
        <v>0.87380000000000002</v>
      </c>
      <c r="J13" s="10">
        <v>-12</v>
      </c>
      <c r="K13" s="9" t="str">
        <f t="shared" si="0"/>
        <v>Yes</v>
      </c>
    </row>
    <row r="14" spans="1:11" x14ac:dyDescent="0.2">
      <c r="A14" s="91" t="s">
        <v>676</v>
      </c>
      <c r="B14" s="37" t="s">
        <v>213</v>
      </c>
      <c r="C14" s="90">
        <v>3.8927758410000002</v>
      </c>
      <c r="D14" s="9" t="str">
        <f t="shared" si="1"/>
        <v>N/A</v>
      </c>
      <c r="E14" s="8">
        <v>3.0468264575999999</v>
      </c>
      <c r="F14" s="9" t="str">
        <f t="shared" ref="F14:F33" si="2">IF($B14="N/A","N/A",IF(E14&gt;15,"No",IF(E14&lt;-15,"No","Yes")))</f>
        <v>N/A</v>
      </c>
      <c r="G14" s="8">
        <v>2.7404953381000001</v>
      </c>
      <c r="H14" s="9" t="str">
        <f t="shared" ref="H14:H33" si="3">IF($B14="N/A","N/A",IF(G14&gt;15,"No",IF(G14&lt;-15,"No","Yes")))</f>
        <v>N/A</v>
      </c>
      <c r="I14" s="10">
        <v>-21.7</v>
      </c>
      <c r="J14" s="10">
        <v>-10.1</v>
      </c>
      <c r="K14" s="9" t="str">
        <f t="shared" ref="K14:K30" si="4">IF(J14="Div by 0", "N/A", IF(J14="N/A","N/A", IF(J14&gt;30, "No", IF(J14&lt;-30, "No", "Yes"))))</f>
        <v>Yes</v>
      </c>
    </row>
    <row r="15" spans="1:11" x14ac:dyDescent="0.2">
      <c r="A15" s="91" t="s">
        <v>677</v>
      </c>
      <c r="B15" s="37" t="s">
        <v>213</v>
      </c>
      <c r="C15" s="90">
        <v>1.5821270525</v>
      </c>
      <c r="D15" s="9" t="str">
        <f t="shared" si="1"/>
        <v>N/A</v>
      </c>
      <c r="E15" s="8">
        <v>1.5148241642</v>
      </c>
      <c r="F15" s="9" t="str">
        <f t="shared" si="2"/>
        <v>N/A</v>
      </c>
      <c r="G15" s="8">
        <v>1.5776141000999999</v>
      </c>
      <c r="H15" s="9" t="str">
        <f t="shared" si="3"/>
        <v>N/A</v>
      </c>
      <c r="I15" s="10">
        <v>-4.25</v>
      </c>
      <c r="J15" s="10">
        <v>4.1449999999999996</v>
      </c>
      <c r="K15" s="9" t="str">
        <f t="shared" si="4"/>
        <v>Yes</v>
      </c>
    </row>
    <row r="16" spans="1:11" x14ac:dyDescent="0.2">
      <c r="A16" s="91" t="s">
        <v>381</v>
      </c>
      <c r="B16" s="37" t="s">
        <v>213</v>
      </c>
      <c r="C16" s="90">
        <v>10.520610558</v>
      </c>
      <c r="D16" s="9" t="str">
        <f t="shared" si="1"/>
        <v>N/A</v>
      </c>
      <c r="E16" s="8">
        <v>11.00254492</v>
      </c>
      <c r="F16" s="9" t="str">
        <f t="shared" si="2"/>
        <v>N/A</v>
      </c>
      <c r="G16" s="8">
        <v>12.433785794</v>
      </c>
      <c r="H16" s="9" t="str">
        <f t="shared" si="3"/>
        <v>N/A</v>
      </c>
      <c r="I16" s="10">
        <v>4.5810000000000004</v>
      </c>
      <c r="J16" s="10">
        <v>13.01</v>
      </c>
      <c r="K16" s="9" t="str">
        <f t="shared" si="4"/>
        <v>Yes</v>
      </c>
    </row>
    <row r="17" spans="1:11" x14ac:dyDescent="0.2">
      <c r="A17" s="91" t="s">
        <v>382</v>
      </c>
      <c r="B17" s="37" t="s">
        <v>213</v>
      </c>
      <c r="C17" s="90">
        <v>65.162978705</v>
      </c>
      <c r="D17" s="9" t="str">
        <f t="shared" si="1"/>
        <v>N/A</v>
      </c>
      <c r="E17" s="8">
        <v>64.984909122999994</v>
      </c>
      <c r="F17" s="9" t="str">
        <f t="shared" si="2"/>
        <v>N/A</v>
      </c>
      <c r="G17" s="8">
        <v>61.334500044999999</v>
      </c>
      <c r="H17" s="9" t="str">
        <f t="shared" si="3"/>
        <v>N/A</v>
      </c>
      <c r="I17" s="10">
        <v>-0.27300000000000002</v>
      </c>
      <c r="J17" s="10">
        <v>-5.62</v>
      </c>
      <c r="K17" s="9" t="str">
        <f t="shared" si="4"/>
        <v>Yes</v>
      </c>
    </row>
    <row r="18" spans="1:11" x14ac:dyDescent="0.2">
      <c r="A18" s="91" t="s">
        <v>383</v>
      </c>
      <c r="B18" s="37" t="s">
        <v>213</v>
      </c>
      <c r="C18" s="90">
        <v>1.7386012000000001E-3</v>
      </c>
      <c r="D18" s="9" t="str">
        <f t="shared" ref="D18:D33" si="5">IF($B18="N/A","N/A",IF(C18&gt;15,"No",IF(C18&lt;-15,"No","Yes")))</f>
        <v>N/A</v>
      </c>
      <c r="E18" s="8">
        <v>1.8861647999999999E-3</v>
      </c>
      <c r="F18" s="9" t="str">
        <f t="shared" si="2"/>
        <v>N/A</v>
      </c>
      <c r="G18" s="8">
        <v>2.1938779999999998E-3</v>
      </c>
      <c r="H18" s="9" t="str">
        <f t="shared" si="3"/>
        <v>N/A</v>
      </c>
      <c r="I18" s="10">
        <v>8.4870000000000001</v>
      </c>
      <c r="J18" s="10">
        <v>16.309999999999999</v>
      </c>
      <c r="K18" s="9" t="str">
        <f t="shared" si="4"/>
        <v>Yes</v>
      </c>
    </row>
    <row r="19" spans="1:11" x14ac:dyDescent="0.2">
      <c r="A19" s="91" t="s">
        <v>384</v>
      </c>
      <c r="B19" s="37" t="s">
        <v>213</v>
      </c>
      <c r="C19" s="90">
        <v>4.4422216579000002</v>
      </c>
      <c r="D19" s="9" t="str">
        <f t="shared" si="5"/>
        <v>N/A</v>
      </c>
      <c r="E19" s="8">
        <v>4.8352224598999998</v>
      </c>
      <c r="F19" s="9" t="str">
        <f t="shared" si="2"/>
        <v>N/A</v>
      </c>
      <c r="G19" s="8">
        <v>5.2386031183000004</v>
      </c>
      <c r="H19" s="9" t="str">
        <f t="shared" si="3"/>
        <v>N/A</v>
      </c>
      <c r="I19" s="10">
        <v>8.8469999999999995</v>
      </c>
      <c r="J19" s="10">
        <v>8.343</v>
      </c>
      <c r="K19" s="9" t="str">
        <f t="shared" si="4"/>
        <v>Yes</v>
      </c>
    </row>
    <row r="20" spans="1:11" x14ac:dyDescent="0.2">
      <c r="A20" s="91" t="s">
        <v>386</v>
      </c>
      <c r="B20" s="37" t="s">
        <v>213</v>
      </c>
      <c r="C20" s="90">
        <v>10.9927285</v>
      </c>
      <c r="D20" s="9" t="str">
        <f t="shared" si="5"/>
        <v>N/A</v>
      </c>
      <c r="E20" s="8">
        <v>11.221293273000001</v>
      </c>
      <c r="F20" s="9" t="str">
        <f t="shared" si="2"/>
        <v>N/A</v>
      </c>
      <c r="G20" s="8">
        <v>12.656788101</v>
      </c>
      <c r="H20" s="9" t="str">
        <f t="shared" si="3"/>
        <v>N/A</v>
      </c>
      <c r="I20" s="10">
        <v>2.0790000000000002</v>
      </c>
      <c r="J20" s="10">
        <v>12.79</v>
      </c>
      <c r="K20" s="9" t="str">
        <f t="shared" si="4"/>
        <v>Yes</v>
      </c>
    </row>
    <row r="21" spans="1:11" x14ac:dyDescent="0.2">
      <c r="A21" s="91" t="s">
        <v>387</v>
      </c>
      <c r="B21" s="37" t="s">
        <v>213</v>
      </c>
      <c r="C21" s="90">
        <v>0</v>
      </c>
      <c r="D21" s="9" t="str">
        <f t="shared" si="5"/>
        <v>N/A</v>
      </c>
      <c r="E21" s="8">
        <v>0</v>
      </c>
      <c r="F21" s="9" t="str">
        <f t="shared" si="2"/>
        <v>N/A</v>
      </c>
      <c r="G21" s="8">
        <v>0</v>
      </c>
      <c r="H21" s="9" t="str">
        <f t="shared" si="3"/>
        <v>N/A</v>
      </c>
      <c r="I21" s="10" t="s">
        <v>1747</v>
      </c>
      <c r="J21" s="10" t="s">
        <v>1747</v>
      </c>
      <c r="K21" s="9" t="str">
        <f t="shared" si="4"/>
        <v>N/A</v>
      </c>
    </row>
    <row r="22" spans="1:11" x14ac:dyDescent="0.2">
      <c r="A22" s="91" t="s">
        <v>388</v>
      </c>
      <c r="B22" s="37" t="s">
        <v>213</v>
      </c>
      <c r="C22" s="90">
        <v>2.7296676177000001</v>
      </c>
      <c r="D22" s="9" t="str">
        <f t="shared" si="5"/>
        <v>N/A</v>
      </c>
      <c r="E22" s="8">
        <v>2.8199410954999999</v>
      </c>
      <c r="F22" s="9" t="str">
        <f t="shared" si="2"/>
        <v>N/A</v>
      </c>
      <c r="G22" s="8">
        <v>3.2066404731999998</v>
      </c>
      <c r="H22" s="9" t="str">
        <f t="shared" si="3"/>
        <v>N/A</v>
      </c>
      <c r="I22" s="10">
        <v>3.3069999999999999</v>
      </c>
      <c r="J22" s="10">
        <v>13.71</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0.5525242575</v>
      </c>
      <c r="D25" s="9" t="str">
        <f t="shared" si="5"/>
        <v>N/A</v>
      </c>
      <c r="E25" s="8">
        <v>0.47023179869999998</v>
      </c>
      <c r="F25" s="9" t="str">
        <f t="shared" si="2"/>
        <v>N/A</v>
      </c>
      <c r="G25" s="8">
        <v>0.69303168589999997</v>
      </c>
      <c r="H25" s="9" t="str">
        <f t="shared" si="3"/>
        <v>N/A</v>
      </c>
      <c r="I25" s="10">
        <v>-14.9</v>
      </c>
      <c r="J25" s="10">
        <v>47.38</v>
      </c>
      <c r="K25" s="9" t="str">
        <f t="shared" si="4"/>
        <v>No</v>
      </c>
    </row>
    <row r="26" spans="1:11" x14ac:dyDescent="0.2">
      <c r="A26" s="91" t="s">
        <v>394</v>
      </c>
      <c r="B26" s="37" t="s">
        <v>213</v>
      </c>
      <c r="C26" s="90">
        <v>5.4805812600000003E-2</v>
      </c>
      <c r="D26" s="9" t="str">
        <f t="shared" si="5"/>
        <v>N/A</v>
      </c>
      <c r="E26" s="8">
        <v>5.2157912799999998E-2</v>
      </c>
      <c r="F26" s="9" t="str">
        <f t="shared" si="2"/>
        <v>N/A</v>
      </c>
      <c r="G26" s="8">
        <v>3.1037979399999999E-2</v>
      </c>
      <c r="H26" s="9" t="str">
        <f t="shared" si="3"/>
        <v>N/A</v>
      </c>
      <c r="I26" s="10">
        <v>-4.83</v>
      </c>
      <c r="J26" s="10">
        <v>-40.5</v>
      </c>
      <c r="K26" s="9" t="str">
        <f t="shared" si="4"/>
        <v>No</v>
      </c>
    </row>
    <row r="27" spans="1:11" x14ac:dyDescent="0.2">
      <c r="A27" s="91" t="s">
        <v>395</v>
      </c>
      <c r="B27" s="37" t="s">
        <v>213</v>
      </c>
      <c r="C27" s="90">
        <v>0</v>
      </c>
      <c r="D27" s="9" t="str">
        <f t="shared" si="5"/>
        <v>N/A</v>
      </c>
      <c r="E27" s="8">
        <v>0</v>
      </c>
      <c r="F27" s="9" t="str">
        <f t="shared" si="2"/>
        <v>N/A</v>
      </c>
      <c r="G27" s="8">
        <v>1.978087E-4</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0</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99.997431973999994</v>
      </c>
      <c r="D31" s="9" t="str">
        <f t="shared" si="5"/>
        <v>N/A</v>
      </c>
      <c r="E31" s="8">
        <v>99.999579120000007</v>
      </c>
      <c r="F31" s="9" t="str">
        <f t="shared" si="2"/>
        <v>N/A</v>
      </c>
      <c r="G31" s="8">
        <v>99.999946051999999</v>
      </c>
      <c r="H31" s="9" t="str">
        <f t="shared" si="3"/>
        <v>N/A</v>
      </c>
      <c r="I31" s="10">
        <v>2.0999999999999999E-3</v>
      </c>
      <c r="J31" s="10">
        <v>4.0000000000000002E-4</v>
      </c>
      <c r="K31" s="9" t="str">
        <f t="shared" ref="K31:K43" si="6">IF(J31="Div by 0", "N/A", IF(J31="N/A","N/A", IF(J31&gt;30, "No", IF(J31&lt;-30, "No", "Yes"))))</f>
        <v>Yes</v>
      </c>
    </row>
    <row r="32" spans="1:11" x14ac:dyDescent="0.2">
      <c r="A32" s="91" t="s">
        <v>39</v>
      </c>
      <c r="B32" s="37" t="s">
        <v>267</v>
      </c>
      <c r="C32" s="90">
        <v>99.999659248</v>
      </c>
      <c r="D32" s="9" t="str">
        <f>IF($B32="N/A","N/A",IF(C32&gt;100,"No",IF(C32&lt;85,"No","Yes")))</f>
        <v>Yes</v>
      </c>
      <c r="E32" s="8">
        <v>100</v>
      </c>
      <c r="F32" s="9" t="str">
        <f>IF($B32="N/A","N/A",IF(E32&gt;100,"No",IF(E32&lt;85,"No","Yes")))</f>
        <v>Yes</v>
      </c>
      <c r="G32" s="8">
        <v>100</v>
      </c>
      <c r="H32" s="9" t="str">
        <f>IF($B32="N/A","N/A",IF(G32&gt;100,"No",IF(G32&lt;85,"No","Yes")))</f>
        <v>Yes</v>
      </c>
      <c r="I32" s="10">
        <v>2.9999999999999997E-4</v>
      </c>
      <c r="J32" s="10">
        <v>0</v>
      </c>
      <c r="K32" s="9" t="str">
        <f t="shared" si="6"/>
        <v>Yes</v>
      </c>
    </row>
    <row r="33" spans="1:11" x14ac:dyDescent="0.2">
      <c r="A33" s="91" t="s">
        <v>910</v>
      </c>
      <c r="B33" s="37" t="s">
        <v>213</v>
      </c>
      <c r="C33" s="90">
        <v>63.587700405</v>
      </c>
      <c r="D33" s="9" t="str">
        <f t="shared" si="5"/>
        <v>N/A</v>
      </c>
      <c r="E33" s="8">
        <v>63.612048872000003</v>
      </c>
      <c r="F33" s="9" t="str">
        <f t="shared" si="2"/>
        <v>N/A</v>
      </c>
      <c r="G33" s="8">
        <v>59.766988447999999</v>
      </c>
      <c r="H33" s="9" t="str">
        <f t="shared" si="3"/>
        <v>N/A</v>
      </c>
      <c r="I33" s="10">
        <v>3.8300000000000001E-2</v>
      </c>
      <c r="J33" s="10">
        <v>-6.04</v>
      </c>
      <c r="K33" s="9" t="str">
        <f t="shared" si="6"/>
        <v>Yes</v>
      </c>
    </row>
    <row r="34" spans="1:11" x14ac:dyDescent="0.2">
      <c r="A34" s="91" t="s">
        <v>851</v>
      </c>
      <c r="B34" s="37" t="s">
        <v>268</v>
      </c>
      <c r="C34" s="90">
        <v>7.3030461233999997</v>
      </c>
      <c r="D34" s="9" t="str">
        <f>IF($B34="N/A","N/A",IF(C34&gt;25,"No",IF(C34&lt;5,"No","Yes")))</f>
        <v>Yes</v>
      </c>
      <c r="E34" s="8">
        <v>7.2873609122999996</v>
      </c>
      <c r="F34" s="9" t="str">
        <f>IF($B34="N/A","N/A",IF(E34&gt;25,"No",IF(E34&lt;5,"No","Yes")))</f>
        <v>Yes</v>
      </c>
      <c r="G34" s="8">
        <v>8.3442937380999993</v>
      </c>
      <c r="H34" s="9" t="str">
        <f>IF($B34="N/A","N/A",IF(G34&gt;25,"No",IF(G34&lt;5,"No","Yes")))</f>
        <v>Yes</v>
      </c>
      <c r="I34" s="10">
        <v>-0.215</v>
      </c>
      <c r="J34" s="10">
        <v>14.5</v>
      </c>
      <c r="K34" s="9" t="str">
        <f t="shared" si="6"/>
        <v>Yes</v>
      </c>
    </row>
    <row r="35" spans="1:11" x14ac:dyDescent="0.2">
      <c r="A35" s="91" t="s">
        <v>852</v>
      </c>
      <c r="B35" s="37" t="s">
        <v>269</v>
      </c>
      <c r="C35" s="90">
        <v>47.338555970000002</v>
      </c>
      <c r="D35" s="9" t="str">
        <f>IF($B35="N/A","N/A",IF(C35&gt;70,"No",IF(C35&lt;40,"No","Yes")))</f>
        <v>Yes</v>
      </c>
      <c r="E35" s="8">
        <v>46.811097617000001</v>
      </c>
      <c r="F35" s="9" t="str">
        <f>IF($B35="N/A","N/A",IF(E35&gt;70,"No",IF(E35&lt;40,"No","Yes")))</f>
        <v>Yes</v>
      </c>
      <c r="G35" s="8">
        <v>39.646256757000003</v>
      </c>
      <c r="H35" s="9" t="str">
        <f>IF($B35="N/A","N/A",IF(G35&gt;70,"No",IF(G35&lt;40,"No","Yes")))</f>
        <v>No</v>
      </c>
      <c r="I35" s="10">
        <v>-1.1100000000000001</v>
      </c>
      <c r="J35" s="10">
        <v>-15.3</v>
      </c>
      <c r="K35" s="9" t="str">
        <f t="shared" si="6"/>
        <v>Yes</v>
      </c>
    </row>
    <row r="36" spans="1:11" x14ac:dyDescent="0.2">
      <c r="A36" s="91" t="s">
        <v>853</v>
      </c>
      <c r="B36" s="37" t="s">
        <v>270</v>
      </c>
      <c r="C36" s="90">
        <v>45.358397906</v>
      </c>
      <c r="D36" s="9" t="str">
        <f>IF($B36="N/A","N/A",IF(C36&gt;55,"No",IF(C36&lt;20,"No","Yes")))</f>
        <v>Yes</v>
      </c>
      <c r="E36" s="8">
        <v>45.901541471000002</v>
      </c>
      <c r="F36" s="9" t="str">
        <f>IF($B36="N/A","N/A",IF(E36&gt;55,"No",IF(E36&lt;20,"No","Yes")))</f>
        <v>Yes</v>
      </c>
      <c r="G36" s="8">
        <v>52.009449504999999</v>
      </c>
      <c r="H36" s="9" t="str">
        <f>IF($B36="N/A","N/A",IF(G36&gt;55,"No",IF(G36&lt;20,"No","Yes")))</f>
        <v>Yes</v>
      </c>
      <c r="I36" s="10">
        <v>1.1970000000000001</v>
      </c>
      <c r="J36" s="10">
        <v>13.31</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96.722481611999996</v>
      </c>
      <c r="D44" s="9" t="str">
        <f t="shared" si="7"/>
        <v>N/A</v>
      </c>
      <c r="E44" s="8">
        <v>96.712243267000005</v>
      </c>
      <c r="F44" s="9" t="str">
        <f t="shared" si="8"/>
        <v>N/A</v>
      </c>
      <c r="G44" s="8">
        <v>96.103348918999998</v>
      </c>
      <c r="H44" s="9" t="str">
        <f t="shared" si="9"/>
        <v>N/A</v>
      </c>
      <c r="I44" s="10">
        <v>-1.0999999999999999E-2</v>
      </c>
      <c r="J44" s="10">
        <v>-0.63</v>
      </c>
      <c r="K44" s="9" t="str">
        <f>IF(J44="Div by 0", "N/A", IF(J44="N/A","N/A", IF(J44&gt;30, "No", IF(J44&lt;-30, "No", "Yes"))))</f>
        <v>Yes</v>
      </c>
    </row>
    <row r="45" spans="1:11" x14ac:dyDescent="0.2">
      <c r="A45" s="91" t="s">
        <v>914</v>
      </c>
      <c r="B45" s="37" t="s">
        <v>213</v>
      </c>
      <c r="C45" s="90">
        <v>3.2775183876999998</v>
      </c>
      <c r="D45" s="9" t="str">
        <f t="shared" si="7"/>
        <v>N/A</v>
      </c>
      <c r="E45" s="8">
        <v>3.2877567328000001</v>
      </c>
      <c r="F45" s="9" t="str">
        <f t="shared" si="8"/>
        <v>N/A</v>
      </c>
      <c r="G45" s="8">
        <v>3.8966510810999999</v>
      </c>
      <c r="H45" s="9" t="str">
        <f t="shared" si="9"/>
        <v>N/A</v>
      </c>
      <c r="I45" s="10">
        <v>0.31240000000000001</v>
      </c>
      <c r="J45" s="10">
        <v>18.52</v>
      </c>
      <c r="K45" s="9" t="str">
        <f>IF(J45="Div by 0", "N/A", IF(J45="N/A","N/A", IF(J45&gt;30, "No", IF(J45&lt;-30, "No", "Yes"))))</f>
        <v>Yes</v>
      </c>
    </row>
    <row r="46" spans="1:11" x14ac:dyDescent="0.2">
      <c r="A46" s="91" t="s">
        <v>937</v>
      </c>
      <c r="B46" s="37" t="s">
        <v>213</v>
      </c>
      <c r="C46" s="90">
        <v>1.7386012000000001E-3</v>
      </c>
      <c r="D46" s="9" t="str">
        <f t="shared" si="7"/>
        <v>N/A</v>
      </c>
      <c r="E46" s="8">
        <v>1.8861647999999999E-3</v>
      </c>
      <c r="F46" s="9" t="str">
        <f t="shared" si="8"/>
        <v>N/A</v>
      </c>
      <c r="G46" s="8">
        <v>2.1938779999999998E-3</v>
      </c>
      <c r="H46" s="9" t="str">
        <f t="shared" si="9"/>
        <v>N/A</v>
      </c>
      <c r="I46" s="10">
        <v>8.4870000000000001</v>
      </c>
      <c r="J46" s="10">
        <v>16.309999999999999</v>
      </c>
      <c r="K46" s="9" t="str">
        <f>IF(J46="Div by 0", "N/A", IF(J46="N/A","N/A", IF(J46&gt;30, "No", IF(J46&lt;-30, "No", "Yes"))))</f>
        <v>Yes</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7475789</v>
      </c>
      <c r="D6" s="9" t="str">
        <f t="shared" ref="D6:D15" si="0">IF($B6="N/A","N/A",IF(C6&lt;0,"No","Yes"))</f>
        <v>N/A</v>
      </c>
      <c r="E6" s="89">
        <v>8684665</v>
      </c>
      <c r="F6" s="9" t="str">
        <f t="shared" ref="F6:F15" si="1">IF($B6="N/A","N/A",IF(E6&lt;0,"No","Yes"))</f>
        <v>N/A</v>
      </c>
      <c r="G6" s="89">
        <v>8217843</v>
      </c>
      <c r="H6" s="9" t="str">
        <f t="shared" ref="H6:H15" si="2">IF($B6="N/A","N/A",IF(G6&lt;0,"No","Yes"))</f>
        <v>N/A</v>
      </c>
      <c r="I6" s="10">
        <v>16.170000000000002</v>
      </c>
      <c r="J6" s="10">
        <v>-5.38</v>
      </c>
      <c r="K6" s="9" t="str">
        <f t="shared" ref="K6:K15" si="3">IF(J6="Div by 0", "N/A", IF(J6="N/A","N/A", IF(J6&gt;30, "No", IF(J6&lt;-30, "No", "Yes"))))</f>
        <v>Yes</v>
      </c>
    </row>
    <row r="7" spans="1:11" x14ac:dyDescent="0.2">
      <c r="A7" s="88" t="s">
        <v>445</v>
      </c>
      <c r="B7" s="5" t="s">
        <v>213</v>
      </c>
      <c r="C7" s="90">
        <v>6.8220219999999999E-4</v>
      </c>
      <c r="D7" s="9" t="str">
        <f t="shared" si="0"/>
        <v>N/A</v>
      </c>
      <c r="E7" s="90">
        <v>9.2116399999999998E-5</v>
      </c>
      <c r="F7" s="9" t="str">
        <f t="shared" si="1"/>
        <v>N/A</v>
      </c>
      <c r="G7" s="90">
        <v>0</v>
      </c>
      <c r="H7" s="9" t="str">
        <f t="shared" si="2"/>
        <v>N/A</v>
      </c>
      <c r="I7" s="10">
        <v>-86.5</v>
      </c>
      <c r="J7" s="10">
        <v>-100</v>
      </c>
      <c r="K7" s="9" t="str">
        <f t="shared" si="3"/>
        <v>No</v>
      </c>
    </row>
    <row r="8" spans="1:11" x14ac:dyDescent="0.2">
      <c r="A8" s="88" t="s">
        <v>446</v>
      </c>
      <c r="B8" s="5" t="s">
        <v>213</v>
      </c>
      <c r="C8" s="90">
        <v>0.37095750030000002</v>
      </c>
      <c r="D8" s="9" t="str">
        <f t="shared" si="0"/>
        <v>N/A</v>
      </c>
      <c r="E8" s="90">
        <v>0.3744416163</v>
      </c>
      <c r="F8" s="9" t="str">
        <f t="shared" si="1"/>
        <v>N/A</v>
      </c>
      <c r="G8" s="90">
        <v>0.48875355739999998</v>
      </c>
      <c r="H8" s="9" t="str">
        <f t="shared" si="2"/>
        <v>N/A</v>
      </c>
      <c r="I8" s="10">
        <v>0.93920000000000003</v>
      </c>
      <c r="J8" s="10">
        <v>30.53</v>
      </c>
      <c r="K8" s="9" t="str">
        <f t="shared" si="3"/>
        <v>No</v>
      </c>
    </row>
    <row r="9" spans="1:11" x14ac:dyDescent="0.2">
      <c r="A9" s="88" t="s">
        <v>447</v>
      </c>
      <c r="B9" s="5" t="s">
        <v>213</v>
      </c>
      <c r="C9" s="90">
        <v>68.041206084999999</v>
      </c>
      <c r="D9" s="9" t="str">
        <f t="shared" si="0"/>
        <v>N/A</v>
      </c>
      <c r="E9" s="90">
        <v>67.774485256000006</v>
      </c>
      <c r="F9" s="9" t="str">
        <f t="shared" si="1"/>
        <v>N/A</v>
      </c>
      <c r="G9" s="90">
        <v>69.000016184000003</v>
      </c>
      <c r="H9" s="9" t="str">
        <f t="shared" si="2"/>
        <v>N/A</v>
      </c>
      <c r="I9" s="10">
        <v>-0.39200000000000002</v>
      </c>
      <c r="J9" s="10">
        <v>1.8080000000000001</v>
      </c>
      <c r="K9" s="9" t="str">
        <f t="shared" si="3"/>
        <v>Yes</v>
      </c>
    </row>
    <row r="10" spans="1:11" x14ac:dyDescent="0.2">
      <c r="A10" s="88" t="s">
        <v>448</v>
      </c>
      <c r="B10" s="5" t="s">
        <v>213</v>
      </c>
      <c r="C10" s="90">
        <v>30.021513448</v>
      </c>
      <c r="D10" s="9" t="str">
        <f t="shared" si="0"/>
        <v>N/A</v>
      </c>
      <c r="E10" s="90">
        <v>30.560718231999999</v>
      </c>
      <c r="F10" s="9" t="str">
        <f t="shared" si="1"/>
        <v>N/A</v>
      </c>
      <c r="G10" s="90">
        <v>29.304928313000001</v>
      </c>
      <c r="H10" s="9" t="str">
        <f t="shared" si="2"/>
        <v>N/A</v>
      </c>
      <c r="I10" s="10">
        <v>1.796</v>
      </c>
      <c r="J10" s="10">
        <v>-4.1100000000000003</v>
      </c>
      <c r="K10" s="9" t="str">
        <f t="shared" si="3"/>
        <v>Yes</v>
      </c>
    </row>
    <row r="11" spans="1:11" x14ac:dyDescent="0.2">
      <c r="A11" s="88" t="s">
        <v>1642</v>
      </c>
      <c r="B11" s="5" t="s">
        <v>213</v>
      </c>
      <c r="C11" s="90">
        <v>0</v>
      </c>
      <c r="D11" s="9" t="str">
        <f t="shared" si="0"/>
        <v>N/A</v>
      </c>
      <c r="E11" s="90">
        <v>0</v>
      </c>
      <c r="F11" s="9" t="str">
        <f t="shared" si="1"/>
        <v>N/A</v>
      </c>
      <c r="G11" s="90">
        <v>0</v>
      </c>
      <c r="H11" s="9" t="str">
        <f t="shared" si="2"/>
        <v>N/A</v>
      </c>
      <c r="I11" s="10" t="s">
        <v>1747</v>
      </c>
      <c r="J11" s="10" t="s">
        <v>1747</v>
      </c>
      <c r="K11" s="9" t="str">
        <f t="shared" si="3"/>
        <v>N/A</v>
      </c>
    </row>
    <row r="12" spans="1:11" x14ac:dyDescent="0.2">
      <c r="A12" s="88" t="s">
        <v>16</v>
      </c>
      <c r="B12" s="5" t="s">
        <v>213</v>
      </c>
      <c r="C12" s="90">
        <v>0.35196284970000002</v>
      </c>
      <c r="D12" s="9" t="str">
        <f t="shared" si="0"/>
        <v>N/A</v>
      </c>
      <c r="E12" s="90">
        <v>0.1818723002</v>
      </c>
      <c r="F12" s="9" t="str">
        <f t="shared" si="1"/>
        <v>N/A</v>
      </c>
      <c r="G12" s="90">
        <v>0.1159915077</v>
      </c>
      <c r="H12" s="9" t="str">
        <f t="shared" si="2"/>
        <v>N/A</v>
      </c>
      <c r="I12" s="10">
        <v>-48.3</v>
      </c>
      <c r="J12" s="10">
        <v>-36.200000000000003</v>
      </c>
      <c r="K12" s="9" t="str">
        <f t="shared" si="3"/>
        <v>No</v>
      </c>
    </row>
    <row r="13" spans="1:11" x14ac:dyDescent="0.2">
      <c r="A13" s="88" t="s">
        <v>36</v>
      </c>
      <c r="B13" s="5" t="s">
        <v>213</v>
      </c>
      <c r="C13" s="90">
        <v>0.15317590759999999</v>
      </c>
      <c r="D13" s="9" t="str">
        <f t="shared" si="0"/>
        <v>N/A</v>
      </c>
      <c r="E13" s="90">
        <v>0.10267891379999999</v>
      </c>
      <c r="F13" s="9" t="str">
        <f t="shared" si="1"/>
        <v>N/A</v>
      </c>
      <c r="G13" s="90">
        <v>3.0474764200000001E-2</v>
      </c>
      <c r="H13" s="9" t="str">
        <f t="shared" si="2"/>
        <v>N/A</v>
      </c>
      <c r="I13" s="10">
        <v>-33</v>
      </c>
      <c r="J13" s="10">
        <v>-70.3</v>
      </c>
      <c r="K13" s="9" t="str">
        <f t="shared" si="3"/>
        <v>No</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0.38241115390000002</v>
      </c>
      <c r="D15" s="9" t="str">
        <f t="shared" si="0"/>
        <v>N/A</v>
      </c>
      <c r="E15" s="90">
        <v>0.19222546679999999</v>
      </c>
      <c r="F15" s="9" t="str">
        <f t="shared" si="1"/>
        <v>N/A</v>
      </c>
      <c r="G15" s="90">
        <v>0.1267562217</v>
      </c>
      <c r="H15" s="9" t="str">
        <f t="shared" si="2"/>
        <v>N/A</v>
      </c>
      <c r="I15" s="10">
        <v>-49.7</v>
      </c>
      <c r="J15" s="10">
        <v>-34.1</v>
      </c>
      <c r="K15" s="9" t="str">
        <f t="shared" si="3"/>
        <v>No</v>
      </c>
    </row>
    <row r="16" spans="1:11" x14ac:dyDescent="0.2">
      <c r="A16" s="88" t="s">
        <v>378</v>
      </c>
      <c r="B16" s="5" t="s">
        <v>213</v>
      </c>
      <c r="C16" s="8">
        <v>35.014016581</v>
      </c>
      <c r="D16" s="9" t="str">
        <f t="shared" ref="D16:D41" si="4">IF($B16="N/A","N/A",IF(C16&lt;0,"No","Yes"))</f>
        <v>N/A</v>
      </c>
      <c r="E16" s="8">
        <v>34.715144453000001</v>
      </c>
      <c r="F16" s="9" t="str">
        <f t="shared" ref="F16:F41" si="5">IF($B16="N/A","N/A",IF(E16&lt;0,"No","Yes"))</f>
        <v>N/A</v>
      </c>
      <c r="G16" s="8">
        <v>35.046702644</v>
      </c>
      <c r="H16" s="9" t="str">
        <f t="shared" ref="H16:H41" si="6">IF($B16="N/A","N/A",IF(G16&lt;0,"No","Yes"))</f>
        <v>N/A</v>
      </c>
      <c r="I16" s="10">
        <v>-0.85399999999999998</v>
      </c>
      <c r="J16" s="10">
        <v>0.95509999999999995</v>
      </c>
      <c r="K16" s="9" t="str">
        <f t="shared" ref="K16:K41" si="7">IF(J16="Div by 0", "N/A", IF(J16="N/A","N/A", IF(J16&gt;30, "No", IF(J16&lt;-30, "No", "Yes"))))</f>
        <v>Yes</v>
      </c>
    </row>
    <row r="17" spans="1:11" x14ac:dyDescent="0.2">
      <c r="A17" s="88" t="s">
        <v>379</v>
      </c>
      <c r="B17" s="5" t="s">
        <v>213</v>
      </c>
      <c r="C17" s="8">
        <v>9.791421347</v>
      </c>
      <c r="D17" s="9" t="str">
        <f t="shared" si="4"/>
        <v>N/A</v>
      </c>
      <c r="E17" s="8">
        <v>10.54213375</v>
      </c>
      <c r="F17" s="9" t="str">
        <f t="shared" si="5"/>
        <v>N/A</v>
      </c>
      <c r="G17" s="8">
        <v>12.482326566999999</v>
      </c>
      <c r="H17" s="9" t="str">
        <f t="shared" si="6"/>
        <v>N/A</v>
      </c>
      <c r="I17" s="10">
        <v>7.6669999999999998</v>
      </c>
      <c r="J17" s="10">
        <v>18.399999999999999</v>
      </c>
      <c r="K17" s="9" t="str">
        <f t="shared" si="7"/>
        <v>Yes</v>
      </c>
    </row>
    <row r="18" spans="1:11" x14ac:dyDescent="0.2">
      <c r="A18" s="88" t="s">
        <v>380</v>
      </c>
      <c r="B18" s="5" t="s">
        <v>213</v>
      </c>
      <c r="C18" s="8">
        <v>0.22637075500000001</v>
      </c>
      <c r="D18" s="9" t="str">
        <f t="shared" si="4"/>
        <v>N/A</v>
      </c>
      <c r="E18" s="8">
        <v>7.2541659999999998E-4</v>
      </c>
      <c r="F18" s="9" t="str">
        <f t="shared" si="5"/>
        <v>N/A</v>
      </c>
      <c r="G18" s="8">
        <v>1.095178E-4</v>
      </c>
      <c r="H18" s="9" t="str">
        <f t="shared" si="6"/>
        <v>N/A</v>
      </c>
      <c r="I18" s="10">
        <v>-99.7</v>
      </c>
      <c r="J18" s="10">
        <v>-84.9</v>
      </c>
      <c r="K18" s="9" t="str">
        <f t="shared" si="7"/>
        <v>No</v>
      </c>
    </row>
    <row r="19" spans="1:11" x14ac:dyDescent="0.2">
      <c r="A19" s="88" t="s">
        <v>381</v>
      </c>
      <c r="B19" s="5" t="s">
        <v>213</v>
      </c>
      <c r="C19" s="8">
        <v>13.282557868</v>
      </c>
      <c r="D19" s="9" t="str">
        <f t="shared" si="4"/>
        <v>N/A</v>
      </c>
      <c r="E19" s="8">
        <v>11.561770085999999</v>
      </c>
      <c r="F19" s="9" t="str">
        <f t="shared" si="5"/>
        <v>N/A</v>
      </c>
      <c r="G19" s="8">
        <v>11.180464264999999</v>
      </c>
      <c r="H19" s="9" t="str">
        <f t="shared" si="6"/>
        <v>N/A</v>
      </c>
      <c r="I19" s="10">
        <v>-13</v>
      </c>
      <c r="J19" s="10">
        <v>-3.3</v>
      </c>
      <c r="K19" s="9" t="str">
        <f t="shared" si="7"/>
        <v>Yes</v>
      </c>
    </row>
    <row r="20" spans="1:11" x14ac:dyDescent="0.2">
      <c r="A20" s="88" t="s">
        <v>382</v>
      </c>
      <c r="B20" s="5" t="s">
        <v>213</v>
      </c>
      <c r="C20" s="8">
        <v>0</v>
      </c>
      <c r="D20" s="9" t="str">
        <f t="shared" si="4"/>
        <v>N/A</v>
      </c>
      <c r="E20" s="8">
        <v>0</v>
      </c>
      <c r="F20" s="9" t="str">
        <f t="shared" si="5"/>
        <v>N/A</v>
      </c>
      <c r="G20" s="8">
        <v>0</v>
      </c>
      <c r="H20" s="9" t="str">
        <f t="shared" si="6"/>
        <v>N/A</v>
      </c>
      <c r="I20" s="10" t="s">
        <v>1747</v>
      </c>
      <c r="J20" s="10" t="s">
        <v>1747</v>
      </c>
      <c r="K20" s="9" t="str">
        <f t="shared" si="7"/>
        <v>N/A</v>
      </c>
    </row>
    <row r="21" spans="1:11" x14ac:dyDescent="0.2">
      <c r="A21" s="88" t="s">
        <v>383</v>
      </c>
      <c r="B21" s="5" t="s">
        <v>213</v>
      </c>
      <c r="C21" s="8">
        <v>0</v>
      </c>
      <c r="D21" s="9" t="str">
        <f t="shared" si="4"/>
        <v>N/A</v>
      </c>
      <c r="E21" s="8">
        <v>0</v>
      </c>
      <c r="F21" s="9" t="str">
        <f t="shared" si="5"/>
        <v>N/A</v>
      </c>
      <c r="G21" s="8">
        <v>0</v>
      </c>
      <c r="H21" s="9" t="str">
        <f t="shared" si="6"/>
        <v>N/A</v>
      </c>
      <c r="I21" s="10" t="s">
        <v>1747</v>
      </c>
      <c r="J21" s="10" t="s">
        <v>1747</v>
      </c>
      <c r="K21" s="9" t="str">
        <f t="shared" si="7"/>
        <v>N/A</v>
      </c>
    </row>
    <row r="22" spans="1:11" x14ac:dyDescent="0.2">
      <c r="A22" s="88" t="s">
        <v>384</v>
      </c>
      <c r="B22" s="5" t="s">
        <v>213</v>
      </c>
      <c r="C22" s="8">
        <v>31.262653347000001</v>
      </c>
      <c r="D22" s="9" t="str">
        <f t="shared" si="4"/>
        <v>N/A</v>
      </c>
      <c r="E22" s="8">
        <v>32.593842133999999</v>
      </c>
      <c r="F22" s="9" t="str">
        <f t="shared" si="5"/>
        <v>N/A</v>
      </c>
      <c r="G22" s="8">
        <v>30.675640798</v>
      </c>
      <c r="H22" s="9" t="str">
        <f t="shared" si="6"/>
        <v>N/A</v>
      </c>
      <c r="I22" s="10">
        <v>4.258</v>
      </c>
      <c r="J22" s="10">
        <v>-5.89</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3.4492011479000002</v>
      </c>
      <c r="D24" s="9" t="str">
        <f t="shared" si="4"/>
        <v>N/A</v>
      </c>
      <c r="E24" s="8">
        <v>3.7101028076999998</v>
      </c>
      <c r="F24" s="9" t="str">
        <f t="shared" si="5"/>
        <v>N/A</v>
      </c>
      <c r="G24" s="8">
        <v>3.5767171507</v>
      </c>
      <c r="H24" s="9" t="str">
        <f t="shared" si="6"/>
        <v>N/A</v>
      </c>
      <c r="I24" s="10">
        <v>7.5640000000000001</v>
      </c>
      <c r="J24" s="10">
        <v>-3.6</v>
      </c>
      <c r="K24" s="9" t="str">
        <f t="shared" si="7"/>
        <v>Yes</v>
      </c>
    </row>
    <row r="25" spans="1:11" x14ac:dyDescent="0.2">
      <c r="A25" s="88" t="s">
        <v>387</v>
      </c>
      <c r="B25" s="5" t="s">
        <v>213</v>
      </c>
      <c r="C25" s="8">
        <v>2.8437934778999998</v>
      </c>
      <c r="D25" s="9" t="str">
        <f t="shared" si="4"/>
        <v>N/A</v>
      </c>
      <c r="E25" s="8">
        <v>3.5818883054000001</v>
      </c>
      <c r="F25" s="9" t="str">
        <f t="shared" si="5"/>
        <v>N/A</v>
      </c>
      <c r="G25" s="8">
        <v>3.6388745806</v>
      </c>
      <c r="H25" s="9" t="str">
        <f t="shared" si="6"/>
        <v>N/A</v>
      </c>
      <c r="I25" s="10">
        <v>25.95</v>
      </c>
      <c r="J25" s="10">
        <v>1.591</v>
      </c>
      <c r="K25" s="9" t="str">
        <f t="shared" si="7"/>
        <v>Yes</v>
      </c>
    </row>
    <row r="26" spans="1:11" x14ac:dyDescent="0.2">
      <c r="A26" s="88" t="s">
        <v>388</v>
      </c>
      <c r="B26" s="5" t="s">
        <v>213</v>
      </c>
      <c r="C26" s="8">
        <v>1.8417855293000001</v>
      </c>
      <c r="D26" s="9" t="str">
        <f t="shared" si="4"/>
        <v>N/A</v>
      </c>
      <c r="E26" s="8">
        <v>1.0695864492</v>
      </c>
      <c r="F26" s="9" t="str">
        <f t="shared" si="5"/>
        <v>N/A</v>
      </c>
      <c r="G26" s="8">
        <v>1.021399411</v>
      </c>
      <c r="H26" s="9" t="str">
        <f t="shared" si="6"/>
        <v>N/A</v>
      </c>
      <c r="I26" s="10">
        <v>-41.9</v>
      </c>
      <c r="J26" s="10">
        <v>-4.51</v>
      </c>
      <c r="K26" s="9" t="str">
        <f t="shared" si="7"/>
        <v>Yes</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1.0567446000000001E-3</v>
      </c>
      <c r="D32" s="9" t="str">
        <f t="shared" si="4"/>
        <v>N/A</v>
      </c>
      <c r="E32" s="8">
        <v>1.2205422000000001E-3</v>
      </c>
      <c r="F32" s="9" t="str">
        <f t="shared" si="5"/>
        <v>N/A</v>
      </c>
      <c r="G32" s="8">
        <v>1.3750567E-3</v>
      </c>
      <c r="H32" s="9" t="str">
        <f t="shared" si="6"/>
        <v>N/A</v>
      </c>
      <c r="I32" s="10">
        <v>15.5</v>
      </c>
      <c r="J32" s="10">
        <v>12.66</v>
      </c>
      <c r="K32" s="9" t="str">
        <f t="shared" si="7"/>
        <v>Yes</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2.2869425555</v>
      </c>
      <c r="D39" s="9" t="str">
        <f t="shared" si="4"/>
        <v>N/A</v>
      </c>
      <c r="E39" s="8">
        <v>2.2232636492000002</v>
      </c>
      <c r="F39" s="9" t="str">
        <f t="shared" si="5"/>
        <v>N/A</v>
      </c>
      <c r="G39" s="8">
        <v>2.3763900089000001</v>
      </c>
      <c r="H39" s="9" t="str">
        <f t="shared" si="6"/>
        <v>N/A</v>
      </c>
      <c r="I39" s="10">
        <v>-2.78</v>
      </c>
      <c r="J39" s="10">
        <v>6.8869999999999996</v>
      </c>
      <c r="K39" s="9" t="str">
        <f t="shared" si="7"/>
        <v>Yes</v>
      </c>
    </row>
    <row r="40" spans="1:11" x14ac:dyDescent="0.2">
      <c r="A40" s="88" t="s">
        <v>402</v>
      </c>
      <c r="B40" s="5" t="s">
        <v>213</v>
      </c>
      <c r="C40" s="8">
        <v>2.006477E-4</v>
      </c>
      <c r="D40" s="9" t="str">
        <f t="shared" si="4"/>
        <v>N/A</v>
      </c>
      <c r="E40" s="8">
        <v>3.2240740000000001E-4</v>
      </c>
      <c r="F40" s="9" t="str">
        <f t="shared" si="5"/>
        <v>N/A</v>
      </c>
      <c r="G40" s="8">
        <v>0</v>
      </c>
      <c r="H40" s="9" t="str">
        <f t="shared" si="6"/>
        <v>N/A</v>
      </c>
      <c r="I40" s="10">
        <v>60.68</v>
      </c>
      <c r="J40" s="10">
        <v>-100</v>
      </c>
      <c r="K40" s="9" t="str">
        <f t="shared" si="7"/>
        <v>No</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93.592208127000006</v>
      </c>
      <c r="D42" s="9" t="str">
        <f t="shared" ref="D42:D51" si="8">IF($B42="N/A","N/A",IF(C42&lt;0,"No","Yes"))</f>
        <v>N/A</v>
      </c>
      <c r="E42" s="8">
        <v>89.244685892000007</v>
      </c>
      <c r="F42" s="9" t="str">
        <f t="shared" ref="F42:F51" si="9">IF($B42="N/A","N/A",IF(E42&lt;0,"No","Yes"))</f>
        <v>N/A</v>
      </c>
      <c r="G42" s="8">
        <v>87.512538266000007</v>
      </c>
      <c r="H42" s="9" t="str">
        <f t="shared" ref="H42:H51" si="10">IF($B42="N/A","N/A",IF(G42&lt;0,"No","Yes"))</f>
        <v>N/A</v>
      </c>
      <c r="I42" s="10">
        <v>-4.6500000000000004</v>
      </c>
      <c r="J42" s="10">
        <v>-1.94</v>
      </c>
      <c r="K42" s="9" t="str">
        <f t="shared" ref="K42:K51" si="11">IF(J42="Div by 0", "N/A", IF(J42="N/A","N/A", IF(J42&gt;30, "No", IF(J42&lt;-30, "No", "Yes"))))</f>
        <v>Yes</v>
      </c>
    </row>
    <row r="43" spans="1:11" x14ac:dyDescent="0.2">
      <c r="A43" s="88" t="s">
        <v>39</v>
      </c>
      <c r="B43" s="5" t="s">
        <v>213</v>
      </c>
      <c r="C43" s="8">
        <v>99.705391144999993</v>
      </c>
      <c r="D43" s="9" t="str">
        <f t="shared" si="8"/>
        <v>N/A</v>
      </c>
      <c r="E43" s="8">
        <v>99.698929707999994</v>
      </c>
      <c r="F43" s="9" t="str">
        <f t="shared" si="9"/>
        <v>N/A</v>
      </c>
      <c r="G43" s="8">
        <v>99.988891451000001</v>
      </c>
      <c r="H43" s="9" t="str">
        <f t="shared" si="10"/>
        <v>N/A</v>
      </c>
      <c r="I43" s="10">
        <v>-6.0000000000000001E-3</v>
      </c>
      <c r="J43" s="10">
        <v>0.2908</v>
      </c>
      <c r="K43" s="9" t="str">
        <f t="shared" si="11"/>
        <v>Yes</v>
      </c>
    </row>
    <row r="44" spans="1:11" x14ac:dyDescent="0.2">
      <c r="A44" s="88" t="s">
        <v>40</v>
      </c>
      <c r="B44" s="5" t="s">
        <v>213</v>
      </c>
      <c r="C44" s="8">
        <v>18.978795315999999</v>
      </c>
      <c r="D44" s="9" t="str">
        <f t="shared" si="8"/>
        <v>N/A</v>
      </c>
      <c r="E44" s="8">
        <v>15.393410730999999</v>
      </c>
      <c r="F44" s="9" t="str">
        <f t="shared" si="9"/>
        <v>N/A</v>
      </c>
      <c r="G44" s="8">
        <v>15.737280062</v>
      </c>
      <c r="H44" s="9" t="str">
        <f t="shared" si="10"/>
        <v>N/A</v>
      </c>
      <c r="I44" s="10">
        <v>-18.899999999999999</v>
      </c>
      <c r="J44" s="10">
        <v>2.234</v>
      </c>
      <c r="K44" s="9" t="str">
        <f t="shared" si="11"/>
        <v>Yes</v>
      </c>
    </row>
    <row r="45" spans="1:11" x14ac:dyDescent="0.2">
      <c r="A45" s="88" t="s">
        <v>163</v>
      </c>
      <c r="B45" s="5" t="s">
        <v>213</v>
      </c>
      <c r="C45" s="8">
        <v>99.477192306999996</v>
      </c>
      <c r="D45" s="9" t="str">
        <f t="shared" si="8"/>
        <v>N/A</v>
      </c>
      <c r="E45" s="8">
        <v>99.076682865999999</v>
      </c>
      <c r="F45" s="9" t="str">
        <f t="shared" si="9"/>
        <v>N/A</v>
      </c>
      <c r="G45" s="8">
        <v>99.181804763000002</v>
      </c>
      <c r="H45" s="9" t="str">
        <f t="shared" si="10"/>
        <v>N/A</v>
      </c>
      <c r="I45" s="10">
        <v>-0.40300000000000002</v>
      </c>
      <c r="J45" s="10">
        <v>0.1061</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99.740189944999997</v>
      </c>
      <c r="D48" s="9" t="str">
        <f t="shared" si="8"/>
        <v>N/A</v>
      </c>
      <c r="E48" s="8">
        <v>99.550905376000003</v>
      </c>
      <c r="F48" s="9" t="str">
        <f t="shared" si="9"/>
        <v>N/A</v>
      </c>
      <c r="G48" s="8">
        <v>99.617114556000004</v>
      </c>
      <c r="H48" s="9" t="str">
        <f t="shared" si="10"/>
        <v>N/A</v>
      </c>
      <c r="I48" s="10">
        <v>-0.19</v>
      </c>
      <c r="J48" s="10">
        <v>6.6500000000000004E-2</v>
      </c>
      <c r="K48" s="9" t="str">
        <f t="shared" si="11"/>
        <v>Yes</v>
      </c>
    </row>
    <row r="49" spans="1:12" x14ac:dyDescent="0.2">
      <c r="A49" s="88" t="s">
        <v>44</v>
      </c>
      <c r="B49" s="5" t="s">
        <v>213</v>
      </c>
      <c r="C49" s="8">
        <v>81.602658704000007</v>
      </c>
      <c r="D49" s="9" t="str">
        <f t="shared" si="8"/>
        <v>N/A</v>
      </c>
      <c r="E49" s="8">
        <v>82.229136968000006</v>
      </c>
      <c r="F49" s="9" t="str">
        <f t="shared" si="9"/>
        <v>N/A</v>
      </c>
      <c r="G49" s="8">
        <v>80.377174455000002</v>
      </c>
      <c r="H49" s="9" t="str">
        <f t="shared" si="10"/>
        <v>N/A</v>
      </c>
      <c r="I49" s="10">
        <v>0.76770000000000005</v>
      </c>
      <c r="J49" s="10">
        <v>-2.25</v>
      </c>
      <c r="K49" s="9" t="str">
        <f t="shared" si="11"/>
        <v>Yes</v>
      </c>
    </row>
    <row r="50" spans="1:12" x14ac:dyDescent="0.2">
      <c r="A50" s="88" t="s">
        <v>45</v>
      </c>
      <c r="B50" s="5" t="s">
        <v>213</v>
      </c>
      <c r="C50" s="8">
        <v>18.397341296</v>
      </c>
      <c r="D50" s="9" t="str">
        <f t="shared" si="8"/>
        <v>N/A</v>
      </c>
      <c r="E50" s="8">
        <v>17.770863032000001</v>
      </c>
      <c r="F50" s="9" t="str">
        <f t="shared" si="9"/>
        <v>N/A</v>
      </c>
      <c r="G50" s="8">
        <v>19.622825545000001</v>
      </c>
      <c r="H50" s="9" t="str">
        <f t="shared" si="10"/>
        <v>N/A</v>
      </c>
      <c r="I50" s="10">
        <v>-3.41</v>
      </c>
      <c r="J50" s="10">
        <v>10.42</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0.87458472980000002</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12385372</v>
      </c>
      <c r="D7" s="34" t="str">
        <f>IF($B7="N/A","N/A",IF(C7&gt;15,"No",IF(C7&lt;-15,"No","Yes")))</f>
        <v>N/A</v>
      </c>
      <c r="E7" s="33">
        <v>13170788</v>
      </c>
      <c r="F7" s="34" t="str">
        <f>IF($B7="N/A","N/A",IF(E7&gt;15,"No",IF(E7&lt;-15,"No","Yes")))</f>
        <v>N/A</v>
      </c>
      <c r="G7" s="33">
        <v>13342498</v>
      </c>
      <c r="H7" s="34" t="str">
        <f>IF($B7="N/A","N/A",IF(G7&gt;15,"No",IF(G7&lt;-15,"No","Yes")))</f>
        <v>N/A</v>
      </c>
      <c r="I7" s="35">
        <v>6.3410000000000002</v>
      </c>
      <c r="J7" s="35">
        <v>1.304</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14.141246625000001</v>
      </c>
      <c r="D9" s="9" t="str">
        <f>IF($B9="N/A","N/A",IF(C9&gt;15,"No",IF(C9&lt;-15,"No","Yes")))</f>
        <v>N/A</v>
      </c>
      <c r="E9" s="9">
        <v>0</v>
      </c>
      <c r="F9" s="9" t="str">
        <f>IF($B9="N/A","N/A",IF(E9&gt;15,"No",IF(E9&lt;-15,"No","Yes")))</f>
        <v>N/A</v>
      </c>
      <c r="G9" s="9">
        <v>0</v>
      </c>
      <c r="H9" s="9" t="str">
        <f>IF($B9="N/A","N/A",IF(G9&gt;15,"No",IF(G9&lt;-15,"No","Yes")))</f>
        <v>N/A</v>
      </c>
      <c r="I9" s="10">
        <v>-100</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91.113573334999998</v>
      </c>
      <c r="D11" s="9" t="str">
        <f>IF(OR($B11="N/A",$C11="N/A"),"N/A",IF(C11&gt;100,"No",IF(C11&lt;95,"No","Yes")))</f>
        <v>No</v>
      </c>
      <c r="E11" s="9">
        <v>99.701149240000007</v>
      </c>
      <c r="F11" s="9" t="str">
        <f>IF(OR($B11="N/A",$E11="N/A"),"N/A",IF(E11&gt;100,"No",IF(E11&lt;95,"No","Yes")))</f>
        <v>Yes</v>
      </c>
      <c r="G11" s="9">
        <v>99.692568812999994</v>
      </c>
      <c r="H11" s="9" t="str">
        <f>IF($B11="N/A","N/A",IF(G11&gt;100,"No",IF(G11&lt;95,"No","Yes")))</f>
        <v>Yes</v>
      </c>
      <c r="I11" s="10">
        <v>9.4250000000000007</v>
      </c>
      <c r="J11" s="10">
        <v>-8.9999999999999993E-3</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0.3311648613</v>
      </c>
      <c r="D13" s="9" t="str">
        <f t="shared" si="1"/>
        <v>No</v>
      </c>
      <c r="E13" s="9">
        <v>0.5205383307</v>
      </c>
      <c r="F13" s="9" t="str">
        <f t="shared" si="2"/>
        <v>No</v>
      </c>
      <c r="G13" s="9">
        <v>0.58882527100000004</v>
      </c>
      <c r="H13" s="9" t="str">
        <f t="shared" si="3"/>
        <v>No</v>
      </c>
      <c r="I13" s="10">
        <v>57.18</v>
      </c>
      <c r="J13" s="10">
        <v>13.12</v>
      </c>
      <c r="K13" s="9" t="str">
        <f t="shared" si="0"/>
        <v>Yes</v>
      </c>
    </row>
    <row r="14" spans="1:11" x14ac:dyDescent="0.2">
      <c r="A14" s="3" t="s">
        <v>13</v>
      </c>
      <c r="B14" s="37" t="s">
        <v>213</v>
      </c>
      <c r="C14" s="38">
        <v>10633926</v>
      </c>
      <c r="D14" s="9" t="str">
        <f>IF($B14="N/A","N/A",IF(C14&gt;15,"No",IF(C14&lt;-15,"No","Yes")))</f>
        <v>N/A</v>
      </c>
      <c r="E14" s="38">
        <v>13170788</v>
      </c>
      <c r="F14" s="9" t="str">
        <f>IF($B14="N/A","N/A",IF(E14&gt;15,"No",IF(E14&lt;-15,"No","Yes")))</f>
        <v>N/A</v>
      </c>
      <c r="G14" s="38">
        <v>13342498</v>
      </c>
      <c r="H14" s="9" t="str">
        <f>IF($B14="N/A","N/A",IF(G14&gt;15,"No",IF(G14&lt;-15,"No","Yes")))</f>
        <v>N/A</v>
      </c>
      <c r="I14" s="10">
        <v>23.86</v>
      </c>
      <c r="J14" s="10">
        <v>1.304</v>
      </c>
      <c r="K14" s="9" t="str">
        <f t="shared" si="0"/>
        <v>Yes</v>
      </c>
    </row>
    <row r="15" spans="1:11" ht="14.25" customHeight="1" x14ac:dyDescent="0.2">
      <c r="A15" s="3" t="s">
        <v>444</v>
      </c>
      <c r="B15" s="37" t="s">
        <v>213</v>
      </c>
      <c r="C15" s="9">
        <v>3.7462551460000002</v>
      </c>
      <c r="D15" s="9" t="str">
        <f>IF($B15="N/A","N/A",IF(C15&gt;15,"No",IF(C15&lt;-15,"No","Yes")))</f>
        <v>N/A</v>
      </c>
      <c r="E15" s="9">
        <v>4.0083554605999998</v>
      </c>
      <c r="F15" s="9" t="str">
        <f>IF($B15="N/A","N/A",IF(E15&gt;15,"No",IF(E15&lt;-15,"No","Yes")))</f>
        <v>N/A</v>
      </c>
      <c r="G15" s="9">
        <v>4.2866410772999997</v>
      </c>
      <c r="H15" s="9" t="str">
        <f>IF($B15="N/A","N/A",IF(G15&gt;15,"No",IF(G15&lt;-15,"No","Yes")))</f>
        <v>N/A</v>
      </c>
      <c r="I15" s="10">
        <v>6.9960000000000004</v>
      </c>
      <c r="J15" s="10">
        <v>6.9429999999999996</v>
      </c>
      <c r="K15" s="9" t="str">
        <f t="shared" si="0"/>
        <v>Yes</v>
      </c>
    </row>
    <row r="16" spans="1:11" ht="12.75" customHeight="1" x14ac:dyDescent="0.2">
      <c r="A16" s="3" t="s">
        <v>862</v>
      </c>
      <c r="B16" s="37" t="s">
        <v>213</v>
      </c>
      <c r="C16" s="39">
        <v>106.73241477000001</v>
      </c>
      <c r="D16" s="9" t="str">
        <f>IF($B16="N/A","N/A",IF(C16&gt;15,"No",IF(C16&lt;-15,"No","Yes")))</f>
        <v>N/A</v>
      </c>
      <c r="E16" s="39">
        <v>108.82647955</v>
      </c>
      <c r="F16" s="9" t="str">
        <f>IF($B16="N/A","N/A",IF(E16&gt;15,"No",IF(E16&lt;-15,"No","Yes")))</f>
        <v>N/A</v>
      </c>
      <c r="G16" s="39">
        <v>115.48962050999999</v>
      </c>
      <c r="H16" s="9" t="str">
        <f>IF($B16="N/A","N/A",IF(G16&gt;15,"No",IF(G16&lt;-15,"No","Yes")))</f>
        <v>N/A</v>
      </c>
      <c r="I16" s="10">
        <v>1.962</v>
      </c>
      <c r="J16" s="10">
        <v>6.1230000000000002</v>
      </c>
      <c r="K16" s="9" t="str">
        <f t="shared" si="0"/>
        <v>Yes</v>
      </c>
    </row>
    <row r="17" spans="1:11" x14ac:dyDescent="0.2">
      <c r="A17" s="3" t="s">
        <v>131</v>
      </c>
      <c r="B17" s="37" t="s">
        <v>213</v>
      </c>
      <c r="C17" s="38">
        <v>32166</v>
      </c>
      <c r="D17" s="9" t="str">
        <f>IF($B17="N/A","N/A",IF(C17&gt;15,"No",IF(C17&lt;-15,"No","Yes")))</f>
        <v>N/A</v>
      </c>
      <c r="E17" s="38">
        <v>11336</v>
      </c>
      <c r="F17" s="9" t="str">
        <f>IF($B17="N/A","N/A",IF(E17&gt;15,"No",IF(E17&lt;-15,"No","Yes")))</f>
        <v>N/A</v>
      </c>
      <c r="G17" s="38">
        <v>3296</v>
      </c>
      <c r="H17" s="9" t="str">
        <f>IF($B17="N/A","N/A",IF(G17&gt;15,"No",IF(G17&lt;-15,"No","Yes")))</f>
        <v>N/A</v>
      </c>
      <c r="I17" s="10">
        <v>-64.8</v>
      </c>
      <c r="J17" s="10">
        <v>-70.900000000000006</v>
      </c>
      <c r="K17" s="9" t="str">
        <f t="shared" si="0"/>
        <v>No</v>
      </c>
    </row>
    <row r="18" spans="1:11" x14ac:dyDescent="0.2">
      <c r="A18" s="3" t="s">
        <v>346</v>
      </c>
      <c r="B18" s="37" t="s">
        <v>213</v>
      </c>
      <c r="C18" s="8" t="s">
        <v>213</v>
      </c>
      <c r="D18" s="9" t="str">
        <f>IF($B18="N/A","N/A",IF(C18&gt;15,"No",IF(C18&lt;-15,"No","Yes")))</f>
        <v>N/A</v>
      </c>
      <c r="E18" s="8">
        <v>8.6069261800000005E-2</v>
      </c>
      <c r="F18" s="9" t="str">
        <f>IF($B18="N/A","N/A",IF(E18&gt;15,"No",IF(E18&lt;-15,"No","Yes")))</f>
        <v>N/A</v>
      </c>
      <c r="G18" s="8">
        <v>2.4703020400000001E-2</v>
      </c>
      <c r="H18" s="9" t="str">
        <f>IF($B18="N/A","N/A",IF(G18&gt;15,"No",IF(G18&lt;-15,"No","Yes")))</f>
        <v>N/A</v>
      </c>
      <c r="I18" s="10" t="s">
        <v>213</v>
      </c>
      <c r="J18" s="10">
        <v>-71.3</v>
      </c>
      <c r="K18" s="9" t="str">
        <f t="shared" si="0"/>
        <v>No</v>
      </c>
    </row>
    <row r="19" spans="1:11" ht="27.75" customHeight="1" x14ac:dyDescent="0.2">
      <c r="A19" s="3" t="s">
        <v>841</v>
      </c>
      <c r="B19" s="37" t="s">
        <v>213</v>
      </c>
      <c r="C19" s="39">
        <v>54.271093700999998</v>
      </c>
      <c r="D19" s="9" t="str">
        <f>IF($B19="N/A","N/A",IF(C19&gt;60,"No",IF(C19&lt;15,"No","Yes")))</f>
        <v>N/A</v>
      </c>
      <c r="E19" s="39">
        <v>60.759174311999999</v>
      </c>
      <c r="F19" s="9" t="str">
        <f>IF($B19="N/A","N/A",IF(E19&gt;60,"No",IF(E19&lt;15,"No","Yes")))</f>
        <v>N/A</v>
      </c>
      <c r="G19" s="39">
        <v>63.345873785999999</v>
      </c>
      <c r="H19" s="9" t="str">
        <f>IF($B19="N/A","N/A",IF(G19&gt;60,"No",IF(G19&lt;15,"No","Yes")))</f>
        <v>N/A</v>
      </c>
      <c r="I19" s="10">
        <v>11.95</v>
      </c>
      <c r="J19" s="10">
        <v>4.2569999999999997</v>
      </c>
      <c r="K19" s="9" t="str">
        <f t="shared" si="0"/>
        <v>Yes</v>
      </c>
    </row>
    <row r="20" spans="1:11" x14ac:dyDescent="0.2">
      <c r="A20" s="3" t="s">
        <v>27</v>
      </c>
      <c r="B20" s="37" t="s">
        <v>217</v>
      </c>
      <c r="C20" s="38">
        <v>11</v>
      </c>
      <c r="D20" s="9" t="str">
        <f>IF($B20="N/A","N/A",IF(C20="N/A","N/A",IF(C20=0,"Yes","No")))</f>
        <v>No</v>
      </c>
      <c r="E20" s="38">
        <v>11</v>
      </c>
      <c r="F20" s="9" t="str">
        <f>IF($B20="N/A","N/A",IF(E20="N/A","N/A",IF(E20=0,"Yes","No")))</f>
        <v>No</v>
      </c>
      <c r="G20" s="38">
        <v>11</v>
      </c>
      <c r="H20" s="9" t="str">
        <f>IF($B20="N/A","N/A",IF(G20=0,"Yes","No"))</f>
        <v>No</v>
      </c>
      <c r="I20" s="10">
        <v>40</v>
      </c>
      <c r="J20" s="10">
        <v>-85.7</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10633926</v>
      </c>
      <c r="D6" s="9" t="str">
        <f>IF($B6="N/A","N/A",IF(C6&gt;15,"No",IF(C6&lt;-15,"No","Yes")))</f>
        <v>N/A</v>
      </c>
      <c r="E6" s="38">
        <v>13170788</v>
      </c>
      <c r="F6" s="9" t="str">
        <f>IF($B6="N/A","N/A",IF(E6&gt;15,"No",IF(E6&lt;-15,"No","Yes")))</f>
        <v>N/A</v>
      </c>
      <c r="G6" s="38">
        <v>13342498</v>
      </c>
      <c r="H6" s="9" t="str">
        <f>IF($B6="N/A","N/A",IF(G6&gt;15,"No",IF(G6&lt;-15,"No","Yes")))</f>
        <v>N/A</v>
      </c>
      <c r="I6" s="10">
        <v>23.86</v>
      </c>
      <c r="J6" s="10">
        <v>1.304</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69.000213844000001</v>
      </c>
      <c r="D9" s="9" t="str">
        <f>IF($B9="N/A","N/A",IF(C9&gt;60,"No",IF(C9&lt;15,"No","Yes")))</f>
        <v>No</v>
      </c>
      <c r="E9" s="39">
        <v>72.789833986999994</v>
      </c>
      <c r="F9" s="9" t="str">
        <f>IF($B9="N/A","N/A",IF(E9&gt;60,"No",IF(E9&lt;15,"No","Yes")))</f>
        <v>No</v>
      </c>
      <c r="G9" s="39">
        <v>78.188884944999998</v>
      </c>
      <c r="H9" s="9" t="str">
        <f>IF($B9="N/A","N/A",IF(G9&gt;60,"No",IF(G9&lt;15,"No","Yes")))</f>
        <v>No</v>
      </c>
      <c r="I9" s="10">
        <v>5.492</v>
      </c>
      <c r="J9" s="10">
        <v>7.4169999999999998</v>
      </c>
      <c r="K9" s="9" t="str">
        <f t="shared" si="0"/>
        <v>Yes</v>
      </c>
    </row>
    <row r="10" spans="1:11" x14ac:dyDescent="0.2">
      <c r="A10" s="3" t="s">
        <v>14</v>
      </c>
      <c r="B10" s="37" t="s">
        <v>272</v>
      </c>
      <c r="C10" s="9">
        <v>1.1759250535000001</v>
      </c>
      <c r="D10" s="9" t="str">
        <f>IF($B10="N/A","N/A",IF(C10&gt;15,"No",IF(C10&lt;=0,"No","Yes")))</f>
        <v>Yes</v>
      </c>
      <c r="E10" s="9">
        <v>1.0822055598</v>
      </c>
      <c r="F10" s="9" t="str">
        <f>IF($B10="N/A","N/A",IF(E10&gt;15,"No",IF(E10&lt;=0,"No","Yes")))</f>
        <v>Yes</v>
      </c>
      <c r="G10" s="9">
        <v>1.0480870973</v>
      </c>
      <c r="H10" s="9" t="str">
        <f>IF($B10="N/A","N/A",IF(G10&gt;15,"No",IF(G10&lt;=0,"No","Yes")))</f>
        <v>Yes</v>
      </c>
      <c r="I10" s="10">
        <v>-7.97</v>
      </c>
      <c r="J10" s="10">
        <v>-3.15</v>
      </c>
      <c r="K10" s="9" t="str">
        <f t="shared" si="0"/>
        <v>Yes</v>
      </c>
    </row>
    <row r="11" spans="1:11" x14ac:dyDescent="0.2">
      <c r="A11" s="3" t="s">
        <v>877</v>
      </c>
      <c r="B11" s="37" t="s">
        <v>213</v>
      </c>
      <c r="C11" s="39">
        <v>98.965796859999998</v>
      </c>
      <c r="D11" s="9" t="str">
        <f>IF($B11="N/A","N/A",IF(C11&gt;15,"No",IF(C11&lt;-15,"No","Yes")))</f>
        <v>N/A</v>
      </c>
      <c r="E11" s="39">
        <v>100.46941452999999</v>
      </c>
      <c r="F11" s="9" t="str">
        <f>IF($B11="N/A","N/A",IF(E11&gt;15,"No",IF(E11&lt;-15,"No","Yes")))</f>
        <v>N/A</v>
      </c>
      <c r="G11" s="39">
        <v>105.82231963</v>
      </c>
      <c r="H11" s="9" t="str">
        <f>IF($B11="N/A","N/A",IF(G11&gt;15,"No",IF(G11&lt;-15,"No","Yes")))</f>
        <v>N/A</v>
      </c>
      <c r="I11" s="10">
        <v>1.5189999999999999</v>
      </c>
      <c r="J11" s="10">
        <v>5.3280000000000003</v>
      </c>
      <c r="K11" s="9" t="str">
        <f t="shared" si="0"/>
        <v>Yes</v>
      </c>
    </row>
    <row r="12" spans="1:11" x14ac:dyDescent="0.2">
      <c r="A12" s="3" t="s">
        <v>939</v>
      </c>
      <c r="B12" s="37" t="s">
        <v>213</v>
      </c>
      <c r="C12" s="9">
        <v>1.5608158266000001</v>
      </c>
      <c r="D12" s="9" t="str">
        <f>IF($B12="N/A","N/A",IF(C12&gt;15,"No",IF(C12&lt;-15,"No","Yes")))</f>
        <v>N/A</v>
      </c>
      <c r="E12" s="9">
        <v>1.9553955314</v>
      </c>
      <c r="F12" s="9" t="str">
        <f>IF($B12="N/A","N/A",IF(E12&gt;15,"No",IF(E12&lt;-15,"No","Yes")))</f>
        <v>N/A</v>
      </c>
      <c r="G12" s="9">
        <v>1.9399515743</v>
      </c>
      <c r="H12" s="9" t="str">
        <f>IF($B12="N/A","N/A",IF(G12&gt;15,"No",IF(G12&lt;-15,"No","Yes")))</f>
        <v>N/A</v>
      </c>
      <c r="I12" s="10">
        <v>25.28</v>
      </c>
      <c r="J12" s="10">
        <v>-0.79</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99.594430129000003</v>
      </c>
      <c r="D15" s="9" t="str">
        <f>IF($B15="N/A","N/A",IF(C15&gt;15,"No",IF(C15&lt;-15,"No","Yes")))</f>
        <v>N/A</v>
      </c>
      <c r="E15" s="9">
        <v>99.696927776999999</v>
      </c>
      <c r="F15" s="9" t="str">
        <f>IF($B15="N/A","N/A",IF(E15&gt;15,"No",IF(E15&lt;-15,"No","Yes")))</f>
        <v>N/A</v>
      </c>
      <c r="G15" s="9">
        <v>99.655341901</v>
      </c>
      <c r="H15" s="9" t="str">
        <f>IF($B15="N/A","N/A",IF(G15&gt;15,"No",IF(G15&lt;-15,"No","Yes")))</f>
        <v>N/A</v>
      </c>
      <c r="I15" s="10">
        <v>0.10290000000000001</v>
      </c>
      <c r="J15" s="10">
        <v>-4.2000000000000003E-2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98.695204386</v>
      </c>
      <c r="D17" s="9" t="str">
        <f>IF($B17="N/A","N/A",IF(C17&gt;98,"Yes","No"))</f>
        <v>Yes</v>
      </c>
      <c r="E17" s="9">
        <v>98.300283930999996</v>
      </c>
      <c r="F17" s="9" t="str">
        <f>IF($B17="N/A","N/A",IF(E17&gt;98,"Yes","No"))</f>
        <v>Yes</v>
      </c>
      <c r="G17" s="9">
        <v>98.450889781000001</v>
      </c>
      <c r="H17" s="9" t="str">
        <f>IF($B17="N/A","N/A",IF(G17&gt;98,"Yes","No"))</f>
        <v>Yes</v>
      </c>
      <c r="I17" s="10">
        <v>-0.4</v>
      </c>
      <c r="J17" s="10">
        <v>0.1532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99.617742308999993</v>
      </c>
      <c r="D19" s="9" t="str">
        <f>IF($B19="N/A","N/A",IF(C19&gt;100,"No",IF(C19&lt;98,"No","Yes")))</f>
        <v>Yes</v>
      </c>
      <c r="E19" s="9">
        <v>99.619035702000005</v>
      </c>
      <c r="F19" s="9" t="str">
        <f>IF($B19="N/A","N/A",IF(E19&gt;100,"No",IF(E19&lt;98,"No","Yes")))</f>
        <v>Yes</v>
      </c>
      <c r="G19" s="9">
        <v>99.599025609999998</v>
      </c>
      <c r="H19" s="9" t="str">
        <f>IF($B19="N/A","N/A",IF(G19&gt;100,"No",IF(G19&lt;98,"No","Yes")))</f>
        <v>Yes</v>
      </c>
      <c r="I19" s="10">
        <v>1.2999999999999999E-3</v>
      </c>
      <c r="J19" s="10">
        <v>-0.02</v>
      </c>
      <c r="K19" s="9" t="str">
        <f>IF(J19="Div by 0", "N/A", IF(J19="N/A","N/A", IF(J19&gt;30, "No", IF(J19&lt;-30, "No", "Yes"))))</f>
        <v>Yes</v>
      </c>
    </row>
    <row r="20" spans="1:11" x14ac:dyDescent="0.2">
      <c r="A20" s="3" t="s">
        <v>679</v>
      </c>
      <c r="B20" s="37" t="s">
        <v>223</v>
      </c>
      <c r="C20" s="9">
        <v>99.998871535999996</v>
      </c>
      <c r="D20" s="9" t="str">
        <f>IF($B20="N/A","N/A",IF(C20&gt;100,"No",IF(C20&lt;98,"No","Yes")))</f>
        <v>Yes</v>
      </c>
      <c r="E20" s="9">
        <v>99.998838337999999</v>
      </c>
      <c r="F20" s="9" t="str">
        <f>IF($B20="N/A","N/A",IF(E20&gt;100,"No",IF(E20&lt;98,"No","Yes")))</f>
        <v>Yes</v>
      </c>
      <c r="G20" s="9">
        <v>99.999467866000003</v>
      </c>
      <c r="H20" s="9" t="str">
        <f>IF($B20="N/A","N/A",IF(G20&gt;100,"No",IF(G20&lt;98,"No","Yes")))</f>
        <v>Yes</v>
      </c>
      <c r="I20" s="10">
        <v>0</v>
      </c>
      <c r="J20" s="10">
        <v>5.9999999999999995E-4</v>
      </c>
      <c r="K20" s="9" t="str">
        <f>IF(J20="Div by 0", "N/A", IF(J20="N/A","N/A", IF(J20&gt;30, "No", IF(J20&lt;-30, "No", "Yes"))))</f>
        <v>Yes</v>
      </c>
    </row>
    <row r="21" spans="1:11" x14ac:dyDescent="0.2">
      <c r="A21" s="3" t="s">
        <v>680</v>
      </c>
      <c r="B21" s="37" t="s">
        <v>223</v>
      </c>
      <c r="C21" s="9">
        <v>99.998871535999996</v>
      </c>
      <c r="D21" s="9" t="str">
        <f>IF($B21="N/A","N/A",IF(C21&gt;100,"No",IF(C21&lt;98,"No","Yes")))</f>
        <v>Yes</v>
      </c>
      <c r="E21" s="9">
        <v>99.998838337999999</v>
      </c>
      <c r="F21" s="9" t="str">
        <f>IF($B21="N/A","N/A",IF(E21&gt;100,"No",IF(E21&lt;98,"No","Yes")))</f>
        <v>Yes</v>
      </c>
      <c r="G21" s="9">
        <v>99.999467866000003</v>
      </c>
      <c r="H21" s="9" t="str">
        <f>IF($B21="N/A","N/A",IF(G21&gt;100,"No",IF(G21&lt;98,"No","Yes")))</f>
        <v>Yes</v>
      </c>
      <c r="I21" s="10">
        <v>0</v>
      </c>
      <c r="J21" s="10">
        <v>5.9999999999999995E-4</v>
      </c>
      <c r="K21" s="9" t="str">
        <f>IF(J21="Div by 0", "N/A", IF(J21="N/A","N/A", IF(J21&gt;30, "No", IF(J21&lt;-30, "No", "Yes"))))</f>
        <v>Yes</v>
      </c>
    </row>
    <row r="22" spans="1:11" ht="15" customHeight="1" x14ac:dyDescent="0.2">
      <c r="A22" s="3" t="s">
        <v>1714</v>
      </c>
      <c r="B22" s="37" t="s">
        <v>213</v>
      </c>
      <c r="C22" s="9">
        <v>63.111018452000003</v>
      </c>
      <c r="D22" s="9" t="str">
        <f>IF($B22="N/A","N/A",IF(C22&gt;15,"No",IF(C22&lt;-15,"No","Yes")))</f>
        <v>N/A</v>
      </c>
      <c r="E22" s="9">
        <v>63.321154360999998</v>
      </c>
      <c r="F22" s="9" t="str">
        <f>IF($B22="N/A","N/A",IF(E22&gt;15,"No",IF(E22&lt;-15,"No","Yes")))</f>
        <v>N/A</v>
      </c>
      <c r="G22" s="9">
        <v>61.896340549999998</v>
      </c>
      <c r="H22" s="9" t="str">
        <f>IF($B22="N/A","N/A",IF(G22&gt;15,"No",IF(G22&lt;-15,"No","Yes")))</f>
        <v>N/A</v>
      </c>
      <c r="I22" s="10">
        <v>0.33300000000000002</v>
      </c>
      <c r="J22" s="10">
        <v>-2.25</v>
      </c>
      <c r="K22" s="9" t="str">
        <f t="shared" ref="K22:K31" si="1">IF(J22="Div by 0", "N/A", IF(J22="N/A","N/A", IF(J22&gt;30, "No", IF(J22&lt;-30, "No", "Yes"))))</f>
        <v>Yes</v>
      </c>
    </row>
    <row r="23" spans="1:11" x14ac:dyDescent="0.2">
      <c r="A23" s="3" t="s">
        <v>940</v>
      </c>
      <c r="B23" s="37" t="s">
        <v>213</v>
      </c>
      <c r="C23" s="9">
        <v>36.718856234</v>
      </c>
      <c r="D23" s="9" t="str">
        <f>IF($B23="N/A","N/A",IF(C23&gt;15,"No",IF(C23&lt;-15,"No","Yes")))</f>
        <v>N/A</v>
      </c>
      <c r="E23" s="9">
        <v>36.474226143000003</v>
      </c>
      <c r="F23" s="9" t="str">
        <f>IF($B23="N/A","N/A",IF(E23&gt;15,"No",IF(E23&lt;-15,"No","Yes")))</f>
        <v>N/A</v>
      </c>
      <c r="G23" s="9">
        <v>37.839983187999998</v>
      </c>
      <c r="H23" s="9" t="str">
        <f>IF($B23="N/A","N/A",IF(G23&gt;15,"No",IF(G23&lt;-15,"No","Yes")))</f>
        <v>N/A</v>
      </c>
      <c r="I23" s="10">
        <v>-0.66600000000000004</v>
      </c>
      <c r="J23" s="10">
        <v>3.7440000000000002</v>
      </c>
      <c r="K23" s="9" t="str">
        <f t="shared" si="1"/>
        <v>Yes</v>
      </c>
    </row>
    <row r="24" spans="1:11" ht="25.5" x14ac:dyDescent="0.2">
      <c r="A24" s="3" t="s">
        <v>941</v>
      </c>
      <c r="B24" s="37" t="s">
        <v>213</v>
      </c>
      <c r="C24" s="9">
        <v>6.1971468E-3</v>
      </c>
      <c r="D24" s="9" t="str">
        <f>IF($B24="N/A","N/A",IF(C24&gt;15,"No",IF(C24&lt;-15,"No","Yes")))</f>
        <v>N/A</v>
      </c>
      <c r="E24" s="9">
        <v>3.6322807700000001E-2</v>
      </c>
      <c r="F24" s="9" t="str">
        <f>IF($B24="N/A","N/A",IF(E24&gt;15,"No",IF(E24&lt;-15,"No","Yes")))</f>
        <v>N/A</v>
      </c>
      <c r="G24" s="9">
        <v>5.3513217699999997E-2</v>
      </c>
      <c r="H24" s="9" t="str">
        <f>IF($B24="N/A","N/A",IF(G24&gt;15,"No",IF(G24&lt;-15,"No","Yes")))</f>
        <v>N/A</v>
      </c>
      <c r="I24" s="10">
        <v>486.1</v>
      </c>
      <c r="J24" s="10">
        <v>47.33</v>
      </c>
      <c r="K24" s="9" t="str">
        <f t="shared" si="1"/>
        <v>No</v>
      </c>
    </row>
    <row r="25" spans="1:11" x14ac:dyDescent="0.2">
      <c r="A25" s="3" t="s">
        <v>166</v>
      </c>
      <c r="B25" s="37" t="s">
        <v>213</v>
      </c>
      <c r="C25" s="9">
        <v>99.998871535999996</v>
      </c>
      <c r="D25" s="9" t="str">
        <f t="shared" ref="D25:D27" si="2">IF($B25="N/A","N/A",IF(C25&gt;15,"No",IF(C25&lt;-15,"No","Yes")))</f>
        <v>N/A</v>
      </c>
      <c r="E25" s="9">
        <v>99.998838337999999</v>
      </c>
      <c r="F25" s="9" t="str">
        <f t="shared" ref="F25:F27" si="3">IF($B25="N/A","N/A",IF(E25&gt;15,"No",IF(E25&lt;-15,"No","Yes")))</f>
        <v>N/A</v>
      </c>
      <c r="G25" s="9">
        <v>99.999467866000003</v>
      </c>
      <c r="H25" s="9" t="str">
        <f t="shared" ref="H25:H27" si="4">IF($B25="N/A","N/A",IF(G25&gt;15,"No",IF(G25&lt;-15,"No","Yes")))</f>
        <v>N/A</v>
      </c>
      <c r="I25" s="10">
        <v>0</v>
      </c>
      <c r="J25" s="10">
        <v>5.9999999999999995E-4</v>
      </c>
      <c r="K25" s="9" t="str">
        <f t="shared" si="1"/>
        <v>Yes</v>
      </c>
    </row>
    <row r="26" spans="1:11" x14ac:dyDescent="0.2">
      <c r="A26" s="3" t="s">
        <v>167</v>
      </c>
      <c r="B26" s="37" t="s">
        <v>213</v>
      </c>
      <c r="C26" s="9">
        <v>99.998871535999996</v>
      </c>
      <c r="D26" s="9" t="str">
        <f t="shared" si="2"/>
        <v>N/A</v>
      </c>
      <c r="E26" s="9">
        <v>99.998838337999999</v>
      </c>
      <c r="F26" s="9" t="str">
        <f t="shared" si="3"/>
        <v>N/A</v>
      </c>
      <c r="G26" s="9">
        <v>99.999467866000003</v>
      </c>
      <c r="H26" s="9" t="str">
        <f t="shared" si="4"/>
        <v>N/A</v>
      </c>
      <c r="I26" s="10">
        <v>0</v>
      </c>
      <c r="J26" s="10">
        <v>5.9999999999999995E-4</v>
      </c>
      <c r="K26" s="9" t="str">
        <f t="shared" si="1"/>
        <v>Yes</v>
      </c>
    </row>
    <row r="27" spans="1:11" x14ac:dyDescent="0.2">
      <c r="A27" s="3" t="s">
        <v>168</v>
      </c>
      <c r="B27" s="37" t="s">
        <v>213</v>
      </c>
      <c r="C27" s="9">
        <v>99.998871535999996</v>
      </c>
      <c r="D27" s="9" t="str">
        <f t="shared" si="2"/>
        <v>N/A</v>
      </c>
      <c r="E27" s="9">
        <v>99.998838337999999</v>
      </c>
      <c r="F27" s="9" t="str">
        <f t="shared" si="3"/>
        <v>N/A</v>
      </c>
      <c r="G27" s="9">
        <v>99.999467866000003</v>
      </c>
      <c r="H27" s="9" t="str">
        <f t="shared" si="4"/>
        <v>N/A</v>
      </c>
      <c r="I27" s="10">
        <v>0</v>
      </c>
      <c r="J27" s="10">
        <v>5.9999999999999995E-4</v>
      </c>
      <c r="K27" s="9" t="str">
        <f t="shared" si="1"/>
        <v>Yes</v>
      </c>
    </row>
    <row r="28" spans="1:11" x14ac:dyDescent="0.2">
      <c r="A28" s="3" t="s">
        <v>54</v>
      </c>
      <c r="B28" s="37" t="s">
        <v>213</v>
      </c>
      <c r="C28" s="9">
        <v>12.416138687</v>
      </c>
      <c r="D28" s="9" t="str">
        <f>IF($B28="N/A","N/A",IF(C28&gt;15,"No",IF(C28&lt;-15,"No","Yes")))</f>
        <v>N/A</v>
      </c>
      <c r="E28" s="9">
        <v>12.402446991</v>
      </c>
      <c r="F28" s="9" t="str">
        <f>IF($B28="N/A","N/A",IF(E28&gt;15,"No",IF(E28&lt;-15,"No","Yes")))</f>
        <v>N/A</v>
      </c>
      <c r="G28" s="9">
        <v>13.040728955000001</v>
      </c>
      <c r="H28" s="9" t="str">
        <f>IF($B28="N/A","N/A",IF(G28&gt;15,"No",IF(G28&lt;-15,"No","Yes")))</f>
        <v>N/A</v>
      </c>
      <c r="I28" s="10">
        <v>-0.11</v>
      </c>
      <c r="J28" s="10">
        <v>5.1459999999999999</v>
      </c>
      <c r="K28" s="9" t="str">
        <f t="shared" si="1"/>
        <v>Yes</v>
      </c>
    </row>
    <row r="29" spans="1:11" x14ac:dyDescent="0.2">
      <c r="A29" s="3" t="s">
        <v>55</v>
      </c>
      <c r="B29" s="37" t="s">
        <v>213</v>
      </c>
      <c r="C29" s="9">
        <v>87.582732849999999</v>
      </c>
      <c r="D29" s="9" t="str">
        <f>IF($B29="N/A","N/A",IF(C29&gt;15,"No",IF(C29&lt;-15,"No","Yes")))</f>
        <v>N/A</v>
      </c>
      <c r="E29" s="9">
        <v>87.596391346999994</v>
      </c>
      <c r="F29" s="9" t="str">
        <f>IF($B29="N/A","N/A",IF(E29&gt;15,"No",IF(E29&lt;-15,"No","Yes")))</f>
        <v>N/A</v>
      </c>
      <c r="G29" s="9">
        <v>86.958738910999998</v>
      </c>
      <c r="H29" s="9" t="str">
        <f>IF($B29="N/A","N/A",IF(G29&gt;15,"No",IF(G29&lt;-15,"No","Yes")))</f>
        <v>N/A</v>
      </c>
      <c r="I29" s="10">
        <v>1.5599999999999999E-2</v>
      </c>
      <c r="J29" s="10">
        <v>-0.72799999999999998</v>
      </c>
      <c r="K29" s="9" t="str">
        <f t="shared" si="1"/>
        <v>Yes</v>
      </c>
    </row>
    <row r="30" spans="1:11" x14ac:dyDescent="0.2">
      <c r="A30" s="3" t="s">
        <v>56</v>
      </c>
      <c r="B30" s="37" t="s">
        <v>213</v>
      </c>
      <c r="C30" s="9">
        <v>73.2061329</v>
      </c>
      <c r="D30" s="9" t="str">
        <f>IF($B30="N/A","N/A",IF(C30&gt;15,"No",IF(C30&lt;-15,"No","Yes")))</f>
        <v>N/A</v>
      </c>
      <c r="E30" s="9">
        <v>74.096675157000007</v>
      </c>
      <c r="F30" s="9" t="str">
        <f>IF($B30="N/A","N/A",IF(E30&gt;15,"No",IF(E30&lt;-15,"No","Yes")))</f>
        <v>N/A</v>
      </c>
      <c r="G30" s="9">
        <v>74.836226319999994</v>
      </c>
      <c r="H30" s="9" t="str">
        <f>IF($B30="N/A","N/A",IF(G30&gt;15,"No",IF(G30&lt;-15,"No","Yes")))</f>
        <v>N/A</v>
      </c>
      <c r="I30" s="10">
        <v>1.216</v>
      </c>
      <c r="J30" s="10">
        <v>0.99809999999999999</v>
      </c>
      <c r="K30" s="9" t="str">
        <f t="shared" si="1"/>
        <v>Yes</v>
      </c>
    </row>
    <row r="31" spans="1:11" x14ac:dyDescent="0.2">
      <c r="A31" s="3" t="s">
        <v>57</v>
      </c>
      <c r="B31" s="37" t="s">
        <v>213</v>
      </c>
      <c r="C31" s="9">
        <v>22.953121923000001</v>
      </c>
      <c r="D31" s="9" t="str">
        <f>IF($B31="N/A","N/A",IF(C31&gt;15,"No",IF(C31&lt;-15,"No","Yes")))</f>
        <v>N/A</v>
      </c>
      <c r="E31" s="9">
        <v>21.099481670999999</v>
      </c>
      <c r="F31" s="9" t="str">
        <f>IF($B31="N/A","N/A",IF(E31&gt;15,"No",IF(E31&lt;-15,"No","Yes")))</f>
        <v>N/A</v>
      </c>
      <c r="G31" s="9">
        <v>17.938949662999999</v>
      </c>
      <c r="H31" s="9" t="str">
        <f>IF($B31="N/A","N/A",IF(G31&gt;15,"No",IF(G31&lt;-15,"No","Yes")))</f>
        <v>N/A</v>
      </c>
      <c r="I31" s="10">
        <v>-8.08</v>
      </c>
      <c r="J31" s="10">
        <v>-15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1751446</v>
      </c>
      <c r="D6" s="9" t="str">
        <f t="shared" ref="D6:F18" si="0">IF($B6="N/A","N/A",IF(C6&lt;0,"No","Yes"))</f>
        <v>N/A</v>
      </c>
      <c r="E6" s="38">
        <v>0</v>
      </c>
      <c r="F6" s="9" t="str">
        <f t="shared" si="0"/>
        <v>N/A</v>
      </c>
      <c r="G6" s="38">
        <v>0</v>
      </c>
      <c r="H6" s="9" t="str">
        <f t="shared" ref="H6:H18" si="1">IF($B6="N/A","N/A",IF(G6&lt;0,"No","Yes"))</f>
        <v>N/A</v>
      </c>
      <c r="I6" s="10">
        <v>-100</v>
      </c>
      <c r="J6" s="10" t="s">
        <v>1747</v>
      </c>
      <c r="K6" s="9" t="str">
        <f t="shared" ref="K6:K18" si="2">IF(J6="Div by 0", "N/A", IF(J6="N/A","N/A", IF(J6&gt;30, "No", IF(J6&lt;-30, "No", "Yes"))))</f>
        <v>N/A</v>
      </c>
    </row>
    <row r="7" spans="1:11" x14ac:dyDescent="0.2">
      <c r="A7" s="28" t="s">
        <v>445</v>
      </c>
      <c r="B7" s="87" t="s">
        <v>213</v>
      </c>
      <c r="C7" s="9">
        <v>2.283827E-4</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v>0.58488814389999999</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v>61.397268314000002</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v>36.300120014999997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v>0</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v>3.3724134229999998</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v>100</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v>0</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v>100</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v>0</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v>100</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v>100</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v>99.912072652999996</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v>99.998800990999996</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v>99.998800990999996</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v>58.380618071999997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v>41.317459972999998</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v>0.24385564840000001</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v>99.998800990999996</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v>99.998800990999996</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v>99.998800990999996</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v>11.734989260000001</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v>88.26381173</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v>76.523912241999994</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v>19.120144154999998</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1141924</v>
      </c>
      <c r="D7" s="84" t="str">
        <f>IF($B7="N/A","N/A",IF(C7&gt;10,"No",IF(C7&lt;-10,"No","Yes")))</f>
        <v>N/A</v>
      </c>
      <c r="E7" s="33">
        <v>1204949</v>
      </c>
      <c r="F7" s="84" t="str">
        <f>IF($B7="N/A","N/A",IF(E7&gt;10,"No",IF(E7&lt;-10,"No","Yes")))</f>
        <v>N/A</v>
      </c>
      <c r="G7" s="33">
        <v>1233634</v>
      </c>
      <c r="H7" s="84" t="str">
        <f>IF($B7="N/A","N/A",IF(G7&gt;10,"No",IF(G7&lt;-10,"No","Yes")))</f>
        <v>N/A</v>
      </c>
      <c r="I7" s="85">
        <v>5.5190000000000001</v>
      </c>
      <c r="J7" s="85">
        <v>2.3809999999999998</v>
      </c>
      <c r="K7" s="86" t="s">
        <v>739</v>
      </c>
      <c r="L7" s="34" t="str">
        <f>IF(J7="Div by 0", "N/A", IF(K7="N/A","N/A", IF(J7&gt;VALUE(MID(K7,1,2)), "No", IF(J7&lt;-1*VALUE(MID(K7,1,2)), "No", "Yes"))))</f>
        <v>Yes</v>
      </c>
    </row>
    <row r="8" spans="1:12" x14ac:dyDescent="0.2">
      <c r="A8" s="3" t="s">
        <v>58</v>
      </c>
      <c r="B8" s="37" t="s">
        <v>213</v>
      </c>
      <c r="C8" s="49">
        <v>5854257252</v>
      </c>
      <c r="D8" s="46" t="str">
        <f>IF($B8="N/A","N/A",IF(C8&gt;10,"No",IF(C8&lt;-10,"No","Yes")))</f>
        <v>N/A</v>
      </c>
      <c r="E8" s="49">
        <v>6145735408</v>
      </c>
      <c r="F8" s="46" t="str">
        <f>IF($B8="N/A","N/A",IF(E8&gt;10,"No",IF(E8&lt;-10,"No","Yes")))</f>
        <v>N/A</v>
      </c>
      <c r="G8" s="49">
        <v>6307583475</v>
      </c>
      <c r="H8" s="46" t="str">
        <f>IF($B8="N/A","N/A",IF(G8&gt;10,"No",IF(G8&lt;-10,"No","Yes")))</f>
        <v>N/A</v>
      </c>
      <c r="I8" s="12">
        <v>4.9790000000000001</v>
      </c>
      <c r="J8" s="12">
        <v>2.6339999999999999</v>
      </c>
      <c r="K8" s="47" t="s">
        <v>739</v>
      </c>
      <c r="L8" s="9" t="str">
        <f>IF(J8="Div by 0", "N/A", IF(K8="N/A","N/A", IF(J8&gt;VALUE(MID(K8,1,2)), "No", IF(J8&lt;-1*VALUE(MID(K8,1,2)), "No", "Yes"))))</f>
        <v>Yes</v>
      </c>
    </row>
    <row r="9" spans="1:12" x14ac:dyDescent="0.2">
      <c r="A9" s="61" t="s">
        <v>944</v>
      </c>
      <c r="B9" s="9" t="s">
        <v>213</v>
      </c>
      <c r="C9" s="8">
        <v>7.0065083140000004</v>
      </c>
      <c r="D9" s="46" t="str">
        <f>IF($B9="N/A","N/A",IF(C9&gt;10,"No",IF(C9&lt;-10,"No","Yes")))</f>
        <v>N/A</v>
      </c>
      <c r="E9" s="8">
        <v>8.5148002115000008</v>
      </c>
      <c r="F9" s="46" t="str">
        <f>IF($B9="N/A","N/A",IF(E9&gt;10,"No",IF(E9&lt;-10,"No","Yes")))</f>
        <v>N/A</v>
      </c>
      <c r="G9" s="8">
        <v>9.5552651759000007</v>
      </c>
      <c r="H9" s="46" t="str">
        <f>IF($B9="N/A","N/A",IF(G9&gt;10,"No",IF(G9&lt;-10,"No","Yes")))</f>
        <v>N/A</v>
      </c>
      <c r="I9" s="12">
        <v>21.53</v>
      </c>
      <c r="J9" s="12">
        <v>12.22</v>
      </c>
      <c r="K9" s="9" t="s">
        <v>213</v>
      </c>
      <c r="L9" s="9" t="str">
        <f>IF(J9="Div by 0", "N/A", IF(K9="N/A","N/A", IF(J9&gt;VALUE(MID(K9,1,2)), "No", IF(J9&lt;-1*VALUE(MID(K9,1,2)), "No", "Yes"))))</f>
        <v>N/A</v>
      </c>
    </row>
    <row r="10" spans="1:12" x14ac:dyDescent="0.2">
      <c r="A10" s="61" t="s">
        <v>945</v>
      </c>
      <c r="B10" s="9" t="s">
        <v>213</v>
      </c>
      <c r="C10" s="8">
        <v>21.954438299</v>
      </c>
      <c r="D10" s="46" t="str">
        <f t="shared" ref="D10:D19" si="0">IF($B10="N/A","N/A",IF(C10&gt;10,"No",IF(C10&lt;-10,"No","Yes")))</f>
        <v>N/A</v>
      </c>
      <c r="E10" s="8">
        <v>21.786731223</v>
      </c>
      <c r="F10" s="46" t="str">
        <f t="shared" ref="F10:F19" si="1">IF($B10="N/A","N/A",IF(E10&gt;10,"No",IF(E10&lt;-10,"No","Yes")))</f>
        <v>N/A</v>
      </c>
      <c r="G10" s="8">
        <v>21.663475553000001</v>
      </c>
      <c r="H10" s="46" t="str">
        <f t="shared" ref="H10:H19" si="2">IF($B10="N/A","N/A",IF(G10&gt;10,"No",IF(G10&lt;-10,"No","Yes")))</f>
        <v>N/A</v>
      </c>
      <c r="I10" s="12">
        <v>-0.76400000000000001</v>
      </c>
      <c r="J10" s="12">
        <v>-0.56599999999999995</v>
      </c>
      <c r="K10" s="9" t="s">
        <v>213</v>
      </c>
      <c r="L10" s="9" t="str">
        <f t="shared" ref="L10:L26" si="3">IF(J10="Div by 0", "N/A", IF(K10="N/A","N/A", IF(J10&gt;VALUE(MID(K10,1,2)), "No", IF(J10&lt;-1*VALUE(MID(K10,1,2)), "No", "Yes"))))</f>
        <v>N/A</v>
      </c>
    </row>
    <row r="11" spans="1:12" x14ac:dyDescent="0.2">
      <c r="A11" s="61" t="s">
        <v>946</v>
      </c>
      <c r="B11" s="9" t="s">
        <v>213</v>
      </c>
      <c r="C11" s="8">
        <v>8.1425734112000008</v>
      </c>
      <c r="D11" s="46" t="str">
        <f t="shared" si="0"/>
        <v>N/A</v>
      </c>
      <c r="E11" s="8">
        <v>7.8699596414000004</v>
      </c>
      <c r="F11" s="46" t="str">
        <f t="shared" si="1"/>
        <v>N/A</v>
      </c>
      <c r="G11" s="8">
        <v>7.8788360243</v>
      </c>
      <c r="H11" s="46" t="str">
        <f t="shared" si="2"/>
        <v>N/A</v>
      </c>
      <c r="I11" s="12">
        <v>-3.35</v>
      </c>
      <c r="J11" s="12">
        <v>0.1128</v>
      </c>
      <c r="K11" s="9" t="s">
        <v>213</v>
      </c>
      <c r="L11" s="9" t="str">
        <f t="shared" si="3"/>
        <v>N/A</v>
      </c>
    </row>
    <row r="12" spans="1:12" x14ac:dyDescent="0.2">
      <c r="A12" s="61" t="s">
        <v>947</v>
      </c>
      <c r="B12" s="9" t="s">
        <v>213</v>
      </c>
      <c r="C12" s="8">
        <v>8.4068641999999992E-3</v>
      </c>
      <c r="D12" s="46" t="str">
        <f t="shared" si="0"/>
        <v>N/A</v>
      </c>
      <c r="E12" s="8">
        <v>3.3196426E-3</v>
      </c>
      <c r="F12" s="46" t="str">
        <f t="shared" si="1"/>
        <v>N/A</v>
      </c>
      <c r="G12" s="8">
        <v>2.2697170000000001E-3</v>
      </c>
      <c r="H12" s="46" t="str">
        <f t="shared" si="2"/>
        <v>N/A</v>
      </c>
      <c r="I12" s="12">
        <v>-60.5</v>
      </c>
      <c r="J12" s="12">
        <v>-31.6</v>
      </c>
      <c r="K12" s="9" t="s">
        <v>213</v>
      </c>
      <c r="L12" s="9" t="str">
        <f t="shared" si="3"/>
        <v>N/A</v>
      </c>
    </row>
    <row r="13" spans="1:12" x14ac:dyDescent="0.2">
      <c r="A13" s="61" t="s">
        <v>948</v>
      </c>
      <c r="B13" s="11" t="s">
        <v>213</v>
      </c>
      <c r="C13" s="8">
        <v>24.397245350999999</v>
      </c>
      <c r="D13" s="46" t="str">
        <f t="shared" si="0"/>
        <v>N/A</v>
      </c>
      <c r="E13" s="8">
        <v>24.392567652</v>
      </c>
      <c r="F13" s="46" t="str">
        <f t="shared" si="1"/>
        <v>N/A</v>
      </c>
      <c r="G13" s="8">
        <v>24.153355047000002</v>
      </c>
      <c r="H13" s="46" t="str">
        <f t="shared" si="2"/>
        <v>N/A</v>
      </c>
      <c r="I13" s="12">
        <v>-1.9E-2</v>
      </c>
      <c r="J13" s="12">
        <v>-0.98099999999999998</v>
      </c>
      <c r="K13" s="9" t="s">
        <v>213</v>
      </c>
      <c r="L13" s="9" t="str">
        <f t="shared" si="3"/>
        <v>N/A</v>
      </c>
    </row>
    <row r="14" spans="1:12" ht="12.75" customHeight="1" x14ac:dyDescent="0.2">
      <c r="A14" s="61" t="s">
        <v>949</v>
      </c>
      <c r="B14" s="11" t="s">
        <v>213</v>
      </c>
      <c r="C14" s="8">
        <v>14.555784797999999</v>
      </c>
      <c r="D14" s="46" t="str">
        <f t="shared" si="0"/>
        <v>N/A</v>
      </c>
      <c r="E14" s="8">
        <v>6.8366378992000003</v>
      </c>
      <c r="F14" s="46" t="str">
        <f t="shared" si="1"/>
        <v>N/A</v>
      </c>
      <c r="G14" s="8">
        <v>6.6180082584999997</v>
      </c>
      <c r="H14" s="46" t="str">
        <f t="shared" si="2"/>
        <v>N/A</v>
      </c>
      <c r="I14" s="12">
        <v>-53</v>
      </c>
      <c r="J14" s="12">
        <v>-3.2</v>
      </c>
      <c r="K14" s="9" t="s">
        <v>213</v>
      </c>
      <c r="L14" s="9" t="str">
        <f t="shared" si="3"/>
        <v>N/A</v>
      </c>
    </row>
    <row r="15" spans="1:12" x14ac:dyDescent="0.2">
      <c r="A15" s="61" t="s">
        <v>950</v>
      </c>
      <c r="B15" s="11" t="s">
        <v>213</v>
      </c>
      <c r="C15" s="8">
        <v>1.1121580799999999E-2</v>
      </c>
      <c r="D15" s="46" t="str">
        <f t="shared" si="0"/>
        <v>N/A</v>
      </c>
      <c r="E15" s="8">
        <v>5.8093744999999997E-3</v>
      </c>
      <c r="F15" s="46" t="str">
        <f t="shared" si="1"/>
        <v>N/A</v>
      </c>
      <c r="G15" s="8">
        <v>3.6477594000000001E-3</v>
      </c>
      <c r="H15" s="46" t="str">
        <f t="shared" si="2"/>
        <v>N/A</v>
      </c>
      <c r="I15" s="12">
        <v>-47.8</v>
      </c>
      <c r="J15" s="12">
        <v>-37.200000000000003</v>
      </c>
      <c r="K15" s="9" t="s">
        <v>213</v>
      </c>
      <c r="L15" s="9" t="str">
        <f t="shared" si="3"/>
        <v>N/A</v>
      </c>
    </row>
    <row r="16" spans="1:12" ht="12.75" customHeight="1" x14ac:dyDescent="0.2">
      <c r="A16" s="61" t="s">
        <v>951</v>
      </c>
      <c r="B16" s="11" t="s">
        <v>213</v>
      </c>
      <c r="C16" s="8">
        <v>23.923921382</v>
      </c>
      <c r="D16" s="46" t="str">
        <f t="shared" si="0"/>
        <v>N/A</v>
      </c>
      <c r="E16" s="8">
        <v>30.590174355999999</v>
      </c>
      <c r="F16" s="46" t="str">
        <f t="shared" si="1"/>
        <v>N/A</v>
      </c>
      <c r="G16" s="8">
        <v>30.125142465</v>
      </c>
      <c r="H16" s="46" t="str">
        <f t="shared" si="2"/>
        <v>N/A</v>
      </c>
      <c r="I16" s="12">
        <v>27.86</v>
      </c>
      <c r="J16" s="12">
        <v>-1.52</v>
      </c>
      <c r="K16" s="9" t="s">
        <v>213</v>
      </c>
      <c r="L16" s="9" t="str">
        <f t="shared" si="3"/>
        <v>N/A</v>
      </c>
    </row>
    <row r="17" spans="1:12" ht="12.75" customHeight="1" x14ac:dyDescent="0.2">
      <c r="A17" s="4" t="s">
        <v>952</v>
      </c>
      <c r="B17" s="11" t="s">
        <v>213</v>
      </c>
      <c r="C17" s="8" t="s">
        <v>213</v>
      </c>
      <c r="D17" s="46" t="str">
        <f t="shared" si="0"/>
        <v>N/A</v>
      </c>
      <c r="E17" s="8">
        <v>76.775282605000001</v>
      </c>
      <c r="F17" s="46" t="str">
        <f t="shared" si="1"/>
        <v>N/A</v>
      </c>
      <c r="G17" s="8">
        <v>75.945620824000002</v>
      </c>
      <c r="H17" s="46" t="str">
        <f t="shared" si="2"/>
        <v>N/A</v>
      </c>
      <c r="I17" s="12" t="s">
        <v>213</v>
      </c>
      <c r="J17" s="12">
        <v>-1.08</v>
      </c>
      <c r="K17" s="9" t="s">
        <v>213</v>
      </c>
      <c r="L17" s="9" t="str">
        <f t="shared" si="3"/>
        <v>N/A</v>
      </c>
    </row>
    <row r="18" spans="1:12" ht="12.75" customHeight="1" x14ac:dyDescent="0.2">
      <c r="A18" s="4" t="s">
        <v>953</v>
      </c>
      <c r="B18" s="11" t="s">
        <v>213</v>
      </c>
      <c r="C18" s="8" t="s">
        <v>213</v>
      </c>
      <c r="D18" s="46" t="str">
        <f t="shared" si="0"/>
        <v>N/A</v>
      </c>
      <c r="E18" s="8">
        <v>14.709917183</v>
      </c>
      <c r="F18" s="46" t="str">
        <f t="shared" si="1"/>
        <v>N/A</v>
      </c>
      <c r="G18" s="8">
        <v>14.499114000000001</v>
      </c>
      <c r="H18" s="46" t="str">
        <f t="shared" si="2"/>
        <v>N/A</v>
      </c>
      <c r="I18" s="12" t="s">
        <v>213</v>
      </c>
      <c r="J18" s="12">
        <v>-1.43</v>
      </c>
      <c r="K18" s="9" t="s">
        <v>213</v>
      </c>
      <c r="L18" s="9" t="str">
        <f t="shared" si="3"/>
        <v>N/A</v>
      </c>
    </row>
    <row r="19" spans="1:12" ht="12.75" customHeight="1" x14ac:dyDescent="0.2">
      <c r="A19" s="18" t="s">
        <v>132</v>
      </c>
      <c r="B19" s="1" t="s">
        <v>213</v>
      </c>
      <c r="C19" s="38">
        <v>9998</v>
      </c>
      <c r="D19" s="46" t="str">
        <f t="shared" si="0"/>
        <v>N/A</v>
      </c>
      <c r="E19" s="38">
        <v>4653</v>
      </c>
      <c r="F19" s="46" t="str">
        <f t="shared" si="1"/>
        <v>N/A</v>
      </c>
      <c r="G19" s="38">
        <v>3842</v>
      </c>
      <c r="H19" s="46" t="str">
        <f t="shared" si="2"/>
        <v>N/A</v>
      </c>
      <c r="I19" s="12">
        <v>-53.5</v>
      </c>
      <c r="J19" s="12">
        <v>-17.399999999999999</v>
      </c>
      <c r="K19" s="38" t="s">
        <v>213</v>
      </c>
      <c r="L19" s="9" t="str">
        <f t="shared" si="3"/>
        <v>N/A</v>
      </c>
    </row>
    <row r="20" spans="1:12" ht="12.75" customHeight="1" x14ac:dyDescent="0.2">
      <c r="A20" s="18" t="s">
        <v>133</v>
      </c>
      <c r="B20" s="50" t="s">
        <v>276</v>
      </c>
      <c r="C20" s="8">
        <v>0.87553987830000002</v>
      </c>
      <c r="D20" s="46" t="str">
        <f>IF($B20="N/A","N/A",IF(C20&gt;=2,"No",IF(C20&lt;0,"No","Yes")))</f>
        <v>Yes</v>
      </c>
      <c r="E20" s="8">
        <v>0.38615742240000001</v>
      </c>
      <c r="F20" s="46" t="str">
        <f>IF($B20="N/A","N/A",IF(E20&gt;=2,"No",IF(E20&lt;0,"No","Yes")))</f>
        <v>Yes</v>
      </c>
      <c r="G20" s="8">
        <v>0.31143759009999999</v>
      </c>
      <c r="H20" s="46" t="str">
        <f>IF($B20="N/A","N/A",IF(G20&gt;=2,"No",IF(G20&lt;0,"No","Yes")))</f>
        <v>Yes</v>
      </c>
      <c r="I20" s="12">
        <v>-55.9</v>
      </c>
      <c r="J20" s="12">
        <v>-19.3</v>
      </c>
      <c r="K20" s="9" t="s">
        <v>213</v>
      </c>
      <c r="L20" s="9" t="str">
        <f t="shared" si="3"/>
        <v>N/A</v>
      </c>
    </row>
    <row r="21" spans="1:12" ht="25.5" x14ac:dyDescent="0.2">
      <c r="A21" s="2" t="s">
        <v>134</v>
      </c>
      <c r="B21" s="50" t="s">
        <v>213</v>
      </c>
      <c r="C21" s="49">
        <v>15002646</v>
      </c>
      <c r="D21" s="46" t="str">
        <f t="shared" ref="D21:D26" si="4">IF($B21="N/A","N/A",IF(C21&gt;10,"No",IF(C21&lt;-10,"No","Yes")))</f>
        <v>N/A</v>
      </c>
      <c r="E21" s="49">
        <v>5531295</v>
      </c>
      <c r="F21" s="46" t="str">
        <f t="shared" ref="F21:F26" si="5">IF($B21="N/A","N/A",IF(E21&gt;10,"No",IF(E21&lt;-10,"No","Yes")))</f>
        <v>N/A</v>
      </c>
      <c r="G21" s="49">
        <v>2981983</v>
      </c>
      <c r="H21" s="46" t="str">
        <f t="shared" ref="H21:H26" si="6">IF($B21="N/A","N/A",IF(G21&gt;10,"No",IF(G21&lt;-10,"No","Yes")))</f>
        <v>N/A</v>
      </c>
      <c r="I21" s="12">
        <v>-63.1</v>
      </c>
      <c r="J21" s="12">
        <v>-46.1</v>
      </c>
      <c r="K21" s="9" t="s">
        <v>213</v>
      </c>
      <c r="L21" s="9" t="str">
        <f t="shared" si="3"/>
        <v>N/A</v>
      </c>
    </row>
    <row r="22" spans="1:12" ht="25.5" x14ac:dyDescent="0.2">
      <c r="A22" s="2" t="s">
        <v>1708</v>
      </c>
      <c r="B22" s="50" t="s">
        <v>213</v>
      </c>
      <c r="C22" s="49">
        <v>1500.5647128999999</v>
      </c>
      <c r="D22" s="46" t="str">
        <f t="shared" si="4"/>
        <v>N/A</v>
      </c>
      <c r="E22" s="49">
        <v>1188.7588651999999</v>
      </c>
      <c r="F22" s="46" t="str">
        <f t="shared" si="5"/>
        <v>N/A</v>
      </c>
      <c r="G22" s="49">
        <v>776.15382612999997</v>
      </c>
      <c r="H22" s="46" t="str">
        <f t="shared" si="6"/>
        <v>N/A</v>
      </c>
      <c r="I22" s="12">
        <v>-20.8</v>
      </c>
      <c r="J22" s="12">
        <v>-34.700000000000003</v>
      </c>
      <c r="K22" s="9" t="s">
        <v>213</v>
      </c>
      <c r="L22" s="9" t="str">
        <f t="shared" si="3"/>
        <v>N/A</v>
      </c>
    </row>
    <row r="23" spans="1:12" ht="12.75" customHeight="1" x14ac:dyDescent="0.2">
      <c r="A23" s="18" t="s">
        <v>135</v>
      </c>
      <c r="B23" s="37" t="s">
        <v>213</v>
      </c>
      <c r="C23" s="1">
        <v>9085</v>
      </c>
      <c r="D23" s="46" t="str">
        <f t="shared" si="4"/>
        <v>N/A</v>
      </c>
      <c r="E23" s="1">
        <v>4360</v>
      </c>
      <c r="F23" s="46" t="str">
        <f t="shared" si="5"/>
        <v>N/A</v>
      </c>
      <c r="G23" s="1">
        <v>2325</v>
      </c>
      <c r="H23" s="46" t="str">
        <f t="shared" si="6"/>
        <v>N/A</v>
      </c>
      <c r="I23" s="12">
        <v>-52</v>
      </c>
      <c r="J23" s="12">
        <v>-46.7</v>
      </c>
      <c r="K23" s="38" t="s">
        <v>213</v>
      </c>
      <c r="L23" s="9" t="str">
        <f t="shared" si="3"/>
        <v>N/A</v>
      </c>
    </row>
    <row r="24" spans="1:12" ht="12.75" customHeight="1" x14ac:dyDescent="0.2">
      <c r="A24" s="18" t="s">
        <v>136</v>
      </c>
      <c r="B24" s="37" t="s">
        <v>213</v>
      </c>
      <c r="C24" s="13">
        <v>0.79558709689999996</v>
      </c>
      <c r="D24" s="46" t="str">
        <f t="shared" si="4"/>
        <v>N/A</v>
      </c>
      <c r="E24" s="13">
        <v>0.3618410406</v>
      </c>
      <c r="F24" s="46" t="str">
        <f t="shared" si="5"/>
        <v>N/A</v>
      </c>
      <c r="G24" s="13">
        <v>0.18846756819999999</v>
      </c>
      <c r="H24" s="46" t="str">
        <f t="shared" si="6"/>
        <v>N/A</v>
      </c>
      <c r="I24" s="12">
        <v>-54.5</v>
      </c>
      <c r="J24" s="12">
        <v>-47.9</v>
      </c>
      <c r="K24" s="9" t="s">
        <v>213</v>
      </c>
      <c r="L24" s="9" t="str">
        <f t="shared" si="3"/>
        <v>N/A</v>
      </c>
    </row>
    <row r="25" spans="1:12" ht="25.5" x14ac:dyDescent="0.2">
      <c r="A25" s="2" t="s">
        <v>137</v>
      </c>
      <c r="B25" s="37" t="s">
        <v>213</v>
      </c>
      <c r="C25" s="14">
        <v>13803126</v>
      </c>
      <c r="D25" s="46" t="str">
        <f t="shared" si="4"/>
        <v>N/A</v>
      </c>
      <c r="E25" s="14">
        <v>5374123</v>
      </c>
      <c r="F25" s="46" t="str">
        <f t="shared" si="5"/>
        <v>N/A</v>
      </c>
      <c r="G25" s="14">
        <v>2821456</v>
      </c>
      <c r="H25" s="46" t="str">
        <f t="shared" si="6"/>
        <v>N/A</v>
      </c>
      <c r="I25" s="12">
        <v>-61.1</v>
      </c>
      <c r="J25" s="12">
        <v>-47.5</v>
      </c>
      <c r="K25" s="9" t="s">
        <v>213</v>
      </c>
      <c r="L25" s="9" t="str">
        <f t="shared" si="3"/>
        <v>N/A</v>
      </c>
    </row>
    <row r="26" spans="1:12" ht="25.5" x14ac:dyDescent="0.2">
      <c r="A26" s="2" t="s">
        <v>954</v>
      </c>
      <c r="B26" s="37" t="s">
        <v>213</v>
      </c>
      <c r="C26" s="14">
        <v>1519.3314253999999</v>
      </c>
      <c r="D26" s="46" t="str">
        <f t="shared" si="4"/>
        <v>N/A</v>
      </c>
      <c r="E26" s="14">
        <v>1232.5970182999999</v>
      </c>
      <c r="F26" s="46" t="str">
        <f t="shared" si="5"/>
        <v>N/A</v>
      </c>
      <c r="G26" s="14">
        <v>1213.5294624000001</v>
      </c>
      <c r="H26" s="46" t="str">
        <f t="shared" si="6"/>
        <v>N/A</v>
      </c>
      <c r="I26" s="12">
        <v>-18.899999999999999</v>
      </c>
      <c r="J26" s="12">
        <v>-1.55</v>
      </c>
      <c r="K26" s="9" t="s">
        <v>213</v>
      </c>
      <c r="L26" s="9" t="str">
        <f t="shared" si="3"/>
        <v>N/A</v>
      </c>
    </row>
    <row r="27" spans="1:12" x14ac:dyDescent="0.2">
      <c r="A27" s="18" t="s">
        <v>138</v>
      </c>
      <c r="B27" s="1" t="s">
        <v>213</v>
      </c>
      <c r="C27" s="38">
        <v>21552</v>
      </c>
      <c r="D27" s="46" t="str">
        <f>IF($B27="N/A","N/A",IF(C27&gt;10,"No",IF(C27&lt;-10,"No","Yes")))</f>
        <v>N/A</v>
      </c>
      <c r="E27" s="38">
        <v>23994</v>
      </c>
      <c r="F27" s="46" t="str">
        <f>IF($B27="N/A","N/A",IF(E27&gt;10,"No",IF(E27&lt;-10,"No","Yes")))</f>
        <v>N/A</v>
      </c>
      <c r="G27" s="38">
        <v>25727</v>
      </c>
      <c r="H27" s="46" t="str">
        <f>IF($B27="N/A","N/A",IF(G27&gt;10,"No",IF(G27&lt;-10,"No","Yes")))</f>
        <v>N/A</v>
      </c>
      <c r="I27" s="12">
        <v>11.33</v>
      </c>
      <c r="J27" s="12">
        <v>7.2229999999999999</v>
      </c>
      <c r="K27" s="38" t="s">
        <v>213</v>
      </c>
      <c r="L27" s="9" t="str">
        <f>IF(J27="Div by 0", "N/A", IF(K27="N/A","N/A", IF(J27&gt;VALUE(MID(K27,1,2)), "No", IF(J27&lt;-1*VALUE(MID(K27,1,2)), "No", "Yes"))))</f>
        <v>N/A</v>
      </c>
    </row>
    <row r="28" spans="1:12" x14ac:dyDescent="0.2">
      <c r="A28" s="2" t="s">
        <v>139</v>
      </c>
      <c r="B28" s="50" t="s">
        <v>213</v>
      </c>
      <c r="C28" s="8">
        <v>1.8873410139</v>
      </c>
      <c r="D28" s="46" t="str">
        <f>IF($B28="N/A","N/A",IF(C28&gt;10,"No",IF(C28&lt;-10,"No","Yes")))</f>
        <v>N/A</v>
      </c>
      <c r="E28" s="8">
        <v>1.9912875981</v>
      </c>
      <c r="F28" s="46" t="str">
        <f>IF($B28="N/A","N/A",IF(E28&gt;10,"No",IF(E28&lt;-10,"No","Yes")))</f>
        <v>N/A</v>
      </c>
      <c r="G28" s="8">
        <v>2.0854645705000001</v>
      </c>
      <c r="H28" s="46" t="str">
        <f>IF($B28="N/A","N/A",IF(G28&gt;10,"No",IF(G28&lt;-10,"No","Yes")))</f>
        <v>N/A</v>
      </c>
      <c r="I28" s="12">
        <v>5.508</v>
      </c>
      <c r="J28" s="12">
        <v>4.7290000000000001</v>
      </c>
      <c r="K28" s="9" t="s">
        <v>213</v>
      </c>
      <c r="L28" s="9" t="str">
        <f>IF(J28="Div by 0", "N/A", IF(K28="N/A","N/A", IF(J28&gt;VALUE(MID(K28,1,2)), "No", IF(J28&lt;-1*VALUE(MID(K28,1,2)), "No", "Yes"))))</f>
        <v>N/A</v>
      </c>
    </row>
    <row r="29" spans="1:12" x14ac:dyDescent="0.2">
      <c r="A29" s="18" t="s">
        <v>140</v>
      </c>
      <c r="B29" s="38" t="s">
        <v>213</v>
      </c>
      <c r="C29" s="38">
        <v>50146</v>
      </c>
      <c r="D29" s="46" t="str">
        <f>IF($B29="N/A","N/A",IF(C29&gt;10,"No",IF(C29&lt;-10,"No","Yes")))</f>
        <v>N/A</v>
      </c>
      <c r="E29" s="38">
        <v>50254</v>
      </c>
      <c r="F29" s="46" t="str">
        <f>IF($B29="N/A","N/A",IF(E29&gt;10,"No",IF(E29&lt;-10,"No","Yes")))</f>
        <v>N/A</v>
      </c>
      <c r="G29" s="38">
        <v>54290</v>
      </c>
      <c r="H29" s="46" t="str">
        <f>IF($B29="N/A","N/A",IF(G29&gt;10,"No",IF(G29&lt;-10,"No","Yes")))</f>
        <v>N/A</v>
      </c>
      <c r="I29" s="12">
        <v>0.21540000000000001</v>
      </c>
      <c r="J29" s="12">
        <v>8.0310000000000006</v>
      </c>
      <c r="K29" s="38" t="s">
        <v>213</v>
      </c>
      <c r="L29" s="9" t="str">
        <f>IF(J29="Div by 0", "N/A", IF(K29="N/A","N/A", IF(J29&gt;VALUE(MID(K29,1,2)), "No", IF(J29&lt;-1*VALUE(MID(K29,1,2)), "No", "Yes"))))</f>
        <v>N/A</v>
      </c>
    </row>
    <row r="30" spans="1:12" x14ac:dyDescent="0.2">
      <c r="A30" s="2" t="s">
        <v>141</v>
      </c>
      <c r="B30" s="37" t="s">
        <v>213</v>
      </c>
      <c r="C30" s="8">
        <v>4.3913605458999996</v>
      </c>
      <c r="D30" s="46" t="str">
        <f>IF($B30="N/A","N/A",IF(C30&gt;10,"No",IF(C30&lt;-10,"No","Yes")))</f>
        <v>N/A</v>
      </c>
      <c r="E30" s="8">
        <v>4.1706329479999997</v>
      </c>
      <c r="F30" s="46" t="str">
        <f>IF($B30="N/A","N/A",IF(E30&gt;10,"No",IF(E30&lt;-10,"No","Yes")))</f>
        <v>N/A</v>
      </c>
      <c r="G30" s="8">
        <v>4.4008190436000003</v>
      </c>
      <c r="H30" s="46" t="str">
        <f>IF($B30="N/A","N/A",IF(G30&gt;10,"No",IF(G30&lt;-10,"No","Yes")))</f>
        <v>N/A</v>
      </c>
      <c r="I30" s="12">
        <v>-5.03</v>
      </c>
      <c r="J30" s="12">
        <v>5.5190000000000001</v>
      </c>
      <c r="K30" s="9" t="s">
        <v>213</v>
      </c>
      <c r="L30" s="9" t="str">
        <f>IF(J30="Div by 0", "N/A", IF(K30="N/A","N/A", IF(J30&gt;VALUE(MID(K30,1,2)), "No", IF(J30&lt;-1*VALUE(MID(K30,1,2)), "No", "Yes"))))</f>
        <v>N/A</v>
      </c>
    </row>
    <row r="31" spans="1:12" ht="12.75" customHeight="1" x14ac:dyDescent="0.2">
      <c r="A31" s="18" t="s">
        <v>142</v>
      </c>
      <c r="B31" s="1" t="s">
        <v>213</v>
      </c>
      <c r="C31" s="1">
        <v>26298.083332999999</v>
      </c>
      <c r="D31" s="46" t="str">
        <f>IF($B31="N/A","N/A",IF(C31&gt;10,"No",IF(C31&lt;-10,"No","Yes")))</f>
        <v>N/A</v>
      </c>
      <c r="E31" s="1">
        <v>27560.5</v>
      </c>
      <c r="F31" s="46" t="str">
        <f>IF($B31="N/A","N/A",IF(E31&gt;10,"No",IF(E31&lt;-10,"No","Yes")))</f>
        <v>N/A</v>
      </c>
      <c r="G31" s="1">
        <v>29385.833332999999</v>
      </c>
      <c r="H31" s="46" t="str">
        <f>IF($B31="N/A","N/A",IF(G31&gt;10,"No",IF(G31&lt;-10,"No","Yes")))</f>
        <v>N/A</v>
      </c>
      <c r="I31" s="12">
        <v>4.8</v>
      </c>
      <c r="J31" s="12">
        <v>6.6230000000000002</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1110374</v>
      </c>
      <c r="D6" s="46" t="str">
        <f>IF($B6="N/A","N/A",IF(C6&gt;10,"No",IF(C6&lt;-10,"No","Yes")))</f>
        <v>N/A</v>
      </c>
      <c r="E6" s="38">
        <v>1176302</v>
      </c>
      <c r="F6" s="46" t="str">
        <f>IF($B6="N/A","N/A",IF(E6&gt;10,"No",IF(E6&lt;-10,"No","Yes")))</f>
        <v>N/A</v>
      </c>
      <c r="G6" s="38">
        <v>1204065</v>
      </c>
      <c r="H6" s="46" t="str">
        <f>IF($B6="N/A","N/A",IF(G6&gt;10,"No",IF(G6&lt;-10,"No","Yes")))</f>
        <v>N/A</v>
      </c>
      <c r="I6" s="12">
        <v>5.9370000000000003</v>
      </c>
      <c r="J6" s="12">
        <v>2.36</v>
      </c>
      <c r="K6" s="52" t="s">
        <v>739</v>
      </c>
      <c r="L6" s="9" t="str">
        <f>IF(J6="Div by 0", "N/A", IF(K6="N/A","N/A", IF(J6&gt;VALUE(MID(K6,1,2)), "No", IF(J6&lt;-1*VALUE(MID(K6,1,2)), "No", "Yes"))))</f>
        <v>Yes</v>
      </c>
    </row>
    <row r="7" spans="1:14" x14ac:dyDescent="0.2">
      <c r="A7" s="18" t="s">
        <v>59</v>
      </c>
      <c r="B7" s="38" t="s">
        <v>213</v>
      </c>
      <c r="C7" s="38">
        <v>893537.25</v>
      </c>
      <c r="D7" s="46" t="str">
        <f>IF($B7="N/A","N/A",IF(C7&gt;10,"No",IF(C7&lt;-10,"No","Yes")))</f>
        <v>N/A</v>
      </c>
      <c r="E7" s="38">
        <v>945709.51</v>
      </c>
      <c r="F7" s="46" t="str">
        <f>IF($B7="N/A","N/A",IF(E7&gt;10,"No",IF(E7&lt;-10,"No","Yes")))</f>
        <v>N/A</v>
      </c>
      <c r="G7" s="38">
        <v>985167.31</v>
      </c>
      <c r="H7" s="46" t="str">
        <f>IF($B7="N/A","N/A",IF(G7&gt;10,"No",IF(G7&lt;-10,"No","Yes")))</f>
        <v>N/A</v>
      </c>
      <c r="I7" s="12">
        <v>5.8390000000000004</v>
      </c>
      <c r="J7" s="12">
        <v>4.1719999999999997</v>
      </c>
      <c r="K7" s="52" t="s">
        <v>740</v>
      </c>
      <c r="L7" s="9" t="str">
        <f>IF(J7="Div by 0", "N/A", IF(K7="N/A","N/A", IF(J7&gt;VALUE(MID(K7,1,2)), "No", IF(J7&lt;-1*VALUE(MID(K7,1,2)), "No", "Yes"))))</f>
        <v>Yes</v>
      </c>
    </row>
    <row r="8" spans="1:14" x14ac:dyDescent="0.2">
      <c r="A8" s="72" t="s">
        <v>143</v>
      </c>
      <c r="B8" s="38" t="s">
        <v>213</v>
      </c>
      <c r="C8" s="38">
        <v>90910</v>
      </c>
      <c r="D8" s="46" t="str">
        <f>IF($B8="N/A","N/A",IF(C8&gt;10,"No",IF(C8&lt;-10,"No","Yes")))</f>
        <v>N/A</v>
      </c>
      <c r="E8" s="38">
        <v>92743</v>
      </c>
      <c r="F8" s="46" t="str">
        <f>IF($B8="N/A","N/A",IF(E8&gt;10,"No",IF(E8&lt;-10,"No","Yes")))</f>
        <v>N/A</v>
      </c>
      <c r="G8" s="38">
        <v>92140</v>
      </c>
      <c r="H8" s="46" t="str">
        <f>IF($B8="N/A","N/A",IF(G8&gt;10,"No",IF(G8&lt;-10,"No","Yes")))</f>
        <v>N/A</v>
      </c>
      <c r="I8" s="12">
        <v>2.016</v>
      </c>
      <c r="J8" s="12">
        <v>-0.65</v>
      </c>
      <c r="K8" s="38" t="s">
        <v>213</v>
      </c>
      <c r="L8" s="9" t="str">
        <f>IF(J8="Div by 0", "N/A", IF(K8="N/A","N/A", IF(J8&gt;VALUE(MID(K8,1,2)), "No", IF(J8&lt;-1*VALUE(MID(K8,1,2)), "No", "Yes"))))</f>
        <v>N/A</v>
      </c>
    </row>
    <row r="9" spans="1:14" x14ac:dyDescent="0.2">
      <c r="A9" s="18" t="s">
        <v>681</v>
      </c>
      <c r="B9" s="38" t="s">
        <v>213</v>
      </c>
      <c r="C9" s="38">
        <v>87572</v>
      </c>
      <c r="D9" s="46" t="str">
        <f t="shared" ref="D9:D11" si="0">IF($B9="N/A","N/A",IF(C9&gt;10,"No",IF(C9&lt;-10,"No","Yes")))</f>
        <v>N/A</v>
      </c>
      <c r="E9" s="38">
        <v>89109</v>
      </c>
      <c r="F9" s="46" t="str">
        <f t="shared" ref="F9:F11" si="1">IF($B9="N/A","N/A",IF(E9&gt;10,"No",IF(E9&lt;-10,"No","Yes")))</f>
        <v>N/A</v>
      </c>
      <c r="G9" s="38">
        <v>88420</v>
      </c>
      <c r="H9" s="46" t="str">
        <f t="shared" ref="H9:H11" si="2">IF($B9="N/A","N/A",IF(G9&gt;10,"No",IF(G9&lt;-10,"No","Yes")))</f>
        <v>N/A</v>
      </c>
      <c r="I9" s="12">
        <v>1.7549999999999999</v>
      </c>
      <c r="J9" s="12">
        <v>-0.77300000000000002</v>
      </c>
      <c r="K9" s="38" t="s">
        <v>213</v>
      </c>
      <c r="L9" s="9" t="str">
        <f t="shared" ref="L9:L11" si="3">IF(J9="Div by 0", "N/A", IF(K9="N/A","N/A", IF(J9&gt;VALUE(MID(K9,1,2)), "No", IF(J9&lt;-1*VALUE(MID(K9,1,2)), "No", "Yes"))))</f>
        <v>N/A</v>
      </c>
    </row>
    <row r="10" spans="1:14" x14ac:dyDescent="0.2">
      <c r="A10" s="18" t="s">
        <v>425</v>
      </c>
      <c r="B10" s="38" t="s">
        <v>213</v>
      </c>
      <c r="C10" s="38">
        <v>3338</v>
      </c>
      <c r="D10" s="46" t="str">
        <f t="shared" si="0"/>
        <v>N/A</v>
      </c>
      <c r="E10" s="38">
        <v>3634</v>
      </c>
      <c r="F10" s="46" t="str">
        <f t="shared" si="1"/>
        <v>N/A</v>
      </c>
      <c r="G10" s="38">
        <v>3720</v>
      </c>
      <c r="H10" s="46" t="str">
        <f t="shared" si="2"/>
        <v>N/A</v>
      </c>
      <c r="I10" s="12">
        <v>8.8680000000000003</v>
      </c>
      <c r="J10" s="12">
        <v>2.367</v>
      </c>
      <c r="K10" s="38" t="s">
        <v>213</v>
      </c>
      <c r="L10" s="9" t="str">
        <f t="shared" si="3"/>
        <v>N/A</v>
      </c>
    </row>
    <row r="11" spans="1:14" x14ac:dyDescent="0.2">
      <c r="A11" s="18" t="s">
        <v>169</v>
      </c>
      <c r="B11" s="38" t="s">
        <v>213</v>
      </c>
      <c r="C11" s="8">
        <v>8.1873314757000006</v>
      </c>
      <c r="D11" s="46" t="str">
        <f t="shared" si="0"/>
        <v>N/A</v>
      </c>
      <c r="E11" s="8">
        <v>7.8842848180000003</v>
      </c>
      <c r="F11" s="46" t="str">
        <f t="shared" si="1"/>
        <v>N/A</v>
      </c>
      <c r="G11" s="8">
        <v>7.6524107918000004</v>
      </c>
      <c r="H11" s="46" t="str">
        <f t="shared" si="2"/>
        <v>N/A</v>
      </c>
      <c r="I11" s="12">
        <v>-3.7</v>
      </c>
      <c r="J11" s="12">
        <v>-2.94</v>
      </c>
      <c r="K11" s="38" t="s">
        <v>213</v>
      </c>
      <c r="L11" s="9" t="str">
        <f t="shared" si="3"/>
        <v>N/A</v>
      </c>
    </row>
    <row r="12" spans="1:14" x14ac:dyDescent="0.2">
      <c r="A12" s="18" t="s">
        <v>144</v>
      </c>
      <c r="B12" s="38" t="s">
        <v>213</v>
      </c>
      <c r="C12" s="38">
        <v>45468.5</v>
      </c>
      <c r="D12" s="46" t="str">
        <f>IF($B12="N/A","N/A",IF(C12&gt;10,"No",IF(C12&lt;-10,"No","Yes")))</f>
        <v>N/A</v>
      </c>
      <c r="E12" s="38">
        <v>47695.75</v>
      </c>
      <c r="F12" s="46" t="str">
        <f>IF($B12="N/A","N/A",IF(E12&gt;10,"No",IF(E12&lt;-10,"No","Yes")))</f>
        <v>N/A</v>
      </c>
      <c r="G12" s="38">
        <v>47220.25</v>
      </c>
      <c r="H12" s="46" t="str">
        <f>IF($B12="N/A","N/A",IF(G12&gt;10,"No",IF(G12&lt;-10,"No","Yes")))</f>
        <v>N/A</v>
      </c>
      <c r="I12" s="12">
        <v>4.8979999999999997</v>
      </c>
      <c r="J12" s="12">
        <v>-0.997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97.608102552999995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2.3871634837000002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4.7339636999999997E-3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28800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2.3918974473999999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90.204861111</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40.104166667000001</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0.45833333329999998</v>
      </c>
      <c r="H21" s="78" t="str">
        <f t="shared" si="7"/>
        <v>N/A</v>
      </c>
      <c r="I21" s="12" t="s">
        <v>213</v>
      </c>
      <c r="J21" s="12" t="s">
        <v>213</v>
      </c>
      <c r="K21" s="77" t="s">
        <v>213</v>
      </c>
      <c r="L21" s="9" t="str">
        <f t="shared" si="4"/>
        <v>N/A</v>
      </c>
    </row>
    <row r="22" spans="1:14" x14ac:dyDescent="0.2">
      <c r="A22" s="2" t="s">
        <v>1715</v>
      </c>
      <c r="B22" s="50" t="s">
        <v>217</v>
      </c>
      <c r="C22" s="1">
        <v>11</v>
      </c>
      <c r="D22" s="46" t="str">
        <f>IF($B22="N/A","N/A",IF(C22&gt;0,"No",IF(C22&lt;0,"No","Yes")))</f>
        <v>No</v>
      </c>
      <c r="E22" s="1">
        <v>46</v>
      </c>
      <c r="F22" s="46" t="str">
        <f>IF($B22="N/A","N/A",IF(E22&gt;0,"No",IF(E22&lt;0,"No","Yes")))</f>
        <v>No</v>
      </c>
      <c r="G22" s="1">
        <v>201</v>
      </c>
      <c r="H22" s="46" t="str">
        <f>IF($B22="N/A","N/A",IF(G22&gt;0,"No",IF(G22&lt;0,"No","Yes")))</f>
        <v>No</v>
      </c>
      <c r="I22" s="12">
        <v>475</v>
      </c>
      <c r="J22" s="12">
        <v>337</v>
      </c>
      <c r="K22" s="47" t="s">
        <v>213</v>
      </c>
      <c r="L22" s="9" t="str">
        <f t="shared" si="4"/>
        <v>N/A</v>
      </c>
    </row>
    <row r="23" spans="1:14" x14ac:dyDescent="0.2">
      <c r="A23" s="6" t="s">
        <v>145</v>
      </c>
      <c r="B23" s="50" t="s">
        <v>279</v>
      </c>
      <c r="C23" s="8">
        <v>1.4409558999999999E-3</v>
      </c>
      <c r="D23" s="46" t="str">
        <f>IF($B23="N/A","N/A",IF(C23&gt;=10,"No",IF(C23&lt;0,"No","Yes")))</f>
        <v>Yes</v>
      </c>
      <c r="E23" s="8">
        <v>7.8211207999999994E-3</v>
      </c>
      <c r="F23" s="46" t="str">
        <f>IF($B23="N/A","N/A",IF(E23&gt;=10,"No",IF(E23&lt;0,"No","Yes")))</f>
        <v>Yes</v>
      </c>
      <c r="G23" s="8">
        <v>3.3386901900000002E-2</v>
      </c>
      <c r="H23" s="46" t="str">
        <f>IF($B23="N/A","N/A",IF(G23&gt;=10,"No",IF(G23&lt;0,"No","Yes")))</f>
        <v>Yes</v>
      </c>
      <c r="I23" s="12">
        <v>442.8</v>
      </c>
      <c r="J23" s="12">
        <v>326.89999999999998</v>
      </c>
      <c r="K23" s="47" t="s">
        <v>213</v>
      </c>
      <c r="L23" s="9" t="str">
        <f t="shared" si="4"/>
        <v>N/A</v>
      </c>
    </row>
    <row r="24" spans="1:14" x14ac:dyDescent="0.2">
      <c r="A24" s="2" t="s">
        <v>426</v>
      </c>
      <c r="B24" s="37" t="s">
        <v>213</v>
      </c>
      <c r="C24" s="13">
        <v>100</v>
      </c>
      <c r="D24" s="78" t="str">
        <f t="shared" ref="D24:D27" si="8">IF($B24="N/A","N/A",IF(C24&gt;10,"No",IF(C24&lt;-10,"No","Yes")))</f>
        <v>N/A</v>
      </c>
      <c r="E24" s="13">
        <v>82.608695651999994</v>
      </c>
      <c r="F24" s="46" t="str">
        <f t="shared" ref="F24:F27" si="9">IF($B24="N/A","N/A",IF(E24&gt;10,"No",IF(E24&lt;-10,"No","Yes")))</f>
        <v>N/A</v>
      </c>
      <c r="G24" s="13">
        <v>84.825870647000002</v>
      </c>
      <c r="H24" s="46" t="str">
        <f t="shared" ref="H24:H27" si="10">IF($B24="N/A","N/A",IF(G24&gt;10,"No",IF(G24&lt;-10,"No","Yes")))</f>
        <v>N/A</v>
      </c>
      <c r="I24" s="12">
        <v>-17.399999999999999</v>
      </c>
      <c r="J24" s="12">
        <v>2.6840000000000002</v>
      </c>
      <c r="K24" s="47" t="s">
        <v>213</v>
      </c>
      <c r="L24" s="9" t="str">
        <f t="shared" si="4"/>
        <v>N/A</v>
      </c>
    </row>
    <row r="25" spans="1:14" x14ac:dyDescent="0.2">
      <c r="A25" s="2" t="s">
        <v>427</v>
      </c>
      <c r="B25" s="37" t="s">
        <v>213</v>
      </c>
      <c r="C25" s="13">
        <v>0</v>
      </c>
      <c r="D25" s="78" t="str">
        <f t="shared" si="8"/>
        <v>N/A</v>
      </c>
      <c r="E25" s="13">
        <v>15.217391304</v>
      </c>
      <c r="F25" s="46" t="str">
        <f t="shared" si="9"/>
        <v>N/A</v>
      </c>
      <c r="G25" s="13">
        <v>10.447761194</v>
      </c>
      <c r="H25" s="46" t="str">
        <f t="shared" si="10"/>
        <v>N/A</v>
      </c>
      <c r="I25" s="12" t="s">
        <v>1747</v>
      </c>
      <c r="J25" s="12">
        <v>-31.3</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6.5217391304000003</v>
      </c>
      <c r="F27" s="46" t="str">
        <f t="shared" si="9"/>
        <v>N/A</v>
      </c>
      <c r="G27" s="13">
        <v>2.7363184079999998</v>
      </c>
      <c r="H27" s="46" t="str">
        <f t="shared" si="10"/>
        <v>N/A</v>
      </c>
      <c r="I27" s="12" t="s">
        <v>1747</v>
      </c>
      <c r="J27" s="12">
        <v>-58</v>
      </c>
      <c r="K27" s="47" t="s">
        <v>213</v>
      </c>
      <c r="L27" s="9" t="str">
        <f t="shared" si="4"/>
        <v>N/A</v>
      </c>
    </row>
    <row r="28" spans="1:14" x14ac:dyDescent="0.2">
      <c r="A28" s="2" t="s">
        <v>955</v>
      </c>
      <c r="B28" s="37" t="s">
        <v>213</v>
      </c>
      <c r="C28" s="74">
        <v>18.177929238000001</v>
      </c>
      <c r="D28" s="78" t="str">
        <f>IF($B28="N/A","N/A",IF(C28&gt;10,"No",IF(C28&lt;-10,"No","Yes")))</f>
        <v>N/A</v>
      </c>
      <c r="E28" s="74">
        <v>18.308648629</v>
      </c>
      <c r="F28" s="78" t="str">
        <f>IF($B28="N/A","N/A",IF(E28&gt;10,"No",IF(E28&lt;-10,"No","Yes")))</f>
        <v>N/A</v>
      </c>
      <c r="G28" s="74">
        <v>18.039225457000001</v>
      </c>
      <c r="H28" s="78" t="str">
        <f>IF($B28="N/A","N/A",IF(G28&gt;10,"No",IF(G28&lt;-10,"No","Yes")))</f>
        <v>N/A</v>
      </c>
      <c r="I28" s="12">
        <v>0.71909999999999996</v>
      </c>
      <c r="J28" s="12">
        <v>-1.47</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99.781334938000001</v>
      </c>
      <c r="D30" s="46" t="str">
        <f>IF($B30="N/A","N/A",IF(C30&gt;=98,"Yes","No"))</f>
        <v>Yes</v>
      </c>
      <c r="E30" s="13">
        <v>99.910482172000002</v>
      </c>
      <c r="F30" s="46" t="str">
        <f>IF($B30="N/A","N/A",IF(E30&gt;=98,"Yes","No"))</f>
        <v>Yes</v>
      </c>
      <c r="G30" s="13">
        <v>99.906068193999999</v>
      </c>
      <c r="H30" s="46" t="str">
        <f>IF($B30="N/A","N/A",IF(G30&gt;=98,"Yes","No"))</f>
        <v>Yes</v>
      </c>
      <c r="I30" s="12">
        <v>0.12939999999999999</v>
      </c>
      <c r="J30" s="12">
        <v>-4.0000000000000001E-3</v>
      </c>
      <c r="K30" s="47" t="s">
        <v>740</v>
      </c>
      <c r="L30" s="9" t="str">
        <f t="shared" si="4"/>
        <v>Yes</v>
      </c>
    </row>
    <row r="31" spans="1:14" x14ac:dyDescent="0.2">
      <c r="A31" s="2" t="s">
        <v>18</v>
      </c>
      <c r="B31" s="50" t="s">
        <v>277</v>
      </c>
      <c r="C31" s="13">
        <v>99.952358395000005</v>
      </c>
      <c r="D31" s="46" t="str">
        <f>IF($B31="N/A","N/A",IF(C31&gt;=95,"Yes","No"))</f>
        <v>Yes</v>
      </c>
      <c r="E31" s="13">
        <v>99.972626077000001</v>
      </c>
      <c r="F31" s="46" t="str">
        <f>IF($B31="N/A","N/A",IF(E31&gt;=95,"Yes","No"))</f>
        <v>Yes</v>
      </c>
      <c r="G31" s="13">
        <v>99.976330181999998</v>
      </c>
      <c r="H31" s="46" t="str">
        <f>IF($B31="N/A","N/A",IF(G31&gt;=95,"Yes","No"))</f>
        <v>Yes</v>
      </c>
      <c r="I31" s="12">
        <v>2.0299999999999999E-2</v>
      </c>
      <c r="J31" s="12">
        <v>3.7000000000000002E-3</v>
      </c>
      <c r="K31" s="47" t="s">
        <v>740</v>
      </c>
      <c r="L31" s="9" t="str">
        <f t="shared" si="4"/>
        <v>Yes</v>
      </c>
    </row>
    <row r="32" spans="1:14" x14ac:dyDescent="0.2">
      <c r="A32" s="2" t="s">
        <v>23</v>
      </c>
      <c r="B32" s="37" t="s">
        <v>213</v>
      </c>
      <c r="C32" s="13">
        <v>71.032643054999994</v>
      </c>
      <c r="D32" s="46" t="str">
        <f t="shared" ref="D32:D37" si="11">IF($B32="N/A","N/A",IF(C32&gt;10,"No",IF(C32&lt;-10,"No","Yes")))</f>
        <v>N/A</v>
      </c>
      <c r="E32" s="13">
        <v>70.860714340000001</v>
      </c>
      <c r="F32" s="46" t="str">
        <f t="shared" ref="F32:F37" si="12">IF($B32="N/A","N/A",IF(E32&gt;10,"No",IF(E32&lt;-10,"No","Yes")))</f>
        <v>N/A</v>
      </c>
      <c r="G32" s="13">
        <v>70.535726892</v>
      </c>
      <c r="H32" s="46" t="str">
        <f t="shared" ref="H32:H37" si="13">IF($B32="N/A","N/A",IF(G32&gt;10,"No",IF(G32&lt;-10,"No","Yes")))</f>
        <v>N/A</v>
      </c>
      <c r="I32" s="12">
        <v>-0.24199999999999999</v>
      </c>
      <c r="J32" s="12">
        <v>-0.45900000000000002</v>
      </c>
      <c r="K32" s="47" t="s">
        <v>740</v>
      </c>
      <c r="L32" s="9" t="str">
        <f t="shared" si="4"/>
        <v>Yes</v>
      </c>
    </row>
    <row r="33" spans="1:12" x14ac:dyDescent="0.2">
      <c r="A33" s="2" t="s">
        <v>24</v>
      </c>
      <c r="B33" s="37" t="s">
        <v>213</v>
      </c>
      <c r="C33" s="13">
        <v>24.99635258</v>
      </c>
      <c r="D33" s="46" t="str">
        <f t="shared" si="11"/>
        <v>N/A</v>
      </c>
      <c r="E33" s="13">
        <v>24.668154947000001</v>
      </c>
      <c r="F33" s="46" t="str">
        <f t="shared" si="12"/>
        <v>N/A</v>
      </c>
      <c r="G33" s="13">
        <v>25.042418806000001</v>
      </c>
      <c r="H33" s="46" t="str">
        <f t="shared" si="13"/>
        <v>N/A</v>
      </c>
      <c r="I33" s="12">
        <v>-1.31</v>
      </c>
      <c r="J33" s="12">
        <v>1.5169999999999999</v>
      </c>
      <c r="K33" s="47" t="s">
        <v>740</v>
      </c>
      <c r="L33" s="9" t="str">
        <f t="shared" si="4"/>
        <v>Yes</v>
      </c>
    </row>
    <row r="34" spans="1:12" x14ac:dyDescent="0.2">
      <c r="A34" s="2" t="s">
        <v>25</v>
      </c>
      <c r="B34" s="37" t="s">
        <v>213</v>
      </c>
      <c r="C34" s="13">
        <v>0.22767103699999999</v>
      </c>
      <c r="D34" s="46" t="str">
        <f t="shared" si="11"/>
        <v>N/A</v>
      </c>
      <c r="E34" s="13">
        <v>0.22562233170000001</v>
      </c>
      <c r="F34" s="46" t="str">
        <f t="shared" si="12"/>
        <v>N/A</v>
      </c>
      <c r="G34" s="13">
        <v>0.31161108409999999</v>
      </c>
      <c r="H34" s="46" t="str">
        <f t="shared" si="13"/>
        <v>N/A</v>
      </c>
      <c r="I34" s="12">
        <v>-0.9</v>
      </c>
      <c r="J34" s="12">
        <v>38.11</v>
      </c>
      <c r="K34" s="47" t="s">
        <v>740</v>
      </c>
      <c r="L34" s="9" t="str">
        <f t="shared" si="4"/>
        <v>No</v>
      </c>
    </row>
    <row r="35" spans="1:12" x14ac:dyDescent="0.2">
      <c r="A35" s="2" t="s">
        <v>26</v>
      </c>
      <c r="B35" s="50" t="s">
        <v>213</v>
      </c>
      <c r="C35" s="13">
        <v>0.77883668029999997</v>
      </c>
      <c r="D35" s="11" t="str">
        <f t="shared" si="11"/>
        <v>N/A</v>
      </c>
      <c r="E35" s="13">
        <v>0.77820151630000001</v>
      </c>
      <c r="F35" s="11" t="str">
        <f t="shared" si="12"/>
        <v>N/A</v>
      </c>
      <c r="G35" s="13">
        <v>0.84472183810000001</v>
      </c>
      <c r="H35" s="11" t="str">
        <f t="shared" si="13"/>
        <v>N/A</v>
      </c>
      <c r="I35" s="12">
        <v>-8.2000000000000003E-2</v>
      </c>
      <c r="J35" s="12">
        <v>8.548</v>
      </c>
      <c r="K35" s="50" t="s">
        <v>213</v>
      </c>
      <c r="L35" s="9" t="str">
        <f t="shared" si="4"/>
        <v>N/A</v>
      </c>
    </row>
    <row r="36" spans="1:12" x14ac:dyDescent="0.2">
      <c r="A36" s="2" t="s">
        <v>60</v>
      </c>
      <c r="B36" s="50" t="s">
        <v>213</v>
      </c>
      <c r="C36" s="13">
        <v>0.12392221</v>
      </c>
      <c r="D36" s="11" t="str">
        <f t="shared" si="11"/>
        <v>N/A</v>
      </c>
      <c r="E36" s="13">
        <v>0.12224751809999999</v>
      </c>
      <c r="F36" s="11" t="str">
        <f t="shared" si="12"/>
        <v>N/A</v>
      </c>
      <c r="G36" s="13">
        <v>0.21850979810000001</v>
      </c>
      <c r="H36" s="11" t="str">
        <f t="shared" si="13"/>
        <v>N/A</v>
      </c>
      <c r="I36" s="12">
        <v>-1.35</v>
      </c>
      <c r="J36" s="12">
        <v>78.739999999999995</v>
      </c>
      <c r="K36" s="50" t="s">
        <v>213</v>
      </c>
      <c r="L36" s="9" t="str">
        <f t="shared" si="4"/>
        <v>N/A</v>
      </c>
    </row>
    <row r="37" spans="1:12" x14ac:dyDescent="0.2">
      <c r="A37" s="2" t="s">
        <v>61</v>
      </c>
      <c r="B37" s="50" t="s">
        <v>213</v>
      </c>
      <c r="C37" s="13">
        <v>0</v>
      </c>
      <c r="D37" s="11" t="str">
        <f t="shared" si="11"/>
        <v>N/A</v>
      </c>
      <c r="E37" s="13">
        <v>2.7458934899999999E-2</v>
      </c>
      <c r="F37" s="11" t="str">
        <f t="shared" si="12"/>
        <v>N/A</v>
      </c>
      <c r="G37" s="13">
        <v>0.63626133139999996</v>
      </c>
      <c r="H37" s="11" t="str">
        <f t="shared" si="13"/>
        <v>N/A</v>
      </c>
      <c r="I37" s="12" t="s">
        <v>1747</v>
      </c>
      <c r="J37" s="12">
        <v>2217</v>
      </c>
      <c r="K37" s="50" t="s">
        <v>213</v>
      </c>
      <c r="L37" s="9" t="str">
        <f t="shared" si="4"/>
        <v>N/A</v>
      </c>
    </row>
    <row r="38" spans="1:12" x14ac:dyDescent="0.2">
      <c r="A38" s="2" t="s">
        <v>62</v>
      </c>
      <c r="B38" s="50" t="s">
        <v>278</v>
      </c>
      <c r="C38" s="13">
        <v>2.8405744370999999</v>
      </c>
      <c r="D38" s="11" t="str">
        <f>IF($B38="N/A","N/A",IF(C38&gt;=5,"No",IF(C38&lt;0,"No","Yes")))</f>
        <v>Yes</v>
      </c>
      <c r="E38" s="13">
        <v>3.3737934645999998</v>
      </c>
      <c r="F38" s="11" t="str">
        <f>IF($B38="N/A","N/A",IF(E38&gt;=5,"No",IF(E38&lt;0,"No","Yes")))</f>
        <v>Yes</v>
      </c>
      <c r="G38" s="13">
        <v>3.7051155875999999</v>
      </c>
      <c r="H38" s="11" t="str">
        <f>IF($B38="N/A","N/A",IF(G38&gt;=5,"No",IF(G38&lt;0,"No","Yes")))</f>
        <v>Yes</v>
      </c>
      <c r="I38" s="12">
        <v>18.77</v>
      </c>
      <c r="J38" s="12">
        <v>9.82</v>
      </c>
      <c r="K38" s="47" t="s">
        <v>740</v>
      </c>
      <c r="L38" s="9" t="str">
        <f t="shared" si="4"/>
        <v>Yes</v>
      </c>
    </row>
    <row r="39" spans="1:12" x14ac:dyDescent="0.2">
      <c r="A39" s="2" t="s">
        <v>63</v>
      </c>
      <c r="B39" s="50" t="s">
        <v>213</v>
      </c>
      <c r="C39" s="13">
        <v>4.7560551670000004</v>
      </c>
      <c r="D39" s="11" t="str">
        <f>IF($B39="N/A","N/A",IF(C39&gt;10,"No",IF(C39&lt;-10,"No","Yes")))</f>
        <v>N/A</v>
      </c>
      <c r="E39" s="13">
        <v>4.6719294874999999</v>
      </c>
      <c r="F39" s="11" t="str">
        <f>IF($B39="N/A","N/A",IF(E39&gt;10,"No",IF(E39&lt;-10,"No","Yes")))</f>
        <v>N/A</v>
      </c>
      <c r="G39" s="13">
        <v>4.7197618069000002</v>
      </c>
      <c r="H39" s="11" t="str">
        <f>IF($B39="N/A","N/A",IF(G39&gt;10,"No",IF(G39&lt;-10,"No","Yes")))</f>
        <v>N/A</v>
      </c>
      <c r="I39" s="12">
        <v>-1.77</v>
      </c>
      <c r="J39" s="12">
        <v>1.024</v>
      </c>
      <c r="K39" s="50" t="s">
        <v>740</v>
      </c>
      <c r="L39" s="9" t="str">
        <f t="shared" si="4"/>
        <v>Yes</v>
      </c>
    </row>
    <row r="40" spans="1:12" x14ac:dyDescent="0.2">
      <c r="A40" s="2" t="s">
        <v>64</v>
      </c>
      <c r="B40" s="50" t="s">
        <v>213</v>
      </c>
      <c r="C40" s="13">
        <v>12.020450672000001</v>
      </c>
      <c r="D40" s="11" t="str">
        <f>IF($B40="N/A","N/A",IF(C40&gt;10,"No",IF(C40&lt;-10,"No","Yes")))</f>
        <v>N/A</v>
      </c>
      <c r="E40" s="13">
        <v>14.597132251</v>
      </c>
      <c r="F40" s="11" t="str">
        <f>IF($B40="N/A","N/A",IF(E40&gt;10,"No",IF(E40&lt;-10,"No","Yes")))</f>
        <v>N/A</v>
      </c>
      <c r="G40" s="13">
        <v>15.741962729999999</v>
      </c>
      <c r="H40" s="11" t="str">
        <f>IF($B40="N/A","N/A",IF(G40&gt;10,"No",IF(G40&lt;-10,"No","Yes")))</f>
        <v>N/A</v>
      </c>
      <c r="I40" s="12">
        <v>21.44</v>
      </c>
      <c r="J40" s="12">
        <v>7.843</v>
      </c>
      <c r="K40" s="47" t="s">
        <v>740</v>
      </c>
      <c r="L40" s="9" t="str">
        <f t="shared" si="4"/>
        <v>Yes</v>
      </c>
    </row>
    <row r="41" spans="1:12" x14ac:dyDescent="0.2">
      <c r="A41" s="3" t="s">
        <v>19</v>
      </c>
      <c r="B41" s="37" t="s">
        <v>281</v>
      </c>
      <c r="C41" s="8">
        <v>4.0157640579000002</v>
      </c>
      <c r="D41" s="46" t="str">
        <f>IF($B41="N/A","N/A",IF(C41&gt;8,"No",IF(C41&lt;2,"No","Yes")))</f>
        <v>Yes</v>
      </c>
      <c r="E41" s="8">
        <v>3.6864682708999998</v>
      </c>
      <c r="F41" s="46" t="str">
        <f>IF($B41="N/A","N/A",IF(E41&gt;8,"No",IF(E41&lt;2,"No","Yes")))</f>
        <v>Yes</v>
      </c>
      <c r="G41" s="8">
        <v>3.5919157188000002</v>
      </c>
      <c r="H41" s="46" t="str">
        <f>IF($B41="N/A","N/A",IF(G41&gt;8,"No",IF(G41&lt;2,"No","Yes")))</f>
        <v>Yes</v>
      </c>
      <c r="I41" s="12">
        <v>-8.1999999999999993</v>
      </c>
      <c r="J41" s="12">
        <v>-2.56</v>
      </c>
      <c r="K41" s="47" t="s">
        <v>740</v>
      </c>
      <c r="L41" s="9" t="str">
        <f t="shared" si="4"/>
        <v>Yes</v>
      </c>
    </row>
    <row r="42" spans="1:12" x14ac:dyDescent="0.2">
      <c r="A42" s="3" t="s">
        <v>170</v>
      </c>
      <c r="B42" s="37" t="s">
        <v>213</v>
      </c>
      <c r="C42" s="8">
        <v>18.243943032000001</v>
      </c>
      <c r="D42" s="11" t="str">
        <f t="shared" ref="D42:D49" si="14">IF($B42="N/A","N/A",IF(C42&gt;10,"No",IF(C42&lt;-10,"No","Yes")))</f>
        <v>N/A</v>
      </c>
      <c r="E42" s="8">
        <v>17.681513761000001</v>
      </c>
      <c r="F42" s="11" t="str">
        <f t="shared" ref="F42:F49" si="15">IF($B42="N/A","N/A",IF(E42&gt;10,"No",IF(E42&lt;-10,"No","Yes")))</f>
        <v>N/A</v>
      </c>
      <c r="G42" s="8">
        <v>17.302969524000002</v>
      </c>
      <c r="H42" s="11" t="str">
        <f t="shared" ref="H42:H49" si="16">IF($B42="N/A","N/A",IF(G42&gt;10,"No",IF(G42&lt;-10,"No","Yes")))</f>
        <v>N/A</v>
      </c>
      <c r="I42" s="12">
        <v>-3.08</v>
      </c>
      <c r="J42" s="12">
        <v>-2.14</v>
      </c>
      <c r="K42" s="47" t="s">
        <v>740</v>
      </c>
      <c r="L42" s="9" t="str">
        <f>IF(J42="Div by 0", "N/A", IF(OR(J42="N/A",K42="N/A"),"N/A", IF(J42&gt;VALUE(MID(K42,1,2)), "No", IF(J42&lt;-1*VALUE(MID(K42,1,2)), "No", "Yes"))))</f>
        <v>Yes</v>
      </c>
    </row>
    <row r="43" spans="1:12" x14ac:dyDescent="0.2">
      <c r="A43" s="3" t="s">
        <v>171</v>
      </c>
      <c r="B43" s="37" t="s">
        <v>213</v>
      </c>
      <c r="C43" s="8">
        <v>33.120552173999997</v>
      </c>
      <c r="D43" s="11" t="str">
        <f t="shared" si="14"/>
        <v>N/A</v>
      </c>
      <c r="E43" s="8">
        <v>32.255492212</v>
      </c>
      <c r="F43" s="11" t="str">
        <f t="shared" si="15"/>
        <v>N/A</v>
      </c>
      <c r="G43" s="8">
        <v>32.018454153</v>
      </c>
      <c r="H43" s="11" t="str">
        <f t="shared" si="16"/>
        <v>N/A</v>
      </c>
      <c r="I43" s="12">
        <v>-2.61</v>
      </c>
      <c r="J43" s="12">
        <v>-0.73499999999999999</v>
      </c>
      <c r="K43" s="47" t="s">
        <v>740</v>
      </c>
      <c r="L43" s="9" t="str">
        <f>IF(J43="Div by 0", "N/A", IF(OR(J43="N/A",K43="N/A"),"N/A", IF(J43&gt;VALUE(MID(K43,1,2)), "No", IF(J43&lt;-1*VALUE(MID(K43,1,2)), "No", "Yes"))))</f>
        <v>Yes</v>
      </c>
    </row>
    <row r="44" spans="1:12" x14ac:dyDescent="0.2">
      <c r="A44" s="3" t="s">
        <v>172</v>
      </c>
      <c r="B44" s="37" t="s">
        <v>213</v>
      </c>
      <c r="C44" s="8">
        <v>3.2217973404000002</v>
      </c>
      <c r="D44" s="11" t="str">
        <f t="shared" si="14"/>
        <v>N/A</v>
      </c>
      <c r="E44" s="8">
        <v>3.3539856261000001</v>
      </c>
      <c r="F44" s="11" t="str">
        <f t="shared" si="15"/>
        <v>N/A</v>
      </c>
      <c r="G44" s="8">
        <v>3.3273120637</v>
      </c>
      <c r="H44" s="11" t="str">
        <f t="shared" si="16"/>
        <v>N/A</v>
      </c>
      <c r="I44" s="12">
        <v>4.1029999999999998</v>
      </c>
      <c r="J44" s="12">
        <v>-0.79500000000000004</v>
      </c>
      <c r="K44" s="47" t="s">
        <v>740</v>
      </c>
      <c r="L44" s="9" t="str">
        <f t="shared" ref="L44:L53" si="17">IF(J44="Div by 0", "N/A", IF(OR(J44="N/A",K44="N/A"),"N/A", IF(J44&gt;VALUE(MID(K44,1,2)), "No", IF(J44&lt;-1*VALUE(MID(K44,1,2)), "No", "Yes"))))</f>
        <v>Yes</v>
      </c>
    </row>
    <row r="45" spans="1:12" x14ac:dyDescent="0.2">
      <c r="A45" s="3" t="s">
        <v>173</v>
      </c>
      <c r="B45" s="37" t="s">
        <v>213</v>
      </c>
      <c r="C45" s="8">
        <v>21.149900844000001</v>
      </c>
      <c r="D45" s="11" t="str">
        <f t="shared" si="14"/>
        <v>N/A</v>
      </c>
      <c r="E45" s="8">
        <v>22.380902183</v>
      </c>
      <c r="F45" s="11" t="str">
        <f t="shared" si="15"/>
        <v>N/A</v>
      </c>
      <c r="G45" s="8">
        <v>23.208547711000001</v>
      </c>
      <c r="H45" s="11" t="str">
        <f t="shared" si="16"/>
        <v>N/A</v>
      </c>
      <c r="I45" s="12">
        <v>5.82</v>
      </c>
      <c r="J45" s="12">
        <v>3.698</v>
      </c>
      <c r="K45" s="47" t="s">
        <v>740</v>
      </c>
      <c r="L45" s="9" t="str">
        <f t="shared" si="17"/>
        <v>Yes</v>
      </c>
    </row>
    <row r="46" spans="1:12" x14ac:dyDescent="0.2">
      <c r="A46" s="3" t="s">
        <v>174</v>
      </c>
      <c r="B46" s="37" t="s">
        <v>213</v>
      </c>
      <c r="C46" s="8">
        <v>11.769728038</v>
      </c>
      <c r="D46" s="11" t="str">
        <f t="shared" si="14"/>
        <v>N/A</v>
      </c>
      <c r="E46" s="8">
        <v>12.247280034999999</v>
      </c>
      <c r="F46" s="11" t="str">
        <f t="shared" si="15"/>
        <v>N/A</v>
      </c>
      <c r="G46" s="8">
        <v>12.40805106</v>
      </c>
      <c r="H46" s="11" t="str">
        <f t="shared" si="16"/>
        <v>N/A</v>
      </c>
      <c r="I46" s="12">
        <v>4.0570000000000004</v>
      </c>
      <c r="J46" s="12">
        <v>1.3129999999999999</v>
      </c>
      <c r="K46" s="47" t="s">
        <v>740</v>
      </c>
      <c r="L46" s="9" t="str">
        <f t="shared" si="17"/>
        <v>Yes</v>
      </c>
    </row>
    <row r="47" spans="1:12" x14ac:dyDescent="0.2">
      <c r="A47" s="3" t="s">
        <v>175</v>
      </c>
      <c r="B47" s="37" t="s">
        <v>213</v>
      </c>
      <c r="C47" s="8">
        <v>3.6834435965000001</v>
      </c>
      <c r="D47" s="11" t="str">
        <f t="shared" si="14"/>
        <v>N/A</v>
      </c>
      <c r="E47" s="8">
        <v>3.7104417063000001</v>
      </c>
      <c r="F47" s="11" t="str">
        <f t="shared" si="15"/>
        <v>N/A</v>
      </c>
      <c r="G47" s="8">
        <v>3.6654167340999999</v>
      </c>
      <c r="H47" s="11" t="str">
        <f t="shared" si="16"/>
        <v>N/A</v>
      </c>
      <c r="I47" s="12">
        <v>0.73299999999999998</v>
      </c>
      <c r="J47" s="12">
        <v>-1.21</v>
      </c>
      <c r="K47" s="47" t="s">
        <v>740</v>
      </c>
      <c r="L47" s="9" t="str">
        <f t="shared" si="17"/>
        <v>Yes</v>
      </c>
    </row>
    <row r="48" spans="1:12" x14ac:dyDescent="0.2">
      <c r="A48" s="3" t="s">
        <v>176</v>
      </c>
      <c r="B48" s="37" t="s">
        <v>213</v>
      </c>
      <c r="C48" s="8">
        <v>2.7542071410000002</v>
      </c>
      <c r="D48" s="11" t="str">
        <f t="shared" si="14"/>
        <v>N/A</v>
      </c>
      <c r="E48" s="8">
        <v>2.7259156237000002</v>
      </c>
      <c r="F48" s="11" t="str">
        <f t="shared" si="15"/>
        <v>N/A</v>
      </c>
      <c r="G48" s="8">
        <v>2.5977833423000001</v>
      </c>
      <c r="H48" s="11" t="str">
        <f t="shared" si="16"/>
        <v>N/A</v>
      </c>
      <c r="I48" s="12">
        <v>-1.03</v>
      </c>
      <c r="J48" s="12">
        <v>-4.7</v>
      </c>
      <c r="K48" s="47" t="s">
        <v>740</v>
      </c>
      <c r="L48" s="9" t="str">
        <f t="shared" si="17"/>
        <v>Yes</v>
      </c>
    </row>
    <row r="49" spans="1:12" x14ac:dyDescent="0.2">
      <c r="A49" s="3" t="s">
        <v>957</v>
      </c>
      <c r="B49" s="37" t="s">
        <v>213</v>
      </c>
      <c r="C49" s="8">
        <v>2.0400333581000001</v>
      </c>
      <c r="D49" s="11" t="str">
        <f t="shared" si="14"/>
        <v>N/A</v>
      </c>
      <c r="E49" s="8">
        <v>1.9565553743999999</v>
      </c>
      <c r="F49" s="11" t="str">
        <f t="shared" si="15"/>
        <v>N/A</v>
      </c>
      <c r="G49" s="8">
        <v>1.8781378082</v>
      </c>
      <c r="H49" s="11" t="str">
        <f t="shared" si="16"/>
        <v>N/A</v>
      </c>
      <c r="I49" s="12">
        <v>-4.09</v>
      </c>
      <c r="J49" s="12">
        <v>-4.01</v>
      </c>
      <c r="K49" s="47" t="s">
        <v>740</v>
      </c>
      <c r="L49" s="9" t="str">
        <f t="shared" si="17"/>
        <v>Yes</v>
      </c>
    </row>
    <row r="50" spans="1:12" x14ac:dyDescent="0.2">
      <c r="A50" s="2" t="s">
        <v>208</v>
      </c>
      <c r="B50" s="37" t="s">
        <v>213</v>
      </c>
      <c r="C50" s="38">
        <v>614733</v>
      </c>
      <c r="D50" s="9" t="str">
        <f t="shared" ref="D50:D53" si="18">IF($B50="N/A","N/A",IF(C50&lt;0,"No","Yes"))</f>
        <v>N/A</v>
      </c>
      <c r="E50" s="38">
        <v>630607</v>
      </c>
      <c r="F50" s="9" t="str">
        <f t="shared" ref="F50:F53" si="19">IF($B50="N/A","N/A",IF(E50&lt;0,"No","Yes"))</f>
        <v>N/A</v>
      </c>
      <c r="G50" s="38">
        <v>636954</v>
      </c>
      <c r="H50" s="9" t="str">
        <f t="shared" ref="H50:H53" si="20">IF($B50="N/A","N/A",IF(G50&lt;0,"No","Yes"))</f>
        <v>N/A</v>
      </c>
      <c r="I50" s="12">
        <v>2.5819999999999999</v>
      </c>
      <c r="J50" s="12">
        <v>1.006</v>
      </c>
      <c r="K50" s="47" t="s">
        <v>740</v>
      </c>
      <c r="L50" s="9" t="str">
        <f t="shared" si="17"/>
        <v>Yes</v>
      </c>
    </row>
    <row r="51" spans="1:12" x14ac:dyDescent="0.2">
      <c r="A51" s="2" t="s">
        <v>209</v>
      </c>
      <c r="B51" s="37" t="s">
        <v>213</v>
      </c>
      <c r="C51" s="38">
        <v>35703</v>
      </c>
      <c r="D51" s="9" t="str">
        <f t="shared" si="18"/>
        <v>N/A</v>
      </c>
      <c r="E51" s="38">
        <v>39422</v>
      </c>
      <c r="F51" s="9" t="str">
        <f t="shared" si="19"/>
        <v>N/A</v>
      </c>
      <c r="G51" s="38">
        <v>40046</v>
      </c>
      <c r="H51" s="9" t="str">
        <f t="shared" si="20"/>
        <v>N/A</v>
      </c>
      <c r="I51" s="12">
        <v>10.42</v>
      </c>
      <c r="J51" s="12">
        <v>1.583</v>
      </c>
      <c r="K51" s="47" t="s">
        <v>740</v>
      </c>
      <c r="L51" s="9" t="str">
        <f t="shared" si="17"/>
        <v>Yes</v>
      </c>
    </row>
    <row r="52" spans="1:12" x14ac:dyDescent="0.2">
      <c r="A52" s="2" t="s">
        <v>210</v>
      </c>
      <c r="B52" s="37" t="s">
        <v>213</v>
      </c>
      <c r="C52" s="38">
        <v>355956</v>
      </c>
      <c r="D52" s="9" t="str">
        <f t="shared" si="18"/>
        <v>N/A</v>
      </c>
      <c r="E52" s="38">
        <v>398000</v>
      </c>
      <c r="F52" s="9" t="str">
        <f t="shared" si="19"/>
        <v>N/A</v>
      </c>
      <c r="G52" s="38">
        <v>419458</v>
      </c>
      <c r="H52" s="9" t="str">
        <f t="shared" si="20"/>
        <v>N/A</v>
      </c>
      <c r="I52" s="12">
        <v>11.81</v>
      </c>
      <c r="J52" s="12">
        <v>5.391</v>
      </c>
      <c r="K52" s="47" t="s">
        <v>740</v>
      </c>
      <c r="L52" s="9" t="str">
        <f t="shared" si="17"/>
        <v>Yes</v>
      </c>
    </row>
    <row r="53" spans="1:12" x14ac:dyDescent="0.2">
      <c r="A53" s="2" t="s">
        <v>958</v>
      </c>
      <c r="B53" s="37" t="s">
        <v>213</v>
      </c>
      <c r="C53" s="38">
        <v>65658</v>
      </c>
      <c r="D53" s="9" t="str">
        <f t="shared" si="18"/>
        <v>N/A</v>
      </c>
      <c r="E53" s="38">
        <v>71591</v>
      </c>
      <c r="F53" s="9" t="str">
        <f t="shared" si="19"/>
        <v>N/A</v>
      </c>
      <c r="G53" s="38">
        <v>71543</v>
      </c>
      <c r="H53" s="9" t="str">
        <f t="shared" si="20"/>
        <v>N/A</v>
      </c>
      <c r="I53" s="12">
        <v>9.0359999999999996</v>
      </c>
      <c r="J53" s="12">
        <v>-6.7000000000000004E-2</v>
      </c>
      <c r="K53" s="47" t="s">
        <v>740</v>
      </c>
      <c r="L53" s="9" t="str">
        <f t="shared" si="17"/>
        <v>Yes</v>
      </c>
    </row>
    <row r="54" spans="1:12" x14ac:dyDescent="0.2">
      <c r="A54" s="2" t="s">
        <v>959</v>
      </c>
      <c r="B54" s="37" t="s">
        <v>213</v>
      </c>
      <c r="C54" s="8">
        <v>99.999369582</v>
      </c>
      <c r="D54" s="46" t="str">
        <f>IF($B54="N/A","N/A",IF(C54&gt;10,"No",IF(C54&lt;-10,"No","Yes")))</f>
        <v>N/A</v>
      </c>
      <c r="E54" s="8">
        <v>99.998554792999997</v>
      </c>
      <c r="F54" s="46" t="str">
        <f>IF($B54="N/A","N/A",IF(E54&gt;10,"No",IF(E54&lt;-10,"No","Yes")))</f>
        <v>N/A</v>
      </c>
      <c r="G54" s="8">
        <v>99.998588115999993</v>
      </c>
      <c r="H54" s="46" t="str">
        <f>IF($B54="N/A","N/A",IF(G54&gt;10,"No",IF(G54&lt;-10,"No","Yes")))</f>
        <v>N/A</v>
      </c>
      <c r="I54" s="12">
        <v>-1E-3</v>
      </c>
      <c r="J54" s="12">
        <v>0</v>
      </c>
      <c r="K54" s="37" t="s">
        <v>213</v>
      </c>
      <c r="L54" s="9" t="str">
        <f t="shared" si="4"/>
        <v>N/A</v>
      </c>
    </row>
    <row r="55" spans="1:12" x14ac:dyDescent="0.2">
      <c r="A55" s="2" t="s">
        <v>960</v>
      </c>
      <c r="B55" s="37" t="s">
        <v>213</v>
      </c>
      <c r="C55" s="8">
        <v>99.998378924999997</v>
      </c>
      <c r="D55" s="46" t="str">
        <f>IF($B55="N/A","N/A",IF(C55&gt;10,"No",IF(C55&lt;-10,"No","Yes")))</f>
        <v>N/A</v>
      </c>
      <c r="E55" s="8">
        <v>99.996939561000005</v>
      </c>
      <c r="F55" s="46" t="str">
        <f>IF($B55="N/A","N/A",IF(E55&gt;10,"No",IF(E55&lt;-10,"No","Yes")))</f>
        <v>N/A</v>
      </c>
      <c r="G55" s="8">
        <v>99.998505064</v>
      </c>
      <c r="H55" s="46" t="str">
        <f>IF($B55="N/A","N/A",IF(G55&gt;10,"No",IF(G55&lt;-10,"No","Yes")))</f>
        <v>N/A</v>
      </c>
      <c r="I55" s="12">
        <v>-1E-3</v>
      </c>
      <c r="J55" s="12">
        <v>1.6000000000000001E-3</v>
      </c>
      <c r="K55" s="37" t="s">
        <v>213</v>
      </c>
      <c r="L55" s="9" t="str">
        <f t="shared" si="4"/>
        <v>N/A</v>
      </c>
    </row>
    <row r="56" spans="1:12" x14ac:dyDescent="0.2">
      <c r="A56" s="2" t="s">
        <v>177</v>
      </c>
      <c r="B56" s="37" t="s">
        <v>213</v>
      </c>
      <c r="C56" s="8">
        <v>57.837809602999997</v>
      </c>
      <c r="D56" s="46" t="str">
        <f t="shared" ref="D56:D57" si="21">IF($B56="N/A","N/A",IF(C56&gt;10,"No",IF(C56&lt;-10,"No","Yes")))</f>
        <v>N/A</v>
      </c>
      <c r="E56" s="8">
        <v>58.494757299</v>
      </c>
      <c r="F56" s="46" t="str">
        <f t="shared" ref="F56:F57" si="22">IF($B56="N/A","N/A",IF(E56&gt;10,"No",IF(E56&lt;-10,"No","Yes")))</f>
        <v>N/A</v>
      </c>
      <c r="G56" s="8">
        <v>58.926636019999997</v>
      </c>
      <c r="H56" s="46" t="str">
        <f t="shared" ref="H56:H57" si="23">IF($B56="N/A","N/A",IF(G56&gt;10,"No",IF(G56&lt;-10,"No","Yes")))</f>
        <v>N/A</v>
      </c>
      <c r="I56" s="12">
        <v>1.1359999999999999</v>
      </c>
      <c r="J56" s="12">
        <v>0.73829999999999996</v>
      </c>
      <c r="K56" s="47" t="s">
        <v>740</v>
      </c>
      <c r="L56" s="9" t="str">
        <f>IF(J56="Div by 0", "N/A", IF(OR(J56="N/A",K56="N/A"),"N/A", IF(J56&gt;VALUE(MID(K56,1,2)), "No", IF(J56&lt;-1*VALUE(MID(K56,1,2)), "No", "Yes"))))</f>
        <v>Yes</v>
      </c>
    </row>
    <row r="57" spans="1:12" x14ac:dyDescent="0.2">
      <c r="A57" s="6" t="s">
        <v>178</v>
      </c>
      <c r="B57" s="37" t="s">
        <v>213</v>
      </c>
      <c r="C57" s="8">
        <v>42.160569322000001</v>
      </c>
      <c r="D57" s="46" t="str">
        <f t="shared" si="21"/>
        <v>N/A</v>
      </c>
      <c r="E57" s="8">
        <v>41.502182263000002</v>
      </c>
      <c r="F57" s="46" t="str">
        <f t="shared" si="22"/>
        <v>N/A</v>
      </c>
      <c r="G57" s="8">
        <v>41.071869044000003</v>
      </c>
      <c r="H57" s="46" t="str">
        <f t="shared" si="23"/>
        <v>N/A</v>
      </c>
      <c r="I57" s="12">
        <v>-1.56</v>
      </c>
      <c r="J57" s="12">
        <v>-1.04</v>
      </c>
      <c r="K57" s="47" t="s">
        <v>740</v>
      </c>
      <c r="L57" s="9" t="str">
        <f>IF(J57="Div by 0", "N/A", IF(OR(J57="N/A",K57="N/A"),"N/A", IF(J57&gt;VALUE(MID(K57,1,2)), "No", IF(J57&lt;-1*VALUE(MID(K57,1,2)), "No", "Yes"))))</f>
        <v>Yes</v>
      </c>
    </row>
    <row r="58" spans="1:12" x14ac:dyDescent="0.2">
      <c r="A58" s="7" t="s">
        <v>686</v>
      </c>
      <c r="B58" s="37" t="s">
        <v>282</v>
      </c>
      <c r="C58" s="8">
        <v>60.260686939999999</v>
      </c>
      <c r="D58" s="46" t="str">
        <f>IF($B58="N/A","N/A",IF(C58&gt;70,"No",IF(C58&lt;40,"No","Yes")))</f>
        <v>Yes</v>
      </c>
      <c r="E58" s="8">
        <v>60.899666922000002</v>
      </c>
      <c r="F58" s="46" t="str">
        <f>IF($B58="N/A","N/A",IF(E58&gt;70,"No",IF(E58&lt;40,"No","Yes")))</f>
        <v>Yes</v>
      </c>
      <c r="G58" s="8">
        <v>62.109686769</v>
      </c>
      <c r="H58" s="46" t="str">
        <f>IF($B58="N/A","N/A",IF(G58&gt;70,"No",IF(G58&lt;40,"No","Yes")))</f>
        <v>Yes</v>
      </c>
      <c r="I58" s="12">
        <v>1.06</v>
      </c>
      <c r="J58" s="12">
        <v>1.9870000000000001</v>
      </c>
      <c r="K58" s="47" t="s">
        <v>740</v>
      </c>
      <c r="L58" s="9" t="str">
        <f t="shared" si="4"/>
        <v>Yes</v>
      </c>
    </row>
    <row r="59" spans="1:12" x14ac:dyDescent="0.2">
      <c r="A59" s="2" t="s">
        <v>687</v>
      </c>
      <c r="B59" s="37" t="s">
        <v>213</v>
      </c>
      <c r="C59" s="8">
        <v>67.746495339999996</v>
      </c>
      <c r="D59" s="46" t="str">
        <f>IF($B59="N/A","N/A",IF(C59&gt;10,"No",IF(C59&lt;-10,"No","Yes")))</f>
        <v>N/A</v>
      </c>
      <c r="E59" s="8">
        <v>66.883116883</v>
      </c>
      <c r="F59" s="46" t="str">
        <f>IF($B59="N/A","N/A",IF(E59&gt;10,"No",IF(E59&lt;-10,"No","Yes")))</f>
        <v>N/A</v>
      </c>
      <c r="G59" s="8">
        <v>67.067322408999999</v>
      </c>
      <c r="H59" s="46" t="str">
        <f>IF($B59="N/A","N/A",IF(G59&gt;10,"No",IF(G59&lt;-10,"No","Yes")))</f>
        <v>N/A</v>
      </c>
      <c r="I59" s="12">
        <v>-1.27</v>
      </c>
      <c r="J59" s="12">
        <v>0.27539999999999998</v>
      </c>
      <c r="K59" s="37" t="s">
        <v>213</v>
      </c>
      <c r="L59" s="9" t="str">
        <f t="shared" si="4"/>
        <v>N/A</v>
      </c>
    </row>
    <row r="60" spans="1:12" x14ac:dyDescent="0.2">
      <c r="A60" s="2" t="s">
        <v>688</v>
      </c>
      <c r="B60" s="37" t="s">
        <v>213</v>
      </c>
      <c r="C60" s="8">
        <v>69.668065068999994</v>
      </c>
      <c r="D60" s="46" t="str">
        <f t="shared" ref="D60:D66" si="24">IF($B60="N/A","N/A",IF(C60&gt;10,"No",IF(C60&lt;-10,"No","Yes")))</f>
        <v>N/A</v>
      </c>
      <c r="E60" s="8">
        <v>67.829332851000004</v>
      </c>
      <c r="F60" s="46" t="str">
        <f t="shared" ref="F60:F66" si="25">IF($B60="N/A","N/A",IF(E60&gt;10,"No",IF(E60&lt;-10,"No","Yes")))</f>
        <v>N/A</v>
      </c>
      <c r="G60" s="8">
        <v>67.294637245999994</v>
      </c>
      <c r="H60" s="46" t="str">
        <f t="shared" ref="H60:H66" si="26">IF($B60="N/A","N/A",IF(G60&gt;10,"No",IF(G60&lt;-10,"No","Yes")))</f>
        <v>N/A</v>
      </c>
      <c r="I60" s="12">
        <v>-2.64</v>
      </c>
      <c r="J60" s="12">
        <v>-0.78800000000000003</v>
      </c>
      <c r="K60" s="37" t="s">
        <v>213</v>
      </c>
      <c r="L60" s="9" t="str">
        <f t="shared" si="4"/>
        <v>N/A</v>
      </c>
    </row>
    <row r="61" spans="1:12" x14ac:dyDescent="0.2">
      <c r="A61" s="2" t="s">
        <v>1748</v>
      </c>
      <c r="B61" s="37" t="s">
        <v>213</v>
      </c>
      <c r="C61" s="8">
        <v>62.845037355999999</v>
      </c>
      <c r="D61" s="46" t="str">
        <f t="shared" si="24"/>
        <v>N/A</v>
      </c>
      <c r="E61" s="8">
        <v>65.494145000000003</v>
      </c>
      <c r="F61" s="46" t="str">
        <f t="shared" si="25"/>
        <v>N/A</v>
      </c>
      <c r="G61" s="8">
        <v>64.301732035000001</v>
      </c>
      <c r="H61" s="46" t="str">
        <f t="shared" si="26"/>
        <v>N/A</v>
      </c>
      <c r="I61" s="12">
        <v>4.2149999999999999</v>
      </c>
      <c r="J61" s="12">
        <v>-1.82</v>
      </c>
      <c r="K61" s="37" t="s">
        <v>213</v>
      </c>
      <c r="L61" s="9" t="str">
        <f t="shared" si="4"/>
        <v>N/A</v>
      </c>
    </row>
    <row r="62" spans="1:12" x14ac:dyDescent="0.2">
      <c r="A62" s="2" t="s">
        <v>689</v>
      </c>
      <c r="B62" s="37" t="s">
        <v>213</v>
      </c>
      <c r="C62" s="8">
        <v>37.972730421999998</v>
      </c>
      <c r="D62" s="46" t="str">
        <f t="shared" si="24"/>
        <v>N/A</v>
      </c>
      <c r="E62" s="8">
        <v>38.121317283000003</v>
      </c>
      <c r="F62" s="46" t="str">
        <f t="shared" si="25"/>
        <v>N/A</v>
      </c>
      <c r="G62" s="8">
        <v>49.312538134</v>
      </c>
      <c r="H62" s="46" t="str">
        <f t="shared" si="26"/>
        <v>N/A</v>
      </c>
      <c r="I62" s="12">
        <v>0.39129999999999998</v>
      </c>
      <c r="J62" s="12">
        <v>29.36</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1.2053596356</v>
      </c>
      <c r="D64" s="46" t="str">
        <f t="shared" si="24"/>
        <v>N/A</v>
      </c>
      <c r="E64" s="8">
        <v>1.1758034926000001</v>
      </c>
      <c r="F64" s="46" t="str">
        <f t="shared" si="25"/>
        <v>N/A</v>
      </c>
      <c r="G64" s="8">
        <v>1.1486090867000001</v>
      </c>
      <c r="H64" s="46" t="str">
        <f t="shared" si="26"/>
        <v>N/A</v>
      </c>
      <c r="I64" s="12">
        <v>-2.4500000000000002</v>
      </c>
      <c r="J64" s="12">
        <v>-2.31</v>
      </c>
      <c r="K64" s="37" t="s">
        <v>213</v>
      </c>
      <c r="L64" s="9" t="str">
        <f t="shared" si="4"/>
        <v>N/A</v>
      </c>
    </row>
    <row r="65" spans="1:12" x14ac:dyDescent="0.2">
      <c r="A65" s="3" t="s">
        <v>147</v>
      </c>
      <c r="B65" s="37" t="s">
        <v>213</v>
      </c>
      <c r="C65" s="8">
        <v>1.4174503366</v>
      </c>
      <c r="D65" s="46" t="str">
        <f t="shared" si="24"/>
        <v>N/A</v>
      </c>
      <c r="E65" s="8">
        <v>1.4164729806</v>
      </c>
      <c r="F65" s="46" t="str">
        <f t="shared" si="25"/>
        <v>N/A</v>
      </c>
      <c r="G65" s="8">
        <v>1.3709392764999999</v>
      </c>
      <c r="H65" s="46" t="str">
        <f t="shared" si="26"/>
        <v>N/A</v>
      </c>
      <c r="I65" s="12">
        <v>-6.9000000000000006E-2</v>
      </c>
      <c r="J65" s="12">
        <v>-3.21</v>
      </c>
      <c r="K65" s="37" t="s">
        <v>213</v>
      </c>
      <c r="L65" s="9" t="str">
        <f t="shared" si="4"/>
        <v>N/A</v>
      </c>
    </row>
    <row r="66" spans="1:12" x14ac:dyDescent="0.2">
      <c r="A66" s="3" t="s">
        <v>148</v>
      </c>
      <c r="B66" s="37" t="s">
        <v>213</v>
      </c>
      <c r="C66" s="8">
        <v>1.5188576101</v>
      </c>
      <c r="D66" s="46" t="str">
        <f t="shared" si="24"/>
        <v>N/A</v>
      </c>
      <c r="E66" s="8">
        <v>1.4993598583000001</v>
      </c>
      <c r="F66" s="46" t="str">
        <f t="shared" si="25"/>
        <v>N/A</v>
      </c>
      <c r="G66" s="8">
        <v>1.4527454913</v>
      </c>
      <c r="H66" s="46" t="str">
        <f t="shared" si="26"/>
        <v>N/A</v>
      </c>
      <c r="I66" s="12">
        <v>-1.28</v>
      </c>
      <c r="J66" s="12">
        <v>-3.11</v>
      </c>
      <c r="K66" s="37" t="s">
        <v>213</v>
      </c>
      <c r="L66" s="9" t="str">
        <f t="shared" si="4"/>
        <v>N/A</v>
      </c>
    </row>
    <row r="67" spans="1:12" x14ac:dyDescent="0.2">
      <c r="A67" s="2" t="s">
        <v>961</v>
      </c>
      <c r="B67" s="50" t="s">
        <v>213</v>
      </c>
      <c r="C67" s="1">
        <v>4780</v>
      </c>
      <c r="D67" s="11" t="str">
        <f>IF($B67="N/A","N/A",IF(C67&gt;10,"No",IF(C67&lt;-10,"No","Yes")))</f>
        <v>N/A</v>
      </c>
      <c r="E67" s="1">
        <v>4946</v>
      </c>
      <c r="F67" s="11" t="str">
        <f>IF($B67="N/A","N/A",IF(E67&gt;10,"No",IF(E67&lt;-10,"No","Yes")))</f>
        <v>N/A</v>
      </c>
      <c r="G67" s="1">
        <v>4826</v>
      </c>
      <c r="H67" s="11" t="str">
        <f>IF($B67="N/A","N/A",IF(G67&gt;10,"No",IF(G67&lt;-10,"No","Yes")))</f>
        <v>N/A</v>
      </c>
      <c r="I67" s="12">
        <v>3.4729999999999999</v>
      </c>
      <c r="J67" s="12">
        <v>-2.4300000000000002</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369</v>
      </c>
      <c r="D69" s="46" t="str">
        <f t="shared" si="27"/>
        <v>No</v>
      </c>
      <c r="E69" s="1">
        <v>375</v>
      </c>
      <c r="F69" s="46" t="str">
        <f t="shared" si="28"/>
        <v>No</v>
      </c>
      <c r="G69" s="1">
        <v>302</v>
      </c>
      <c r="H69" s="46" t="str">
        <f t="shared" si="29"/>
        <v>No</v>
      </c>
      <c r="I69" s="12">
        <v>1.6259999999999999</v>
      </c>
      <c r="J69" s="12">
        <v>-19.5</v>
      </c>
      <c r="K69" s="37" t="s">
        <v>213</v>
      </c>
      <c r="L69" s="9" t="str">
        <f t="shared" si="4"/>
        <v>N/A</v>
      </c>
    </row>
    <row r="70" spans="1:12" x14ac:dyDescent="0.2">
      <c r="A70" s="3" t="s">
        <v>203</v>
      </c>
      <c r="B70" s="73" t="s">
        <v>213</v>
      </c>
      <c r="C70" s="13">
        <v>26.016260162999998</v>
      </c>
      <c r="D70" s="11" t="str">
        <f>IF($B70="N/A","N/A",IF(C70&gt;10,"No",IF(C70&lt;-10,"No","Yes")))</f>
        <v>N/A</v>
      </c>
      <c r="E70" s="13">
        <v>31.733333333000001</v>
      </c>
      <c r="F70" s="11" t="str">
        <f>IF($B70="N/A","N/A",IF(E70&gt;10,"No",IF(E70&lt;-10,"No","Yes")))</f>
        <v>N/A</v>
      </c>
      <c r="G70" s="13">
        <v>36.423841060000001</v>
      </c>
      <c r="H70" s="11" t="str">
        <f>IF($B70="N/A","N/A",IF(G70&gt;10,"No",IF(G70&lt;-10,"No","Yes")))</f>
        <v>N/A</v>
      </c>
      <c r="I70" s="12">
        <v>21.97</v>
      </c>
      <c r="J70" s="12">
        <v>14.78</v>
      </c>
      <c r="K70" s="73" t="s">
        <v>213</v>
      </c>
      <c r="L70" s="9" t="str">
        <f t="shared" si="4"/>
        <v>N/A</v>
      </c>
    </row>
    <row r="71" spans="1:12" x14ac:dyDescent="0.2">
      <c r="A71" s="2" t="s">
        <v>65</v>
      </c>
      <c r="B71" s="50" t="s">
        <v>213</v>
      </c>
      <c r="C71" s="1">
        <v>181397</v>
      </c>
      <c r="D71" s="11" t="str">
        <f>IF($B71="N/A","N/A",IF(C71&gt;10,"No",IF(C71&lt;-10,"No","Yes")))</f>
        <v>N/A</v>
      </c>
      <c r="E71" s="1">
        <v>193066</v>
      </c>
      <c r="F71" s="11" t="str">
        <f>IF($B71="N/A","N/A",IF(E71&gt;10,"No",IF(E71&lt;-10,"No","Yes")))</f>
        <v>N/A</v>
      </c>
      <c r="G71" s="1">
        <v>194853</v>
      </c>
      <c r="H71" s="11" t="str">
        <f>IF($B71="N/A","N/A",IF(G71&gt;10,"No",IF(G71&lt;-10,"No","Yes")))</f>
        <v>N/A</v>
      </c>
      <c r="I71" s="12">
        <v>6.4329999999999998</v>
      </c>
      <c r="J71" s="12">
        <v>0.92559999999999998</v>
      </c>
      <c r="K71" s="50" t="s">
        <v>740</v>
      </c>
      <c r="L71" s="9" t="str">
        <f t="shared" ref="L71:L103" si="30">IF(J71="Div by 0", "N/A", IF(K71="N/A","N/A", IF(J71&gt;VALUE(MID(K71,1,2)), "No", IF(J71&lt;-1*VALUE(MID(K71,1,2)), "No", "Yes"))))</f>
        <v>Yes</v>
      </c>
    </row>
    <row r="72" spans="1:12" x14ac:dyDescent="0.2">
      <c r="A72" s="4" t="s">
        <v>66</v>
      </c>
      <c r="B72" s="50" t="s">
        <v>213</v>
      </c>
      <c r="C72" s="1">
        <v>153613.67000000001</v>
      </c>
      <c r="D72" s="11" t="str">
        <f>IF($B72="N/A","N/A",IF(C72&gt;10,"No",IF(C72&lt;-10,"No","Yes")))</f>
        <v>N/A</v>
      </c>
      <c r="E72" s="1">
        <v>161819.48000000001</v>
      </c>
      <c r="F72" s="11" t="str">
        <f>IF($B72="N/A","N/A",IF(E72&gt;10,"No",IF(E72&lt;-10,"No","Yes")))</f>
        <v>N/A</v>
      </c>
      <c r="G72" s="1">
        <v>163022.6</v>
      </c>
      <c r="H72" s="11" t="str">
        <f>IF($B72="N/A","N/A",IF(G72&gt;10,"No",IF(G72&lt;-10,"No","Yes")))</f>
        <v>N/A</v>
      </c>
      <c r="I72" s="12">
        <v>5.3419999999999996</v>
      </c>
      <c r="J72" s="12">
        <v>0.74350000000000005</v>
      </c>
      <c r="K72" s="50" t="s">
        <v>741</v>
      </c>
      <c r="L72" s="9" t="str">
        <f t="shared" si="30"/>
        <v>Yes</v>
      </c>
    </row>
    <row r="73" spans="1:12" x14ac:dyDescent="0.2">
      <c r="A73" s="3" t="s">
        <v>67</v>
      </c>
      <c r="B73" s="37" t="s">
        <v>283</v>
      </c>
      <c r="C73" s="8">
        <v>94.887075870999993</v>
      </c>
      <c r="D73" s="46" t="str">
        <f>IF($B73="N/A","N/A",IF(C73&gt;=90,"Yes","No"))</f>
        <v>Yes</v>
      </c>
      <c r="E73" s="8">
        <v>94.862548872999994</v>
      </c>
      <c r="F73" s="46" t="str">
        <f>IF($B73="N/A","N/A",IF(E73&gt;=90,"Yes","No"))</f>
        <v>Yes</v>
      </c>
      <c r="G73" s="8">
        <v>94.612708744000003</v>
      </c>
      <c r="H73" s="46" t="str">
        <f>IF($B73="N/A","N/A",IF(G73&gt;=90,"Yes","No"))</f>
        <v>Yes</v>
      </c>
      <c r="I73" s="12">
        <v>-2.5999999999999999E-2</v>
      </c>
      <c r="J73" s="12">
        <v>-0.26300000000000001</v>
      </c>
      <c r="K73" s="47" t="s">
        <v>740</v>
      </c>
      <c r="L73" s="9" t="str">
        <f t="shared" si="30"/>
        <v>Yes</v>
      </c>
    </row>
    <row r="74" spans="1:12" x14ac:dyDescent="0.2">
      <c r="A74" s="2" t="s">
        <v>962</v>
      </c>
      <c r="B74" s="37" t="s">
        <v>283</v>
      </c>
      <c r="C74" s="8">
        <v>94.891007450000004</v>
      </c>
      <c r="D74" s="46" t="str">
        <f>IF($B74="N/A","N/A",IF(C74&gt;=90,"Yes","No"))</f>
        <v>Yes</v>
      </c>
      <c r="E74" s="8">
        <v>94.861924346999999</v>
      </c>
      <c r="F74" s="46" t="str">
        <f>IF($B74="N/A","N/A",IF(E74&gt;=90,"Yes","No"))</f>
        <v>Yes</v>
      </c>
      <c r="G74" s="8">
        <v>94.616656122999999</v>
      </c>
      <c r="H74" s="46" t="str">
        <f>IF($B74="N/A","N/A",IF(G74&gt;=90,"Yes","No"))</f>
        <v>Yes</v>
      </c>
      <c r="I74" s="12">
        <v>-3.1E-2</v>
      </c>
      <c r="J74" s="12">
        <v>-0.25900000000000001</v>
      </c>
      <c r="K74" s="47" t="s">
        <v>740</v>
      </c>
      <c r="L74" s="9" t="str">
        <f t="shared" si="30"/>
        <v>Yes</v>
      </c>
    </row>
    <row r="75" spans="1:12" x14ac:dyDescent="0.2">
      <c r="A75" s="6" t="s">
        <v>963</v>
      </c>
      <c r="B75" s="50" t="s">
        <v>284</v>
      </c>
      <c r="C75" s="13">
        <v>44.176121225000003</v>
      </c>
      <c r="D75" s="46" t="str">
        <f>IF($B75="N/A","N/A",IF(C75&gt;55,"No",IF(C75&lt;30,"No","Yes")))</f>
        <v>Yes</v>
      </c>
      <c r="E75" s="13">
        <v>44.587471438999998</v>
      </c>
      <c r="F75" s="46" t="str">
        <f>IF($B75="N/A","N/A",IF(E75&gt;55,"No",IF(E75&lt;30,"No","Yes")))</f>
        <v>Yes</v>
      </c>
      <c r="G75" s="13">
        <v>44.785498703000002</v>
      </c>
      <c r="H75" s="46" t="str">
        <f>IF($B75="N/A","N/A",IF(G75&gt;55,"No",IF(G75&lt;30,"No","Yes")))</f>
        <v>Yes</v>
      </c>
      <c r="I75" s="12">
        <v>0.93120000000000003</v>
      </c>
      <c r="J75" s="12">
        <v>0.44409999999999999</v>
      </c>
      <c r="K75" s="50" t="s">
        <v>740</v>
      </c>
      <c r="L75" s="9" t="str">
        <f t="shared" si="30"/>
        <v>Yes</v>
      </c>
    </row>
    <row r="76" spans="1:12" ht="25.5" x14ac:dyDescent="0.2">
      <c r="A76" s="2" t="s">
        <v>964</v>
      </c>
      <c r="B76" s="50" t="s">
        <v>278</v>
      </c>
      <c r="C76" s="13">
        <v>0.48236740410000001</v>
      </c>
      <c r="D76" s="46" t="str">
        <f>IF($B76="N/A","N/A",IF(C76&gt;=5,"No",IF(C76&lt;0,"No","Yes")))</f>
        <v>Yes</v>
      </c>
      <c r="E76" s="13">
        <v>1.2285954026000001</v>
      </c>
      <c r="F76" s="46" t="str">
        <f>IF($B76="N/A","N/A",IF(E76&gt;=5,"No",IF(E76&lt;0,"No","Yes")))</f>
        <v>Yes</v>
      </c>
      <c r="G76" s="13">
        <v>0.91094312119999998</v>
      </c>
      <c r="H76" s="46" t="str">
        <f>IF($B76="N/A","N/A",IF(G76&gt;=5,"No",IF(G76&lt;0,"No","Yes")))</f>
        <v>Yes</v>
      </c>
      <c r="I76" s="12">
        <v>154.69999999999999</v>
      </c>
      <c r="J76" s="12">
        <v>-25.9</v>
      </c>
      <c r="K76" s="50" t="s">
        <v>213</v>
      </c>
      <c r="L76" s="9" t="str">
        <f t="shared" si="30"/>
        <v>N/A</v>
      </c>
    </row>
    <row r="77" spans="1:12" ht="25.5" x14ac:dyDescent="0.2">
      <c r="A77" s="2" t="s">
        <v>965</v>
      </c>
      <c r="B77" s="50" t="s">
        <v>213</v>
      </c>
      <c r="C77" s="13">
        <v>7.3226128326</v>
      </c>
      <c r="D77" s="50" t="s">
        <v>213</v>
      </c>
      <c r="E77" s="13">
        <v>7.6139765676</v>
      </c>
      <c r="F77" s="50" t="s">
        <v>213</v>
      </c>
      <c r="G77" s="13">
        <v>6.6429564851</v>
      </c>
      <c r="H77" s="50" t="s">
        <v>213</v>
      </c>
      <c r="I77" s="12">
        <v>3.9790000000000001</v>
      </c>
      <c r="J77" s="12">
        <v>-12.8</v>
      </c>
      <c r="K77" s="50" t="s">
        <v>213</v>
      </c>
      <c r="L77" s="9" t="str">
        <f t="shared" si="30"/>
        <v>N/A</v>
      </c>
    </row>
    <row r="78" spans="1:12" ht="25.5" x14ac:dyDescent="0.2">
      <c r="A78" s="2" t="s">
        <v>966</v>
      </c>
      <c r="B78" s="50" t="s">
        <v>213</v>
      </c>
      <c r="C78" s="13">
        <v>45.529418898999999</v>
      </c>
      <c r="D78" s="50" t="s">
        <v>213</v>
      </c>
      <c r="E78" s="13">
        <v>40.399656075999999</v>
      </c>
      <c r="F78" s="50" t="s">
        <v>213</v>
      </c>
      <c r="G78" s="13">
        <v>39.892123806000001</v>
      </c>
      <c r="H78" s="50" t="s">
        <v>213</v>
      </c>
      <c r="I78" s="12">
        <v>-11.3</v>
      </c>
      <c r="J78" s="12">
        <v>-1.26</v>
      </c>
      <c r="K78" s="50" t="s">
        <v>213</v>
      </c>
      <c r="L78" s="9" t="str">
        <f t="shared" si="30"/>
        <v>N/A</v>
      </c>
    </row>
    <row r="79" spans="1:12" ht="25.5" x14ac:dyDescent="0.2">
      <c r="A79" s="2" t="s">
        <v>967</v>
      </c>
      <c r="B79" s="50" t="s">
        <v>213</v>
      </c>
      <c r="C79" s="13">
        <v>2.8495509849</v>
      </c>
      <c r="D79" s="50" t="s">
        <v>213</v>
      </c>
      <c r="E79" s="13">
        <v>3.5086447122000002</v>
      </c>
      <c r="F79" s="50" t="s">
        <v>213</v>
      </c>
      <c r="G79" s="13">
        <v>3.8695837375000002</v>
      </c>
      <c r="H79" s="50" t="s">
        <v>213</v>
      </c>
      <c r="I79" s="12">
        <v>23.13</v>
      </c>
      <c r="J79" s="12">
        <v>10.29</v>
      </c>
      <c r="K79" s="50" t="s">
        <v>213</v>
      </c>
      <c r="L79" s="9" t="str">
        <f t="shared" si="30"/>
        <v>N/A</v>
      </c>
    </row>
    <row r="80" spans="1:12" ht="25.5" x14ac:dyDescent="0.2">
      <c r="A80" s="2" t="s">
        <v>968</v>
      </c>
      <c r="B80" s="50" t="s">
        <v>213</v>
      </c>
      <c r="C80" s="13">
        <v>6.9339625242</v>
      </c>
      <c r="D80" s="50" t="s">
        <v>213</v>
      </c>
      <c r="E80" s="13">
        <v>5.9166295464000003</v>
      </c>
      <c r="F80" s="50" t="s">
        <v>213</v>
      </c>
      <c r="G80" s="13">
        <v>5.9968283783</v>
      </c>
      <c r="H80" s="50" t="s">
        <v>213</v>
      </c>
      <c r="I80" s="12">
        <v>-14.7</v>
      </c>
      <c r="J80" s="12">
        <v>1.355</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0.24697211090000001</v>
      </c>
      <c r="D82" s="50" t="s">
        <v>213</v>
      </c>
      <c r="E82" s="13">
        <v>2.8264945666000001</v>
      </c>
      <c r="F82" s="50" t="s">
        <v>213</v>
      </c>
      <c r="G82" s="13">
        <v>2.4141275731</v>
      </c>
      <c r="H82" s="50" t="s">
        <v>213</v>
      </c>
      <c r="I82" s="12">
        <v>1044</v>
      </c>
      <c r="J82" s="12">
        <v>-14.6</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36.635115243999998</v>
      </c>
      <c r="D84" s="50" t="s">
        <v>213</v>
      </c>
      <c r="E84" s="13">
        <v>38.506003128000003</v>
      </c>
      <c r="F84" s="50" t="s">
        <v>213</v>
      </c>
      <c r="G84" s="13">
        <v>40.273436898999996</v>
      </c>
      <c r="H84" s="50" t="s">
        <v>213</v>
      </c>
      <c r="I84" s="12">
        <v>5.1070000000000002</v>
      </c>
      <c r="J84" s="12">
        <v>4.59</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89.580864071999997</v>
      </c>
      <c r="D87" s="50" t="s">
        <v>213</v>
      </c>
      <c r="E87" s="13">
        <v>86.050884154000002</v>
      </c>
      <c r="F87" s="50" t="s">
        <v>213</v>
      </c>
      <c r="G87" s="13">
        <v>87.073332203999996</v>
      </c>
      <c r="H87" s="50" t="s">
        <v>213</v>
      </c>
      <c r="I87" s="12">
        <v>-3.94</v>
      </c>
      <c r="J87" s="12">
        <v>1.1879999999999999</v>
      </c>
      <c r="K87" s="50" t="s">
        <v>213</v>
      </c>
      <c r="L87" s="9" t="str">
        <f t="shared" si="30"/>
        <v>N/A</v>
      </c>
    </row>
    <row r="88" spans="1:12" x14ac:dyDescent="0.2">
      <c r="A88" s="2" t="s">
        <v>976</v>
      </c>
      <c r="B88" s="50" t="s">
        <v>213</v>
      </c>
      <c r="C88" s="13">
        <v>10.419135927999999</v>
      </c>
      <c r="D88" s="50" t="s">
        <v>213</v>
      </c>
      <c r="E88" s="13">
        <v>13.949115846</v>
      </c>
      <c r="F88" s="50" t="s">
        <v>213</v>
      </c>
      <c r="G88" s="13">
        <v>12.926667796</v>
      </c>
      <c r="H88" s="50" t="s">
        <v>213</v>
      </c>
      <c r="I88" s="12">
        <v>33.880000000000003</v>
      </c>
      <c r="J88" s="12">
        <v>-7.33</v>
      </c>
      <c r="K88" s="50" t="s">
        <v>213</v>
      </c>
      <c r="L88" s="9" t="str">
        <f t="shared" si="30"/>
        <v>N/A</v>
      </c>
    </row>
    <row r="89" spans="1:12" x14ac:dyDescent="0.2">
      <c r="A89" s="6" t="s">
        <v>68</v>
      </c>
      <c r="B89" s="50" t="s">
        <v>213</v>
      </c>
      <c r="C89" s="1">
        <v>904</v>
      </c>
      <c r="D89" s="11" t="str">
        <f>IF($B89="N/A","N/A",IF(C89&gt;10,"No",IF(C89&lt;-10,"No","Yes")))</f>
        <v>N/A</v>
      </c>
      <c r="E89" s="1">
        <v>947</v>
      </c>
      <c r="F89" s="11" t="str">
        <f>IF($B89="N/A","N/A",IF(E89&gt;10,"No",IF(E89&lt;-10,"No","Yes")))</f>
        <v>N/A</v>
      </c>
      <c r="G89" s="1">
        <v>886</v>
      </c>
      <c r="H89" s="11" t="str">
        <f>IF($B89="N/A","N/A",IF(G89&gt;10,"No",IF(G89&lt;-10,"No","Yes")))</f>
        <v>N/A</v>
      </c>
      <c r="I89" s="12">
        <v>4.7569999999999997</v>
      </c>
      <c r="J89" s="12">
        <v>-6.44</v>
      </c>
      <c r="K89" s="50" t="s">
        <v>740</v>
      </c>
      <c r="L89" s="9" t="str">
        <f t="shared" si="30"/>
        <v>Yes</v>
      </c>
    </row>
    <row r="90" spans="1:12" x14ac:dyDescent="0.2">
      <c r="A90" s="2" t="s">
        <v>109</v>
      </c>
      <c r="B90" s="50" t="s">
        <v>213</v>
      </c>
      <c r="C90" s="13">
        <v>2.3230088495999999</v>
      </c>
      <c r="D90" s="46" t="str">
        <f>IF($B90="N/A","N/A",IF(C90&gt;10,"No",IF(C90&lt;-10,"No","Yes")))</f>
        <v>N/A</v>
      </c>
      <c r="E90" s="13">
        <v>4.1182682153999997</v>
      </c>
      <c r="F90" s="46" t="str">
        <f>IF($B90="N/A","N/A",IF(E90&gt;10,"No",IF(E90&lt;-10,"No","Yes")))</f>
        <v>N/A</v>
      </c>
      <c r="G90" s="13">
        <v>2.144469526</v>
      </c>
      <c r="H90" s="46" t="str">
        <f>IF($B90="N/A","N/A",IF(G90&gt;10,"No",IF(G90&lt;-10,"No","Yes")))</f>
        <v>N/A</v>
      </c>
      <c r="I90" s="12">
        <v>77.28</v>
      </c>
      <c r="J90" s="12">
        <v>-47.9</v>
      </c>
      <c r="K90" s="50" t="s">
        <v>740</v>
      </c>
      <c r="L90" s="9" t="str">
        <f t="shared" si="30"/>
        <v>No</v>
      </c>
    </row>
    <row r="91" spans="1:12" x14ac:dyDescent="0.2">
      <c r="A91" s="2" t="s">
        <v>110</v>
      </c>
      <c r="B91" s="50" t="s">
        <v>213</v>
      </c>
      <c r="C91" s="13">
        <v>1.4380530973000001</v>
      </c>
      <c r="D91" s="46" t="str">
        <f>IF($B91="N/A","N/A",IF(C91&gt;10,"No",IF(C91&lt;-10,"No","Yes")))</f>
        <v>N/A</v>
      </c>
      <c r="E91" s="13">
        <v>2.7455121436000001</v>
      </c>
      <c r="F91" s="46" t="str">
        <f>IF($B91="N/A","N/A",IF(E91&gt;10,"No",IF(E91&lt;-10,"No","Yes")))</f>
        <v>N/A</v>
      </c>
      <c r="G91" s="13">
        <v>3.1602708804000001</v>
      </c>
      <c r="H91" s="46" t="str">
        <f>IF($B91="N/A","N/A",IF(G91&gt;10,"No",IF(G91&lt;-10,"No","Yes")))</f>
        <v>N/A</v>
      </c>
      <c r="I91" s="12">
        <v>90.92</v>
      </c>
      <c r="J91" s="12">
        <v>15.11</v>
      </c>
      <c r="K91" s="50" t="s">
        <v>740</v>
      </c>
      <c r="L91" s="9" t="str">
        <f t="shared" si="30"/>
        <v>No</v>
      </c>
    </row>
    <row r="92" spans="1:12" x14ac:dyDescent="0.2">
      <c r="A92" s="4" t="s">
        <v>7</v>
      </c>
      <c r="B92" s="50" t="s">
        <v>213</v>
      </c>
      <c r="C92" s="13">
        <v>0.19349823869999999</v>
      </c>
      <c r="D92" s="11" t="str">
        <f>IF($B92="N/A","N/A",IF(C92&gt;10,"No",IF(C92&lt;-10,"No","Yes")))</f>
        <v>N/A</v>
      </c>
      <c r="E92" s="13">
        <v>0.2133985269</v>
      </c>
      <c r="F92" s="11" t="str">
        <f>IF($B92="N/A","N/A",IF(E92&gt;10,"No",IF(E92&lt;-10,"No","Yes")))</f>
        <v>N/A</v>
      </c>
      <c r="G92" s="13">
        <v>0.235562193</v>
      </c>
      <c r="H92" s="11" t="str">
        <f>IF($B92="N/A","N/A",IF(G92&gt;10,"No",IF(G92&lt;-10,"No","Yes")))</f>
        <v>N/A</v>
      </c>
      <c r="I92" s="12">
        <v>10.28</v>
      </c>
      <c r="J92" s="12">
        <v>10.39</v>
      </c>
      <c r="K92" s="50" t="s">
        <v>741</v>
      </c>
      <c r="L92" s="9" t="str">
        <f t="shared" si="30"/>
        <v>Yes</v>
      </c>
    </row>
    <row r="93" spans="1:12" x14ac:dyDescent="0.2">
      <c r="A93" s="4" t="s">
        <v>180</v>
      </c>
      <c r="B93" s="50" t="s">
        <v>213</v>
      </c>
      <c r="C93" s="13">
        <v>61.763976251000003</v>
      </c>
      <c r="D93" s="11" t="str">
        <f t="shared" ref="D93:D94" si="31">IF($B93="N/A","N/A",IF(C93&gt;10,"No",IF(C93&lt;-10,"No","Yes")))</f>
        <v>N/A</v>
      </c>
      <c r="E93" s="13">
        <v>61.500212363000003</v>
      </c>
      <c r="F93" s="11" t="str">
        <f t="shared" ref="F93:F94" si="32">IF($B93="N/A","N/A",IF(E93&gt;10,"No",IF(E93&lt;-10,"No","Yes")))</f>
        <v>N/A</v>
      </c>
      <c r="G93" s="13">
        <v>61.223589064999999</v>
      </c>
      <c r="H93" s="11" t="str">
        <f t="shared" ref="H93:H94" si="33">IF($B93="N/A","N/A",IF(G93&gt;10,"No",IF(G93&lt;-10,"No","Yes")))</f>
        <v>N/A</v>
      </c>
      <c r="I93" s="12">
        <v>-0.42699999999999999</v>
      </c>
      <c r="J93" s="12">
        <v>-0.45</v>
      </c>
      <c r="K93" s="50" t="s">
        <v>740</v>
      </c>
      <c r="L93" s="9" t="str">
        <f>IF(J93="Div by 0", "N/A", IF(OR(J93="N/A",K93="N/A"),"N/A", IF(J93&gt;VALUE(MID(K93,1,2)), "No", IF(J93&lt;-1*VALUE(MID(K93,1,2)), "No", "Yes"))))</f>
        <v>Yes</v>
      </c>
    </row>
    <row r="94" spans="1:12" x14ac:dyDescent="0.2">
      <c r="A94" s="4" t="s">
        <v>181</v>
      </c>
      <c r="B94" s="50" t="s">
        <v>213</v>
      </c>
      <c r="C94" s="13">
        <v>38.236023748999997</v>
      </c>
      <c r="D94" s="11" t="str">
        <f t="shared" si="31"/>
        <v>N/A</v>
      </c>
      <c r="E94" s="13">
        <v>38.499787636999997</v>
      </c>
      <c r="F94" s="11" t="str">
        <f t="shared" si="32"/>
        <v>N/A</v>
      </c>
      <c r="G94" s="13">
        <v>38.776410935000001</v>
      </c>
      <c r="H94" s="11" t="str">
        <f t="shared" si="33"/>
        <v>N/A</v>
      </c>
      <c r="I94" s="12">
        <v>0.68979999999999997</v>
      </c>
      <c r="J94" s="12">
        <v>0.71850000000000003</v>
      </c>
      <c r="K94" s="50" t="s">
        <v>740</v>
      </c>
      <c r="L94" s="9" t="str">
        <f>IF(J94="Div by 0", "N/A", IF(OR(J94="N/A",K94="N/A"),"N/A", IF(J94&gt;VALUE(MID(K94,1,2)), "No", IF(J94&lt;-1*VALUE(MID(K94,1,2)), "No", "Yes"))))</f>
        <v>Yes</v>
      </c>
    </row>
    <row r="95" spans="1:12" x14ac:dyDescent="0.2">
      <c r="A95" s="2" t="s">
        <v>8</v>
      </c>
      <c r="B95" s="50" t="s">
        <v>285</v>
      </c>
      <c r="C95" s="13">
        <v>7.2068446556000003</v>
      </c>
      <c r="D95" s="46" t="str">
        <f>IF($B95="N/A","N/A",IF(C95&gt;10,"No",IF(C95&lt;5,"No","Yes")))</f>
        <v>Yes</v>
      </c>
      <c r="E95" s="13">
        <v>7.0597619467000001</v>
      </c>
      <c r="F95" s="46" t="str">
        <f>IF($B95="N/A","N/A",IF(E95&gt;10,"No",IF(E95&lt;5,"No","Yes")))</f>
        <v>Yes</v>
      </c>
      <c r="G95" s="13">
        <v>6.8523451012000001</v>
      </c>
      <c r="H95" s="46" t="str">
        <f t="shared" ref="H95:H98" si="34">IF($B95="N/A","N/A",IF(G95&gt;10,"No",IF(G95&lt;5,"No","Yes")))</f>
        <v>Yes</v>
      </c>
      <c r="I95" s="12">
        <v>-2.04</v>
      </c>
      <c r="J95" s="12">
        <v>-2.94</v>
      </c>
      <c r="K95" s="50" t="s">
        <v>741</v>
      </c>
      <c r="L95" s="9" t="str">
        <f t="shared" si="30"/>
        <v>Yes</v>
      </c>
    </row>
    <row r="96" spans="1:12" x14ac:dyDescent="0.2">
      <c r="A96" s="2" t="s">
        <v>149</v>
      </c>
      <c r="B96" s="50" t="s">
        <v>285</v>
      </c>
      <c r="C96" s="13">
        <v>5.4741809401000001</v>
      </c>
      <c r="D96" s="46" t="str">
        <f>IF($B96="N/A","N/A",IF(C96&gt;10,"No",IF(C96&lt;5,"No","Yes")))</f>
        <v>Yes</v>
      </c>
      <c r="E96" s="13">
        <v>5.2619311530999999</v>
      </c>
      <c r="F96" s="46" t="str">
        <f t="shared" ref="F96:F98" si="35">IF($B96="N/A","N/A",IF(E96&gt;10,"No",IF(E96&lt;5,"No","Yes")))</f>
        <v>Yes</v>
      </c>
      <c r="G96" s="13">
        <v>5.1828814542000003</v>
      </c>
      <c r="H96" s="46" t="str">
        <f t="shared" si="34"/>
        <v>Yes</v>
      </c>
      <c r="I96" s="12">
        <v>-3.88</v>
      </c>
      <c r="J96" s="12">
        <v>-1.5</v>
      </c>
      <c r="K96" s="50" t="s">
        <v>741</v>
      </c>
      <c r="L96" s="9" t="str">
        <f t="shared" si="30"/>
        <v>Yes</v>
      </c>
    </row>
    <row r="97" spans="1:12" x14ac:dyDescent="0.2">
      <c r="A97" s="2" t="s">
        <v>150</v>
      </c>
      <c r="B97" s="50" t="s">
        <v>285</v>
      </c>
      <c r="C97" s="13">
        <v>6.8589888477000001</v>
      </c>
      <c r="D97" s="46" t="str">
        <f>IF($B97="N/A","N/A",IF(C97&gt;10,"No",IF(C97&lt;5,"No","Yes")))</f>
        <v>Yes</v>
      </c>
      <c r="E97" s="13">
        <v>6.7624542902</v>
      </c>
      <c r="F97" s="46" t="str">
        <f t="shared" si="35"/>
        <v>Yes</v>
      </c>
      <c r="G97" s="13">
        <v>6.5541716062999997</v>
      </c>
      <c r="H97" s="46" t="str">
        <f t="shared" si="34"/>
        <v>Yes</v>
      </c>
      <c r="I97" s="12">
        <v>-1.41</v>
      </c>
      <c r="J97" s="12">
        <v>-3.08</v>
      </c>
      <c r="K97" s="50" t="s">
        <v>741</v>
      </c>
      <c r="L97" s="9" t="str">
        <f t="shared" si="30"/>
        <v>Yes</v>
      </c>
    </row>
    <row r="98" spans="1:12" x14ac:dyDescent="0.2">
      <c r="A98" s="2" t="s">
        <v>151</v>
      </c>
      <c r="B98" s="50" t="s">
        <v>285</v>
      </c>
      <c r="C98" s="13">
        <v>7.2112548718999996</v>
      </c>
      <c r="D98" s="46" t="str">
        <f>IF($B98="N/A","N/A",IF(C98&gt;10,"No",IF(C98&lt;5,"No","Yes")))</f>
        <v>Yes</v>
      </c>
      <c r="E98" s="13">
        <v>7.0639056073999997</v>
      </c>
      <c r="F98" s="46" t="str">
        <f t="shared" si="35"/>
        <v>Yes</v>
      </c>
      <c r="G98" s="13">
        <v>6.8564507602999996</v>
      </c>
      <c r="H98" s="46" t="str">
        <f t="shared" si="34"/>
        <v>Yes</v>
      </c>
      <c r="I98" s="12">
        <v>-2.04</v>
      </c>
      <c r="J98" s="12">
        <v>-2.94</v>
      </c>
      <c r="K98" s="50" t="s">
        <v>741</v>
      </c>
      <c r="L98" s="9" t="str">
        <f t="shared" si="30"/>
        <v>Yes</v>
      </c>
    </row>
    <row r="99" spans="1:12" x14ac:dyDescent="0.2">
      <c r="A99" s="2" t="s">
        <v>977</v>
      </c>
      <c r="B99" s="50" t="s">
        <v>213</v>
      </c>
      <c r="C99" s="1">
        <v>3444</v>
      </c>
      <c r="D99" s="11" t="str">
        <f t="shared" ref="D99:D110" si="36">IF($B99="N/A","N/A",IF(C99&gt;10,"No",IF(C99&lt;-10,"No","Yes")))</f>
        <v>N/A</v>
      </c>
      <c r="E99" s="1">
        <v>3745</v>
      </c>
      <c r="F99" s="11" t="str">
        <f t="shared" ref="F99:F110" si="37">IF($B99="N/A","N/A",IF(E99&gt;10,"No",IF(E99&lt;-10,"No","Yes")))</f>
        <v>N/A</v>
      </c>
      <c r="G99" s="1">
        <v>3484</v>
      </c>
      <c r="H99" s="11" t="str">
        <f t="shared" ref="H99:H110" si="38">IF($B99="N/A","N/A",IF(G99&gt;10,"No",IF(G99&lt;-10,"No","Yes")))</f>
        <v>N/A</v>
      </c>
      <c r="I99" s="12">
        <v>8.74</v>
      </c>
      <c r="J99" s="12">
        <v>-6.97</v>
      </c>
      <c r="K99" s="47" t="s">
        <v>740</v>
      </c>
      <c r="L99" s="9" t="str">
        <f t="shared" si="30"/>
        <v>Yes</v>
      </c>
    </row>
    <row r="100" spans="1:12" x14ac:dyDescent="0.2">
      <c r="A100" s="2" t="s">
        <v>978</v>
      </c>
      <c r="B100" s="50" t="s">
        <v>213</v>
      </c>
      <c r="C100" s="1">
        <v>834</v>
      </c>
      <c r="D100" s="11" t="str">
        <f t="shared" si="36"/>
        <v>N/A</v>
      </c>
      <c r="E100" s="1">
        <v>779</v>
      </c>
      <c r="F100" s="11" t="str">
        <f t="shared" si="37"/>
        <v>N/A</v>
      </c>
      <c r="G100" s="1">
        <v>743</v>
      </c>
      <c r="H100" s="11" t="str">
        <f t="shared" si="38"/>
        <v>N/A</v>
      </c>
      <c r="I100" s="12">
        <v>-6.59</v>
      </c>
      <c r="J100" s="12">
        <v>-4.62</v>
      </c>
      <c r="K100" s="47" t="s">
        <v>740</v>
      </c>
      <c r="L100" s="9" t="str">
        <f t="shared" si="30"/>
        <v>Yes</v>
      </c>
    </row>
    <row r="101" spans="1:12" x14ac:dyDescent="0.2">
      <c r="A101" s="2" t="s">
        <v>1</v>
      </c>
      <c r="B101" s="50" t="s">
        <v>213</v>
      </c>
      <c r="C101" s="13">
        <v>99.437146149</v>
      </c>
      <c r="D101" s="11" t="str">
        <f t="shared" si="36"/>
        <v>N/A</v>
      </c>
      <c r="E101" s="13">
        <v>98.575098671000006</v>
      </c>
      <c r="F101" s="11" t="str">
        <f t="shared" si="37"/>
        <v>N/A</v>
      </c>
      <c r="G101" s="13">
        <v>98.963834274999996</v>
      </c>
      <c r="H101" s="11" t="str">
        <f t="shared" si="38"/>
        <v>N/A</v>
      </c>
      <c r="I101" s="12">
        <v>-0.86699999999999999</v>
      </c>
      <c r="J101" s="12">
        <v>0.39439999999999997</v>
      </c>
      <c r="K101" s="50" t="s">
        <v>741</v>
      </c>
      <c r="L101" s="9" t="str">
        <f t="shared" si="30"/>
        <v>Yes</v>
      </c>
    </row>
    <row r="102" spans="1:12" x14ac:dyDescent="0.2">
      <c r="A102" s="2" t="s">
        <v>69</v>
      </c>
      <c r="B102" s="50" t="s">
        <v>213</v>
      </c>
      <c r="C102" s="13">
        <v>98.361201046999994</v>
      </c>
      <c r="D102" s="11" t="str">
        <f t="shared" si="36"/>
        <v>N/A</v>
      </c>
      <c r="E102" s="13">
        <v>98.436276699000004</v>
      </c>
      <c r="F102" s="11" t="str">
        <f t="shared" si="37"/>
        <v>N/A</v>
      </c>
      <c r="G102" s="13">
        <v>98.521007706000006</v>
      </c>
      <c r="H102" s="11" t="str">
        <f t="shared" si="38"/>
        <v>N/A</v>
      </c>
      <c r="I102" s="12">
        <v>7.6300000000000007E-2</v>
      </c>
      <c r="J102" s="12">
        <v>8.6099999999999996E-2</v>
      </c>
      <c r="K102" s="50" t="s">
        <v>741</v>
      </c>
      <c r="L102" s="9" t="str">
        <f t="shared" si="30"/>
        <v>Yes</v>
      </c>
    </row>
    <row r="103" spans="1:12" x14ac:dyDescent="0.2">
      <c r="A103" s="4" t="s">
        <v>70</v>
      </c>
      <c r="B103" s="50" t="s">
        <v>213</v>
      </c>
      <c r="C103" s="1">
        <v>170899</v>
      </c>
      <c r="D103" s="11" t="str">
        <f t="shared" si="36"/>
        <v>N/A</v>
      </c>
      <c r="E103" s="1">
        <v>182128</v>
      </c>
      <c r="F103" s="11" t="str">
        <f t="shared" si="37"/>
        <v>N/A</v>
      </c>
      <c r="G103" s="1">
        <v>183652</v>
      </c>
      <c r="H103" s="11" t="str">
        <f t="shared" si="38"/>
        <v>N/A</v>
      </c>
      <c r="I103" s="12">
        <v>6.5709999999999997</v>
      </c>
      <c r="J103" s="12">
        <v>0.83679999999999999</v>
      </c>
      <c r="K103" s="50" t="s">
        <v>740</v>
      </c>
      <c r="L103" s="9" t="str">
        <f t="shared" si="30"/>
        <v>Yes</v>
      </c>
    </row>
    <row r="104" spans="1:12" x14ac:dyDescent="0.2">
      <c r="A104" s="2" t="s">
        <v>692</v>
      </c>
      <c r="B104" s="50" t="s">
        <v>213</v>
      </c>
      <c r="C104" s="13">
        <v>3.1351851093000001</v>
      </c>
      <c r="D104" s="11" t="str">
        <f t="shared" si="36"/>
        <v>N/A</v>
      </c>
      <c r="E104" s="13">
        <v>2.8479970131000001</v>
      </c>
      <c r="F104" s="11" t="str">
        <f t="shared" si="37"/>
        <v>N/A</v>
      </c>
      <c r="G104" s="13">
        <v>3.0802822729999999</v>
      </c>
      <c r="H104" s="11" t="str">
        <f t="shared" si="38"/>
        <v>N/A</v>
      </c>
      <c r="I104" s="12">
        <v>-9.16</v>
      </c>
      <c r="J104" s="12">
        <v>8.1560000000000006</v>
      </c>
      <c r="K104" s="50" t="s">
        <v>741</v>
      </c>
      <c r="L104" s="9" t="str">
        <f t="shared" ref="L104:L110" si="39">IF(J104="Div by 0", "N/A", IF(K104="N/A","N/A", IF(J104&gt;VALUE(MID(K104,1,2)), "No", IF(J104&lt;-1*VALUE(MID(K104,1,2)), "No", "Yes"))))</f>
        <v>Yes</v>
      </c>
    </row>
    <row r="105" spans="1:12" x14ac:dyDescent="0.2">
      <c r="A105" s="2" t="s">
        <v>691</v>
      </c>
      <c r="B105" s="50" t="s">
        <v>213</v>
      </c>
      <c r="C105" s="13">
        <v>1.2100714456999999</v>
      </c>
      <c r="D105" s="11" t="str">
        <f t="shared" si="36"/>
        <v>N/A</v>
      </c>
      <c r="E105" s="13">
        <v>1.0855003075</v>
      </c>
      <c r="F105" s="11" t="str">
        <f t="shared" si="37"/>
        <v>N/A</v>
      </c>
      <c r="G105" s="13">
        <v>0.98120358070000002</v>
      </c>
      <c r="H105" s="11" t="str">
        <f t="shared" si="38"/>
        <v>N/A</v>
      </c>
      <c r="I105" s="12">
        <v>-10.3</v>
      </c>
      <c r="J105" s="12">
        <v>-9.61</v>
      </c>
      <c r="K105" s="50" t="s">
        <v>741</v>
      </c>
      <c r="L105" s="9" t="str">
        <f t="shared" si="39"/>
        <v>Yes</v>
      </c>
    </row>
    <row r="106" spans="1:12" x14ac:dyDescent="0.2">
      <c r="A106" s="2" t="s">
        <v>690</v>
      </c>
      <c r="B106" s="50" t="s">
        <v>213</v>
      </c>
      <c r="C106" s="13">
        <v>95.654743444999994</v>
      </c>
      <c r="D106" s="11" t="str">
        <f t="shared" si="36"/>
        <v>N/A</v>
      </c>
      <c r="E106" s="13">
        <v>96.066502678999996</v>
      </c>
      <c r="F106" s="11" t="str">
        <f t="shared" si="37"/>
        <v>N/A</v>
      </c>
      <c r="G106" s="13">
        <v>95.938514146000003</v>
      </c>
      <c r="H106" s="11" t="str">
        <f t="shared" si="38"/>
        <v>N/A</v>
      </c>
      <c r="I106" s="12">
        <v>0.43049999999999999</v>
      </c>
      <c r="J106" s="12">
        <v>-0.13300000000000001</v>
      </c>
      <c r="K106" s="50" t="s">
        <v>741</v>
      </c>
      <c r="L106" s="9" t="str">
        <f t="shared" si="39"/>
        <v>Yes</v>
      </c>
    </row>
    <row r="107" spans="1:12" ht="25.5" x14ac:dyDescent="0.2">
      <c r="A107" s="4" t="s">
        <v>979</v>
      </c>
      <c r="B107" s="50" t="s">
        <v>213</v>
      </c>
      <c r="C107" s="13">
        <v>36.398617397000002</v>
      </c>
      <c r="D107" s="11" t="str">
        <f t="shared" si="36"/>
        <v>N/A</v>
      </c>
      <c r="E107" s="13">
        <v>35.555198740000002</v>
      </c>
      <c r="F107" s="11" t="str">
        <f t="shared" si="37"/>
        <v>N/A</v>
      </c>
      <c r="G107" s="13">
        <v>34.542963157000003</v>
      </c>
      <c r="H107" s="11" t="str">
        <f t="shared" si="38"/>
        <v>N/A</v>
      </c>
      <c r="I107" s="12">
        <v>-2.3199999999999998</v>
      </c>
      <c r="J107" s="12">
        <v>-2.85</v>
      </c>
      <c r="K107" s="50" t="s">
        <v>741</v>
      </c>
      <c r="L107" s="9" t="str">
        <f t="shared" si="39"/>
        <v>Yes</v>
      </c>
    </row>
    <row r="108" spans="1:12" ht="25.5" x14ac:dyDescent="0.2">
      <c r="A108" s="4" t="s">
        <v>980</v>
      </c>
      <c r="B108" s="50" t="s">
        <v>213</v>
      </c>
      <c r="C108" s="13">
        <v>61.820206507999998</v>
      </c>
      <c r="D108" s="11" t="str">
        <f t="shared" si="36"/>
        <v>N/A</v>
      </c>
      <c r="E108" s="13">
        <v>62.715858824999998</v>
      </c>
      <c r="F108" s="11" t="str">
        <f t="shared" si="37"/>
        <v>N/A</v>
      </c>
      <c r="G108" s="13">
        <v>63.738818494</v>
      </c>
      <c r="H108" s="11" t="str">
        <f t="shared" si="38"/>
        <v>N/A</v>
      </c>
      <c r="I108" s="12">
        <v>1.4490000000000001</v>
      </c>
      <c r="J108" s="12">
        <v>1.631</v>
      </c>
      <c r="K108" s="50" t="s">
        <v>741</v>
      </c>
      <c r="L108" s="9" t="str">
        <f t="shared" si="39"/>
        <v>Yes</v>
      </c>
    </row>
    <row r="109" spans="1:12" ht="25.5" x14ac:dyDescent="0.2">
      <c r="A109" s="4" t="s">
        <v>981</v>
      </c>
      <c r="B109" s="50" t="s">
        <v>213</v>
      </c>
      <c r="C109" s="13">
        <v>0.59317408780000003</v>
      </c>
      <c r="D109" s="11" t="str">
        <f t="shared" si="36"/>
        <v>N/A</v>
      </c>
      <c r="E109" s="13">
        <v>0.55473257850000002</v>
      </c>
      <c r="F109" s="11" t="str">
        <f t="shared" si="37"/>
        <v>N/A</v>
      </c>
      <c r="G109" s="13">
        <v>0.55631681320000004</v>
      </c>
      <c r="H109" s="11" t="str">
        <f t="shared" si="38"/>
        <v>N/A</v>
      </c>
      <c r="I109" s="12">
        <v>-6.48</v>
      </c>
      <c r="J109" s="12">
        <v>0.28560000000000002</v>
      </c>
      <c r="K109" s="50" t="s">
        <v>741</v>
      </c>
      <c r="L109" s="9" t="str">
        <f t="shared" si="39"/>
        <v>Yes</v>
      </c>
    </row>
    <row r="110" spans="1:12" ht="25.5" x14ac:dyDescent="0.2">
      <c r="A110" s="4" t="s">
        <v>982</v>
      </c>
      <c r="B110" s="50" t="s">
        <v>213</v>
      </c>
      <c r="C110" s="13">
        <v>1.1880020066000001</v>
      </c>
      <c r="D110" s="11" t="str">
        <f t="shared" si="36"/>
        <v>N/A</v>
      </c>
      <c r="E110" s="13">
        <v>1.1742098557</v>
      </c>
      <c r="F110" s="11" t="str">
        <f t="shared" si="37"/>
        <v>N/A</v>
      </c>
      <c r="G110" s="13">
        <v>1.161901536</v>
      </c>
      <c r="H110" s="11" t="str">
        <f t="shared" si="38"/>
        <v>N/A</v>
      </c>
      <c r="I110" s="12">
        <v>-1.1599999999999999</v>
      </c>
      <c r="J110" s="12">
        <v>-1.05</v>
      </c>
      <c r="K110" s="50" t="s">
        <v>741</v>
      </c>
      <c r="L110" s="9" t="str">
        <f t="shared" si="39"/>
        <v>Yes</v>
      </c>
    </row>
    <row r="111" spans="1:12" x14ac:dyDescent="0.2">
      <c r="A111" s="2" t="s">
        <v>983</v>
      </c>
      <c r="B111" s="50" t="s">
        <v>286</v>
      </c>
      <c r="C111" s="13">
        <v>99.947921648999994</v>
      </c>
      <c r="D111" s="46" t="str">
        <f>IF($B111="N/A","N/A",IF(C111&gt;=99,"Yes","No"))</f>
        <v>Yes</v>
      </c>
      <c r="E111" s="13">
        <v>99.881475778999999</v>
      </c>
      <c r="F111" s="46" t="str">
        <f>IF($B111="N/A","N/A",IF(E111&gt;=99,"Yes","No"))</f>
        <v>Yes</v>
      </c>
      <c r="G111" s="13">
        <v>99.871436442999993</v>
      </c>
      <c r="H111" s="46" t="str">
        <f>IF($B111="N/A","N/A",IF(G111&gt;=99,"Yes","No"))</f>
        <v>Yes</v>
      </c>
      <c r="I111" s="12">
        <v>-6.6000000000000003E-2</v>
      </c>
      <c r="J111" s="12">
        <v>-0.01</v>
      </c>
      <c r="K111" s="50" t="s">
        <v>740</v>
      </c>
      <c r="L111" s="9" t="str">
        <f t="shared" ref="L111:L145" si="40">IF(J111="Div by 0", "N/A", IF(K111="N/A","N/A", IF(J111&gt;VALUE(MID(K111,1,2)), "No", IF(J111&lt;-1*VALUE(MID(K111,1,2)), "No", "Yes"))))</f>
        <v>Yes</v>
      </c>
    </row>
    <row r="112" spans="1:12" x14ac:dyDescent="0.2">
      <c r="A112" s="2" t="s">
        <v>984</v>
      </c>
      <c r="B112" s="50" t="s">
        <v>213</v>
      </c>
      <c r="C112" s="13">
        <v>4.06925484E-2</v>
      </c>
      <c r="D112" s="46" t="str">
        <f>IF($B112="N/A","N/A",IF(C112&gt;10,"No",IF(C112&lt;-10,"No","Yes")))</f>
        <v>N/A</v>
      </c>
      <c r="E112" s="13">
        <v>5.1580209500000002E-2</v>
      </c>
      <c r="F112" s="46" t="str">
        <f>IF($B112="N/A","N/A",IF(E112&gt;10,"No",IF(E112&lt;-10,"No","Yes")))</f>
        <v>N/A</v>
      </c>
      <c r="G112" s="13">
        <v>5.9300956799999999E-2</v>
      </c>
      <c r="H112" s="46" t="str">
        <f>IF($B112="N/A","N/A",IF(G112&gt;10,"No",IF(G112&lt;-10,"No","Yes")))</f>
        <v>N/A</v>
      </c>
      <c r="I112" s="12">
        <v>26.76</v>
      </c>
      <c r="J112" s="12">
        <v>14.97</v>
      </c>
      <c r="K112" s="50" t="s">
        <v>740</v>
      </c>
      <c r="L112" s="9" t="str">
        <f t="shared" si="40"/>
        <v>No</v>
      </c>
    </row>
    <row r="113" spans="1:12" x14ac:dyDescent="0.2">
      <c r="A113" s="3" t="s">
        <v>985</v>
      </c>
      <c r="B113" s="50" t="s">
        <v>280</v>
      </c>
      <c r="C113" s="8">
        <v>99.915067727999997</v>
      </c>
      <c r="D113" s="46" t="str">
        <f>IF($B113="N/A","N/A",IF(C113&gt;=98,"Yes","No"))</f>
        <v>Yes</v>
      </c>
      <c r="E113" s="8">
        <v>99.914524397999998</v>
      </c>
      <c r="F113" s="46" t="str">
        <f>IF($B113="N/A","N/A",IF(E113&gt;=98,"Yes","No"))</f>
        <v>Yes</v>
      </c>
      <c r="G113" s="8">
        <v>99.920100747999996</v>
      </c>
      <c r="H113" s="46" t="str">
        <f>IF($B113="N/A","N/A",IF(G113&gt;=98,"Yes","No"))</f>
        <v>Yes</v>
      </c>
      <c r="I113" s="12">
        <v>-1E-3</v>
      </c>
      <c r="J113" s="12">
        <v>5.5999999999999999E-3</v>
      </c>
      <c r="K113" s="47" t="s">
        <v>740</v>
      </c>
      <c r="L113" s="9" t="str">
        <f t="shared" si="40"/>
        <v>Yes</v>
      </c>
    </row>
    <row r="114" spans="1:12" x14ac:dyDescent="0.2">
      <c r="A114" s="3" t="s">
        <v>986</v>
      </c>
      <c r="B114" s="50" t="s">
        <v>287</v>
      </c>
      <c r="C114" s="8">
        <v>89.092168655999998</v>
      </c>
      <c r="D114" s="46" t="str">
        <f>IF($B114="N/A","N/A",IF(C114&gt;=80,"Yes","No"))</f>
        <v>Yes</v>
      </c>
      <c r="E114" s="8">
        <v>89.024599645999999</v>
      </c>
      <c r="F114" s="46" t="str">
        <f>IF($B114="N/A","N/A",IF(E114&gt;=80,"Yes","No"))</f>
        <v>Yes</v>
      </c>
      <c r="G114" s="8">
        <v>89.175296506999999</v>
      </c>
      <c r="H114" s="46" t="str">
        <f>IF($B114="N/A","N/A",IF(G114&gt;=80,"Yes","No"))</f>
        <v>Yes</v>
      </c>
      <c r="I114" s="12">
        <v>-7.5999999999999998E-2</v>
      </c>
      <c r="J114" s="12">
        <v>0.16930000000000001</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78.347670832999995</v>
      </c>
      <c r="D117" s="38" t="s">
        <v>742</v>
      </c>
      <c r="E117" s="13">
        <v>89.003849856000002</v>
      </c>
      <c r="F117" s="38" t="s">
        <v>742</v>
      </c>
      <c r="G117" s="13">
        <v>84.748183627000003</v>
      </c>
      <c r="H117" s="46" t="str">
        <f>IF($B117="N/A","N/A",IF(G117&lt;100,"No",IF(G117=100,"No","Yes")))</f>
        <v>N/A</v>
      </c>
      <c r="I117" s="12">
        <v>13.6</v>
      </c>
      <c r="J117" s="12">
        <v>-4.78</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94089</v>
      </c>
      <c r="D119" s="46" t="str">
        <f t="shared" ref="D119:D145" si="43">IF($B119="N/A","N/A",IF(C119&gt;10,"No",IF(C119&lt;-10,"No","Yes")))</f>
        <v>N/A</v>
      </c>
      <c r="E119" s="38">
        <v>98714</v>
      </c>
      <c r="F119" s="46" t="str">
        <f t="shared" ref="F119:F145" si="44">IF($B119="N/A","N/A",IF(E119&gt;10,"No",IF(E119&lt;-10,"No","Yes")))</f>
        <v>N/A</v>
      </c>
      <c r="G119" s="38">
        <v>98006</v>
      </c>
      <c r="H119" s="46" t="str">
        <f t="shared" ref="H119:H145" si="45">IF($B119="N/A","N/A",IF(G119&gt;10,"No",IF(G119&lt;-10,"No","Yes")))</f>
        <v>N/A</v>
      </c>
      <c r="I119" s="12">
        <v>4.9160000000000004</v>
      </c>
      <c r="J119" s="12">
        <v>-0.71699999999999997</v>
      </c>
      <c r="K119" s="47" t="s">
        <v>740</v>
      </c>
      <c r="L119" s="9" t="str">
        <f t="shared" si="40"/>
        <v>Yes</v>
      </c>
    </row>
    <row r="120" spans="1:12" x14ac:dyDescent="0.2">
      <c r="A120" s="2" t="s">
        <v>991</v>
      </c>
      <c r="B120" s="37" t="s">
        <v>213</v>
      </c>
      <c r="C120" s="38">
        <v>20169</v>
      </c>
      <c r="D120" s="46" t="str">
        <f t="shared" si="43"/>
        <v>N/A</v>
      </c>
      <c r="E120" s="38">
        <v>19712</v>
      </c>
      <c r="F120" s="46" t="str">
        <f t="shared" si="44"/>
        <v>N/A</v>
      </c>
      <c r="G120" s="38">
        <v>19796</v>
      </c>
      <c r="H120" s="46" t="str">
        <f t="shared" si="45"/>
        <v>N/A</v>
      </c>
      <c r="I120" s="12">
        <v>-2.27</v>
      </c>
      <c r="J120" s="12">
        <v>0.42609999999999998</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9399</v>
      </c>
      <c r="D122" s="46" t="str">
        <f t="shared" si="43"/>
        <v>N/A</v>
      </c>
      <c r="E122" s="38">
        <v>21266</v>
      </c>
      <c r="F122" s="46" t="str">
        <f t="shared" si="44"/>
        <v>N/A</v>
      </c>
      <c r="G122" s="38">
        <v>21363</v>
      </c>
      <c r="H122" s="46" t="str">
        <f t="shared" si="45"/>
        <v>N/A</v>
      </c>
      <c r="I122" s="12">
        <v>126.3</v>
      </c>
      <c r="J122" s="12">
        <v>0.45610000000000001</v>
      </c>
      <c r="K122" s="47" t="s">
        <v>740</v>
      </c>
      <c r="L122" s="9" t="str">
        <f t="shared" si="40"/>
        <v>Yes</v>
      </c>
    </row>
    <row r="123" spans="1:12" x14ac:dyDescent="0.2">
      <c r="A123" s="2" t="s">
        <v>994</v>
      </c>
      <c r="B123" s="37" t="s">
        <v>213</v>
      </c>
      <c r="C123" s="38">
        <v>64521</v>
      </c>
      <c r="D123" s="46" t="str">
        <f t="shared" si="43"/>
        <v>N/A</v>
      </c>
      <c r="E123" s="38">
        <v>57736</v>
      </c>
      <c r="F123" s="46" t="str">
        <f t="shared" si="44"/>
        <v>N/A</v>
      </c>
      <c r="G123" s="38">
        <v>56847</v>
      </c>
      <c r="H123" s="46" t="str">
        <f t="shared" si="45"/>
        <v>N/A</v>
      </c>
      <c r="I123" s="12">
        <v>-10.5</v>
      </c>
      <c r="J123" s="12">
        <v>-1.54</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206426</v>
      </c>
      <c r="D125" s="46" t="str">
        <f t="shared" si="43"/>
        <v>N/A</v>
      </c>
      <c r="E125" s="38">
        <v>221015</v>
      </c>
      <c r="F125" s="46" t="str">
        <f t="shared" si="44"/>
        <v>N/A</v>
      </c>
      <c r="G125" s="38">
        <v>225966</v>
      </c>
      <c r="H125" s="46" t="str">
        <f t="shared" si="45"/>
        <v>N/A</v>
      </c>
      <c r="I125" s="12">
        <v>7.0670000000000002</v>
      </c>
      <c r="J125" s="12">
        <v>2.2400000000000002</v>
      </c>
      <c r="K125" s="47" t="s">
        <v>740</v>
      </c>
      <c r="L125" s="9" t="str">
        <f t="shared" si="40"/>
        <v>Yes</v>
      </c>
    </row>
    <row r="126" spans="1:12" x14ac:dyDescent="0.2">
      <c r="A126" s="2" t="s">
        <v>996</v>
      </c>
      <c r="B126" s="37" t="s">
        <v>213</v>
      </c>
      <c r="C126" s="38">
        <v>88382</v>
      </c>
      <c r="D126" s="46" t="str">
        <f t="shared" si="43"/>
        <v>N/A</v>
      </c>
      <c r="E126" s="38">
        <v>90274</v>
      </c>
      <c r="F126" s="46" t="str">
        <f t="shared" si="44"/>
        <v>N/A</v>
      </c>
      <c r="G126" s="38">
        <v>92121</v>
      </c>
      <c r="H126" s="46" t="str">
        <f t="shared" si="45"/>
        <v>N/A</v>
      </c>
      <c r="I126" s="12">
        <v>2.141</v>
      </c>
      <c r="J126" s="12">
        <v>2.0459999999999998</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10145</v>
      </c>
      <c r="D128" s="46" t="str">
        <f t="shared" si="43"/>
        <v>N/A</v>
      </c>
      <c r="E128" s="38">
        <v>24239</v>
      </c>
      <c r="F128" s="46" t="str">
        <f t="shared" si="44"/>
        <v>N/A</v>
      </c>
      <c r="G128" s="38">
        <v>24845</v>
      </c>
      <c r="H128" s="46" t="str">
        <f t="shared" si="45"/>
        <v>N/A</v>
      </c>
      <c r="I128" s="12">
        <v>138.9</v>
      </c>
      <c r="J128" s="12">
        <v>2.5</v>
      </c>
      <c r="K128" s="47" t="s">
        <v>740</v>
      </c>
      <c r="L128" s="9" t="str">
        <f t="shared" si="40"/>
        <v>Yes</v>
      </c>
    </row>
    <row r="129" spans="1:12" x14ac:dyDescent="0.2">
      <c r="A129" s="2" t="s">
        <v>999</v>
      </c>
      <c r="B129" s="37" t="s">
        <v>213</v>
      </c>
      <c r="C129" s="38">
        <v>107899</v>
      </c>
      <c r="D129" s="46" t="str">
        <f t="shared" si="43"/>
        <v>N/A</v>
      </c>
      <c r="E129" s="38">
        <v>106502</v>
      </c>
      <c r="F129" s="46" t="str">
        <f t="shared" si="44"/>
        <v>N/A</v>
      </c>
      <c r="G129" s="38">
        <v>109000</v>
      </c>
      <c r="H129" s="46" t="str">
        <f t="shared" si="45"/>
        <v>N/A</v>
      </c>
      <c r="I129" s="12">
        <v>-1.29</v>
      </c>
      <c r="J129" s="12">
        <v>2.3450000000000002</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619317</v>
      </c>
      <c r="D131" s="46" t="str">
        <f t="shared" si="43"/>
        <v>N/A</v>
      </c>
      <c r="E131" s="38">
        <v>635269</v>
      </c>
      <c r="F131" s="46" t="str">
        <f t="shared" si="44"/>
        <v>N/A</v>
      </c>
      <c r="G131" s="38">
        <v>640807</v>
      </c>
      <c r="H131" s="46" t="str">
        <f t="shared" si="45"/>
        <v>N/A</v>
      </c>
      <c r="I131" s="12">
        <v>2.5760000000000001</v>
      </c>
      <c r="J131" s="12">
        <v>0.87180000000000002</v>
      </c>
      <c r="K131" s="47" t="s">
        <v>740</v>
      </c>
      <c r="L131" s="9" t="str">
        <f t="shared" si="40"/>
        <v>Yes</v>
      </c>
    </row>
    <row r="132" spans="1:12" x14ac:dyDescent="0.2">
      <c r="A132" s="2" t="s">
        <v>1001</v>
      </c>
      <c r="B132" s="37" t="s">
        <v>213</v>
      </c>
      <c r="C132" s="38">
        <v>243769</v>
      </c>
      <c r="D132" s="46" t="str">
        <f t="shared" si="43"/>
        <v>N/A</v>
      </c>
      <c r="E132" s="38">
        <v>251319</v>
      </c>
      <c r="F132" s="46" t="str">
        <f t="shared" si="44"/>
        <v>N/A</v>
      </c>
      <c r="G132" s="38">
        <v>251436</v>
      </c>
      <c r="H132" s="46" t="str">
        <f t="shared" si="45"/>
        <v>N/A</v>
      </c>
      <c r="I132" s="12">
        <v>3.097</v>
      </c>
      <c r="J132" s="12">
        <v>4.6600000000000003E-2</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318277</v>
      </c>
      <c r="D135" s="46" t="str">
        <f t="shared" si="43"/>
        <v>N/A</v>
      </c>
      <c r="E135" s="38">
        <v>326769</v>
      </c>
      <c r="F135" s="46" t="str">
        <f t="shared" si="44"/>
        <v>N/A</v>
      </c>
      <c r="G135" s="38">
        <v>329959</v>
      </c>
      <c r="H135" s="46" t="str">
        <f t="shared" si="45"/>
        <v>N/A</v>
      </c>
      <c r="I135" s="12">
        <v>2.6680000000000001</v>
      </c>
      <c r="J135" s="12">
        <v>0.97619999999999996</v>
      </c>
      <c r="K135" s="47" t="s">
        <v>740</v>
      </c>
      <c r="L135" s="9" t="str">
        <f t="shared" si="40"/>
        <v>Yes</v>
      </c>
    </row>
    <row r="136" spans="1:12" x14ac:dyDescent="0.2">
      <c r="A136" s="2" t="s">
        <v>1005</v>
      </c>
      <c r="B136" s="37" t="s">
        <v>213</v>
      </c>
      <c r="C136" s="38">
        <v>27167</v>
      </c>
      <c r="D136" s="46" t="str">
        <f t="shared" si="43"/>
        <v>N/A</v>
      </c>
      <c r="E136" s="38">
        <v>26401</v>
      </c>
      <c r="F136" s="46" t="str">
        <f t="shared" si="44"/>
        <v>N/A</v>
      </c>
      <c r="G136" s="38">
        <v>27578</v>
      </c>
      <c r="H136" s="46" t="str">
        <f t="shared" si="45"/>
        <v>N/A</v>
      </c>
      <c r="I136" s="12">
        <v>-2.82</v>
      </c>
      <c r="J136" s="12">
        <v>4.4580000000000002</v>
      </c>
      <c r="K136" s="47" t="s">
        <v>740</v>
      </c>
      <c r="L136" s="9" t="str">
        <f t="shared" si="40"/>
        <v>Yes</v>
      </c>
    </row>
    <row r="137" spans="1:12" x14ac:dyDescent="0.2">
      <c r="A137" s="2" t="s">
        <v>1006</v>
      </c>
      <c r="B137" s="37" t="s">
        <v>213</v>
      </c>
      <c r="C137" s="38">
        <v>30104</v>
      </c>
      <c r="D137" s="46" t="str">
        <f t="shared" si="43"/>
        <v>N/A</v>
      </c>
      <c r="E137" s="38">
        <v>30780</v>
      </c>
      <c r="F137" s="46" t="str">
        <f t="shared" si="44"/>
        <v>N/A</v>
      </c>
      <c r="G137" s="38">
        <v>31834</v>
      </c>
      <c r="H137" s="46" t="str">
        <f t="shared" si="45"/>
        <v>N/A</v>
      </c>
      <c r="I137" s="12">
        <v>2.246</v>
      </c>
      <c r="J137" s="12">
        <v>3.4239999999999999</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190542</v>
      </c>
      <c r="D139" s="46" t="str">
        <f t="shared" si="43"/>
        <v>N/A</v>
      </c>
      <c r="E139" s="38">
        <v>221304</v>
      </c>
      <c r="F139" s="46" t="str">
        <f t="shared" si="44"/>
        <v>N/A</v>
      </c>
      <c r="G139" s="38">
        <v>239286</v>
      </c>
      <c r="H139" s="46" t="str">
        <f t="shared" si="45"/>
        <v>N/A</v>
      </c>
      <c r="I139" s="12">
        <v>16.14</v>
      </c>
      <c r="J139" s="12">
        <v>8.125</v>
      </c>
      <c r="K139" s="47" t="s">
        <v>740</v>
      </c>
      <c r="L139" s="9" t="str">
        <f t="shared" si="40"/>
        <v>Yes</v>
      </c>
    </row>
    <row r="140" spans="1:12" x14ac:dyDescent="0.2">
      <c r="A140" s="2" t="s">
        <v>1008</v>
      </c>
      <c r="B140" s="37" t="s">
        <v>213</v>
      </c>
      <c r="C140" s="38">
        <v>121945</v>
      </c>
      <c r="D140" s="46" t="str">
        <f t="shared" si="43"/>
        <v>N/A</v>
      </c>
      <c r="E140" s="38">
        <v>116790</v>
      </c>
      <c r="F140" s="46" t="str">
        <f t="shared" si="44"/>
        <v>N/A</v>
      </c>
      <c r="G140" s="38">
        <v>112629</v>
      </c>
      <c r="H140" s="46" t="str">
        <f t="shared" si="45"/>
        <v>N/A</v>
      </c>
      <c r="I140" s="12">
        <v>-4.2300000000000004</v>
      </c>
      <c r="J140" s="12">
        <v>-3.56</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35415</v>
      </c>
      <c r="D143" s="46" t="str">
        <f t="shared" si="43"/>
        <v>N/A</v>
      </c>
      <c r="E143" s="38">
        <v>34258</v>
      </c>
      <c r="F143" s="46" t="str">
        <f t="shared" si="44"/>
        <v>N/A</v>
      </c>
      <c r="G143" s="38">
        <v>33952</v>
      </c>
      <c r="H143" s="46" t="str">
        <f t="shared" si="45"/>
        <v>N/A</v>
      </c>
      <c r="I143" s="12">
        <v>-3.27</v>
      </c>
      <c r="J143" s="12">
        <v>-0.89300000000000002</v>
      </c>
      <c r="K143" s="47" t="s">
        <v>740</v>
      </c>
      <c r="L143" s="9" t="str">
        <f t="shared" si="40"/>
        <v>Yes</v>
      </c>
    </row>
    <row r="144" spans="1:12" x14ac:dyDescent="0.2">
      <c r="A144" s="2" t="s">
        <v>1012</v>
      </c>
      <c r="B144" s="37" t="s">
        <v>213</v>
      </c>
      <c r="C144" s="38">
        <v>4220</v>
      </c>
      <c r="D144" s="46" t="str">
        <f t="shared" si="43"/>
        <v>N/A</v>
      </c>
      <c r="E144" s="38">
        <v>3674</v>
      </c>
      <c r="F144" s="46" t="str">
        <f t="shared" si="44"/>
        <v>N/A</v>
      </c>
      <c r="G144" s="38">
        <v>3705</v>
      </c>
      <c r="H144" s="46" t="str">
        <f t="shared" si="45"/>
        <v>N/A</v>
      </c>
      <c r="I144" s="12">
        <v>-12.9</v>
      </c>
      <c r="J144" s="12">
        <v>0.84379999999999999</v>
      </c>
      <c r="K144" s="47" t="s">
        <v>740</v>
      </c>
      <c r="L144" s="9" t="str">
        <f t="shared" si="40"/>
        <v>Yes</v>
      </c>
    </row>
    <row r="145" spans="1:12" x14ac:dyDescent="0.2">
      <c r="A145" s="2" t="s">
        <v>1013</v>
      </c>
      <c r="B145" s="37" t="s">
        <v>213</v>
      </c>
      <c r="C145" s="38">
        <v>28962</v>
      </c>
      <c r="D145" s="46" t="str">
        <f t="shared" si="43"/>
        <v>N/A</v>
      </c>
      <c r="E145" s="38">
        <v>66582</v>
      </c>
      <c r="F145" s="46" t="str">
        <f t="shared" si="44"/>
        <v>N/A</v>
      </c>
      <c r="G145" s="38">
        <v>89000</v>
      </c>
      <c r="H145" s="46" t="str">
        <f t="shared" si="45"/>
        <v>N/A</v>
      </c>
      <c r="I145" s="12">
        <v>129.9</v>
      </c>
      <c r="J145" s="12">
        <v>33.67</v>
      </c>
      <c r="K145" s="47" t="s">
        <v>740</v>
      </c>
      <c r="L145" s="9" t="str">
        <f t="shared" si="40"/>
        <v>No</v>
      </c>
    </row>
    <row r="146" spans="1:12" ht="25.5" x14ac:dyDescent="0.2">
      <c r="A146" s="18" t="s">
        <v>1014</v>
      </c>
      <c r="B146" s="1" t="s">
        <v>213</v>
      </c>
      <c r="C146" s="1">
        <v>38317</v>
      </c>
      <c r="D146" s="11" t="str">
        <f t="shared" ref="D146:D151" si="46">IF($B146="N/A","N/A",IF(C146&gt;10,"No",IF(C146&lt;-10,"No","Yes")))</f>
        <v>N/A</v>
      </c>
      <c r="E146" s="1">
        <v>36665</v>
      </c>
      <c r="F146" s="11" t="str">
        <f t="shared" ref="F146:F151" si="47">IF($B146="N/A","N/A",IF(E146&gt;10,"No",IF(E146&lt;-10,"No","Yes")))</f>
        <v>N/A</v>
      </c>
      <c r="G146" s="1">
        <v>36047</v>
      </c>
      <c r="H146" s="11" t="str">
        <f t="shared" ref="H146:H151" si="48">IF($B146="N/A","N/A",IF(G146&gt;10,"No",IF(G146&lt;-10,"No","Yes")))</f>
        <v>N/A</v>
      </c>
      <c r="I146" s="59">
        <v>-4.3099999999999996</v>
      </c>
      <c r="J146" s="59">
        <v>-1.69</v>
      </c>
      <c r="K146" s="47" t="s">
        <v>739</v>
      </c>
      <c r="L146" s="9" t="str">
        <f t="shared" ref="L146:L151" si="49">IF(J146="Div by 0", "N/A", IF(K146="N/A","N/A", IF(J146&gt;VALUE(MID(K146,1,2)), "No", IF(J146&lt;-1*VALUE(MID(K146,1,2)), "No", "Yes"))))</f>
        <v>Yes</v>
      </c>
    </row>
    <row r="147" spans="1:12" x14ac:dyDescent="0.2">
      <c r="A147" s="6" t="s">
        <v>326</v>
      </c>
      <c r="B147" s="50" t="s">
        <v>213</v>
      </c>
      <c r="C147" s="13">
        <v>3.4508192735000001</v>
      </c>
      <c r="D147" s="11" t="str">
        <f t="shared" si="46"/>
        <v>N/A</v>
      </c>
      <c r="E147" s="13">
        <v>3.1169716620000001</v>
      </c>
      <c r="F147" s="11" t="str">
        <f t="shared" si="47"/>
        <v>N/A</v>
      </c>
      <c r="G147" s="13">
        <v>2.9937752529999999</v>
      </c>
      <c r="H147" s="11" t="str">
        <f t="shared" si="48"/>
        <v>N/A</v>
      </c>
      <c r="I147" s="59">
        <v>-9.67</v>
      </c>
      <c r="J147" s="59">
        <v>-3.95</v>
      </c>
      <c r="K147" s="47" t="s">
        <v>739</v>
      </c>
      <c r="L147" s="9" t="str">
        <f t="shared" si="49"/>
        <v>Yes</v>
      </c>
    </row>
    <row r="148" spans="1:12" x14ac:dyDescent="0.2">
      <c r="A148" s="2" t="s">
        <v>327</v>
      </c>
      <c r="B148" s="50" t="s">
        <v>213</v>
      </c>
      <c r="C148" s="13">
        <v>30.263899074000001</v>
      </c>
      <c r="D148" s="11" t="str">
        <f t="shared" si="46"/>
        <v>N/A</v>
      </c>
      <c r="E148" s="13">
        <v>27.487489109999999</v>
      </c>
      <c r="F148" s="11" t="str">
        <f t="shared" si="47"/>
        <v>N/A</v>
      </c>
      <c r="G148" s="13">
        <v>27.019774300000002</v>
      </c>
      <c r="H148" s="11" t="str">
        <f t="shared" si="48"/>
        <v>N/A</v>
      </c>
      <c r="I148" s="59">
        <v>-9.17</v>
      </c>
      <c r="J148" s="59">
        <v>-1.7</v>
      </c>
      <c r="K148" s="47" t="s">
        <v>739</v>
      </c>
      <c r="L148" s="9" t="str">
        <f t="shared" si="49"/>
        <v>Yes</v>
      </c>
    </row>
    <row r="149" spans="1:12" x14ac:dyDescent="0.2">
      <c r="A149" s="2" t="s">
        <v>328</v>
      </c>
      <c r="B149" s="50" t="s">
        <v>213</v>
      </c>
      <c r="C149" s="13">
        <v>4.6898162052999997</v>
      </c>
      <c r="D149" s="11" t="str">
        <f t="shared" si="46"/>
        <v>N/A</v>
      </c>
      <c r="E149" s="13">
        <v>4.2526525349000002</v>
      </c>
      <c r="F149" s="11" t="str">
        <f t="shared" si="47"/>
        <v>N/A</v>
      </c>
      <c r="G149" s="13">
        <v>4.1824876308999999</v>
      </c>
      <c r="H149" s="11" t="str">
        <f t="shared" si="48"/>
        <v>N/A</v>
      </c>
      <c r="I149" s="59">
        <v>-9.32</v>
      </c>
      <c r="J149" s="59">
        <v>-1.65</v>
      </c>
      <c r="K149" s="47" t="s">
        <v>739</v>
      </c>
      <c r="L149" s="9" t="str">
        <f t="shared" si="49"/>
        <v>Yes</v>
      </c>
    </row>
    <row r="150" spans="1:12" x14ac:dyDescent="0.2">
      <c r="A150" s="2" t="s">
        <v>329</v>
      </c>
      <c r="B150" s="50" t="s">
        <v>213</v>
      </c>
      <c r="C150" s="13">
        <v>2.55119753E-2</v>
      </c>
      <c r="D150" s="11" t="str">
        <f t="shared" si="46"/>
        <v>N/A</v>
      </c>
      <c r="E150" s="13">
        <v>2.0148944799999999E-2</v>
      </c>
      <c r="F150" s="11" t="str">
        <f t="shared" si="47"/>
        <v>N/A</v>
      </c>
      <c r="G150" s="13">
        <v>1.7477961399999999E-2</v>
      </c>
      <c r="H150" s="11" t="str">
        <f t="shared" si="48"/>
        <v>N/A</v>
      </c>
      <c r="I150" s="59">
        <v>-21</v>
      </c>
      <c r="J150" s="59">
        <v>-13.3</v>
      </c>
      <c r="K150" s="47" t="s">
        <v>739</v>
      </c>
      <c r="L150" s="9" t="str">
        <f t="shared" si="49"/>
        <v>Yes</v>
      </c>
    </row>
    <row r="151" spans="1:12" x14ac:dyDescent="0.2">
      <c r="A151" s="2" t="s">
        <v>330</v>
      </c>
      <c r="B151" s="50" t="s">
        <v>213</v>
      </c>
      <c r="C151" s="13">
        <v>1.5744559999999999E-3</v>
      </c>
      <c r="D151" s="11" t="str">
        <f t="shared" si="46"/>
        <v>N/A</v>
      </c>
      <c r="E151" s="13">
        <v>1.8074685E-3</v>
      </c>
      <c r="F151" s="11" t="str">
        <f t="shared" si="47"/>
        <v>N/A</v>
      </c>
      <c r="G151" s="13">
        <v>1.2537297999999999E-3</v>
      </c>
      <c r="H151" s="11" t="str">
        <f t="shared" si="48"/>
        <v>N/A</v>
      </c>
      <c r="I151" s="59">
        <v>14.8</v>
      </c>
      <c r="J151" s="59">
        <v>-30.6</v>
      </c>
      <c r="K151" s="47" t="s">
        <v>739</v>
      </c>
      <c r="L151" s="9" t="str">
        <f t="shared" si="49"/>
        <v>No</v>
      </c>
    </row>
    <row r="152" spans="1:12" x14ac:dyDescent="0.2">
      <c r="A152" s="18" t="s">
        <v>1015</v>
      </c>
      <c r="B152" s="37" t="s">
        <v>213</v>
      </c>
      <c r="C152" s="38">
        <v>69554</v>
      </c>
      <c r="D152" s="46" t="str">
        <f t="shared" ref="D152:D158" si="50">IF($B152="N/A","N/A",IF(C152&gt;10,"No",IF(C152&lt;-10,"No","Yes")))</f>
        <v>N/A</v>
      </c>
      <c r="E152" s="38">
        <v>73245</v>
      </c>
      <c r="F152" s="46" t="str">
        <f t="shared" ref="F152:F158" si="51">IF($B152="N/A","N/A",IF(E152&gt;10,"No",IF(E152&lt;-10,"No","Yes")))</f>
        <v>N/A</v>
      </c>
      <c r="G152" s="38">
        <v>73822</v>
      </c>
      <c r="H152" s="46" t="str">
        <f t="shared" ref="H152:H158" si="52">IF($B152="N/A","N/A",IF(G152&gt;10,"No",IF(G152&lt;-10,"No","Yes")))</f>
        <v>N/A</v>
      </c>
      <c r="I152" s="12">
        <v>5.3070000000000004</v>
      </c>
      <c r="J152" s="12">
        <v>0.78779999999999994</v>
      </c>
      <c r="K152" s="47" t="s">
        <v>739</v>
      </c>
      <c r="L152" s="9" t="str">
        <f t="shared" ref="L152:L159" si="53">IF(J152="Div by 0", "N/A", IF(K152="N/A","N/A", IF(J152&gt;VALUE(MID(K152,1,2)), "No", IF(J152&lt;-1*VALUE(MID(K152,1,2)), "No", "Yes"))))</f>
        <v>Yes</v>
      </c>
    </row>
    <row r="153" spans="1:12" x14ac:dyDescent="0.2">
      <c r="A153" s="6" t="s">
        <v>1016</v>
      </c>
      <c r="B153" s="37" t="s">
        <v>213</v>
      </c>
      <c r="C153" s="8">
        <v>6.2640155478999997</v>
      </c>
      <c r="D153" s="46" t="str">
        <f t="shared" si="50"/>
        <v>N/A</v>
      </c>
      <c r="E153" s="8">
        <v>6.2267172885999997</v>
      </c>
      <c r="F153" s="46" t="str">
        <f t="shared" si="51"/>
        <v>N/A</v>
      </c>
      <c r="G153" s="8">
        <v>6.1310643528000002</v>
      </c>
      <c r="H153" s="46" t="str">
        <f t="shared" si="52"/>
        <v>N/A</v>
      </c>
      <c r="I153" s="12">
        <v>-0.59499999999999997</v>
      </c>
      <c r="J153" s="12">
        <v>-1.54</v>
      </c>
      <c r="K153" s="47" t="s">
        <v>739</v>
      </c>
      <c r="L153" s="9" t="str">
        <f t="shared" si="53"/>
        <v>Yes</v>
      </c>
    </row>
    <row r="154" spans="1:12" x14ac:dyDescent="0.2">
      <c r="A154" s="18" t="s">
        <v>1017</v>
      </c>
      <c r="B154" s="37" t="s">
        <v>213</v>
      </c>
      <c r="C154" s="8">
        <v>31.351167512</v>
      </c>
      <c r="D154" s="46" t="str">
        <f t="shared" si="50"/>
        <v>N/A</v>
      </c>
      <c r="E154" s="8">
        <v>30.15377758</v>
      </c>
      <c r="F154" s="46" t="str">
        <f t="shared" si="51"/>
        <v>N/A</v>
      </c>
      <c r="G154" s="8">
        <v>29.567577494999998</v>
      </c>
      <c r="H154" s="46" t="str">
        <f t="shared" si="52"/>
        <v>N/A</v>
      </c>
      <c r="I154" s="12">
        <v>-3.82</v>
      </c>
      <c r="J154" s="12">
        <v>-1.94</v>
      </c>
      <c r="K154" s="47" t="s">
        <v>739</v>
      </c>
      <c r="L154" s="9" t="str">
        <f t="shared" si="53"/>
        <v>Yes</v>
      </c>
    </row>
    <row r="155" spans="1:12" x14ac:dyDescent="0.2">
      <c r="A155" s="18" t="s">
        <v>1018</v>
      </c>
      <c r="B155" s="37" t="s">
        <v>213</v>
      </c>
      <c r="C155" s="8">
        <v>18.378014397000001</v>
      </c>
      <c r="D155" s="46" t="str">
        <f t="shared" si="50"/>
        <v>N/A</v>
      </c>
      <c r="E155" s="8">
        <v>18.650770309999999</v>
      </c>
      <c r="F155" s="46" t="str">
        <f t="shared" si="51"/>
        <v>N/A</v>
      </c>
      <c r="G155" s="8">
        <v>18.789994955000001</v>
      </c>
      <c r="H155" s="46" t="str">
        <f t="shared" si="52"/>
        <v>N/A</v>
      </c>
      <c r="I155" s="12">
        <v>1.484</v>
      </c>
      <c r="J155" s="12">
        <v>0.74650000000000005</v>
      </c>
      <c r="K155" s="47" t="s">
        <v>739</v>
      </c>
      <c r="L155" s="9" t="str">
        <f t="shared" si="53"/>
        <v>Yes</v>
      </c>
    </row>
    <row r="156" spans="1:12" x14ac:dyDescent="0.2">
      <c r="A156" s="18" t="s">
        <v>1019</v>
      </c>
      <c r="B156" s="37" t="s">
        <v>213</v>
      </c>
      <c r="C156" s="8">
        <v>0.28918954270000002</v>
      </c>
      <c r="D156" s="46" t="str">
        <f t="shared" si="50"/>
        <v>N/A</v>
      </c>
      <c r="E156" s="8">
        <v>0.30191934440000001</v>
      </c>
      <c r="F156" s="46" t="str">
        <f t="shared" si="51"/>
        <v>N/A</v>
      </c>
      <c r="G156" s="8">
        <v>0.31132618709999998</v>
      </c>
      <c r="H156" s="46" t="str">
        <f t="shared" si="52"/>
        <v>N/A</v>
      </c>
      <c r="I156" s="12">
        <v>4.4020000000000001</v>
      </c>
      <c r="J156" s="12">
        <v>3.1160000000000001</v>
      </c>
      <c r="K156" s="47" t="s">
        <v>739</v>
      </c>
      <c r="L156" s="9" t="str">
        <f t="shared" si="53"/>
        <v>Yes</v>
      </c>
    </row>
    <row r="157" spans="1:12" x14ac:dyDescent="0.2">
      <c r="A157" s="18" t="s">
        <v>1020</v>
      </c>
      <c r="B157" s="37" t="s">
        <v>213</v>
      </c>
      <c r="C157" s="8">
        <v>0.17214052539999999</v>
      </c>
      <c r="D157" s="46" t="str">
        <f t="shared" si="50"/>
        <v>N/A</v>
      </c>
      <c r="E157" s="8">
        <v>0.15363481909999999</v>
      </c>
      <c r="F157" s="46" t="str">
        <f t="shared" si="51"/>
        <v>N/A</v>
      </c>
      <c r="G157" s="8">
        <v>0.16298488</v>
      </c>
      <c r="H157" s="46" t="str">
        <f t="shared" si="52"/>
        <v>N/A</v>
      </c>
      <c r="I157" s="12">
        <v>-10.8</v>
      </c>
      <c r="J157" s="12">
        <v>6.0860000000000003</v>
      </c>
      <c r="K157" s="47" t="s">
        <v>739</v>
      </c>
      <c r="L157" s="9" t="str">
        <f t="shared" si="53"/>
        <v>Yes</v>
      </c>
    </row>
    <row r="158" spans="1:12" x14ac:dyDescent="0.2">
      <c r="A158" s="2" t="s">
        <v>1021</v>
      </c>
      <c r="B158" s="37" t="s">
        <v>213</v>
      </c>
      <c r="C158" s="38">
        <v>9113</v>
      </c>
      <c r="D158" s="46" t="str">
        <f t="shared" si="50"/>
        <v>N/A</v>
      </c>
      <c r="E158" s="38">
        <v>8197</v>
      </c>
      <c r="F158" s="46" t="str">
        <f t="shared" si="51"/>
        <v>N/A</v>
      </c>
      <c r="G158" s="38">
        <v>7553</v>
      </c>
      <c r="H158" s="46" t="str">
        <f t="shared" si="52"/>
        <v>N/A</v>
      </c>
      <c r="I158" s="12">
        <v>-10.1</v>
      </c>
      <c r="J158" s="12">
        <v>-7.86</v>
      </c>
      <c r="K158" s="47" t="s">
        <v>739</v>
      </c>
      <c r="L158" s="9" t="str">
        <f t="shared" si="53"/>
        <v>Yes</v>
      </c>
    </row>
    <row r="159" spans="1:12" ht="25.5" x14ac:dyDescent="0.2">
      <c r="A159" s="18" t="s">
        <v>1022</v>
      </c>
      <c r="B159" s="37" t="s">
        <v>213</v>
      </c>
      <c r="C159" s="38">
        <v>71999</v>
      </c>
      <c r="D159" s="46" t="str">
        <f>IF($B159="N/A","N/A",IF(C159&gt;10,"No",IF(C159&lt;-10,"No","Yes")))</f>
        <v>N/A</v>
      </c>
      <c r="E159" s="38">
        <v>75420</v>
      </c>
      <c r="F159" s="46" t="str">
        <f>IF($B159="N/A","N/A",IF(E159&gt;10,"No",IF(E159&lt;-10,"No","Yes")))</f>
        <v>N/A</v>
      </c>
      <c r="G159" s="38">
        <v>76420</v>
      </c>
      <c r="H159" s="46" t="str">
        <f>IF($B159="N/A","N/A",IF(G159&gt;10,"No",IF(G159&lt;-10,"No","Yes")))</f>
        <v>N/A</v>
      </c>
      <c r="I159" s="12">
        <v>4.7510000000000003</v>
      </c>
      <c r="J159" s="12">
        <v>1.3260000000000001</v>
      </c>
      <c r="K159" s="47" t="s">
        <v>739</v>
      </c>
      <c r="L159" s="9" t="str">
        <f t="shared" si="53"/>
        <v>Yes</v>
      </c>
    </row>
    <row r="160" spans="1:12" x14ac:dyDescent="0.2">
      <c r="A160" s="4" t="s">
        <v>1023</v>
      </c>
      <c r="B160" s="37" t="s">
        <v>213</v>
      </c>
      <c r="C160" s="38">
        <v>29569</v>
      </c>
      <c r="D160" s="46" t="str">
        <f t="shared" ref="D160:D234" si="54">IF($B160="N/A","N/A",IF(C160&gt;10,"No",IF(C160&lt;-10,"No","Yes")))</f>
        <v>N/A</v>
      </c>
      <c r="E160" s="38">
        <v>23166</v>
      </c>
      <c r="F160" s="46" t="str">
        <f t="shared" ref="F160:F234" si="55">IF($B160="N/A","N/A",IF(E160&gt;10,"No",IF(E160&lt;-10,"No","Yes")))</f>
        <v>N/A</v>
      </c>
      <c r="G160" s="38">
        <v>22338</v>
      </c>
      <c r="H160" s="46" t="str">
        <f t="shared" ref="H160:H223" si="56">IF($B160="N/A","N/A",IF(G160&gt;10,"No",IF(G160&lt;-10,"No","Yes")))</f>
        <v>N/A</v>
      </c>
      <c r="I160" s="12">
        <v>-21.7</v>
      </c>
      <c r="J160" s="12">
        <v>-3.57</v>
      </c>
      <c r="K160" s="47" t="s">
        <v>739</v>
      </c>
      <c r="L160" s="9" t="str">
        <f t="shared" ref="L160:L223" si="57">IF(J160="Div by 0", "N/A", IF(K160="N/A","N/A", IF(J160&gt;VALUE(MID(K160,1,2)), "No", IF(J160&lt;-1*VALUE(MID(K160,1,2)), "No", "Yes"))))</f>
        <v>Yes</v>
      </c>
    </row>
    <row r="161" spans="1:12" x14ac:dyDescent="0.2">
      <c r="A161" s="65" t="s">
        <v>71</v>
      </c>
      <c r="B161" s="37" t="s">
        <v>213</v>
      </c>
      <c r="C161" s="8">
        <v>2.6629766187000001</v>
      </c>
      <c r="D161" s="46" t="str">
        <f t="shared" si="54"/>
        <v>N/A</v>
      </c>
      <c r="E161" s="8">
        <v>1.9693922139</v>
      </c>
      <c r="F161" s="46" t="str">
        <f t="shared" si="55"/>
        <v>N/A</v>
      </c>
      <c r="G161" s="8">
        <v>1.8552154576</v>
      </c>
      <c r="H161" s="46" t="str">
        <f t="shared" si="56"/>
        <v>N/A</v>
      </c>
      <c r="I161" s="12">
        <v>-26</v>
      </c>
      <c r="J161" s="12">
        <v>-5.8</v>
      </c>
      <c r="K161" s="47" t="s">
        <v>739</v>
      </c>
      <c r="L161" s="9" t="str">
        <f t="shared" si="57"/>
        <v>Yes</v>
      </c>
    </row>
    <row r="162" spans="1:12" x14ac:dyDescent="0.2">
      <c r="A162" s="4" t="s">
        <v>111</v>
      </c>
      <c r="B162" s="37" t="s">
        <v>213</v>
      </c>
      <c r="C162" s="8">
        <v>20.887670185000001</v>
      </c>
      <c r="D162" s="46" t="str">
        <f t="shared" si="54"/>
        <v>N/A</v>
      </c>
      <c r="E162" s="8">
        <v>19.087464796999999</v>
      </c>
      <c r="F162" s="46" t="str">
        <f t="shared" si="55"/>
        <v>N/A</v>
      </c>
      <c r="G162" s="8">
        <v>18.602942677000001</v>
      </c>
      <c r="H162" s="46" t="str">
        <f t="shared" si="56"/>
        <v>N/A</v>
      </c>
      <c r="I162" s="12">
        <v>-8.6199999999999992</v>
      </c>
      <c r="J162" s="12">
        <v>-2.54</v>
      </c>
      <c r="K162" s="47" t="s">
        <v>739</v>
      </c>
      <c r="L162" s="9" t="str">
        <f t="shared" si="57"/>
        <v>Yes</v>
      </c>
    </row>
    <row r="163" spans="1:12" x14ac:dyDescent="0.2">
      <c r="A163" s="4" t="s">
        <v>112</v>
      </c>
      <c r="B163" s="37" t="s">
        <v>213</v>
      </c>
      <c r="C163" s="8">
        <v>4.6486392217999999</v>
      </c>
      <c r="D163" s="46" t="str">
        <f t="shared" si="54"/>
        <v>N/A</v>
      </c>
      <c r="E163" s="8">
        <v>1.8894645160000001</v>
      </c>
      <c r="F163" s="46" t="str">
        <f t="shared" si="55"/>
        <v>N/A</v>
      </c>
      <c r="G163" s="8">
        <v>1.7661949143</v>
      </c>
      <c r="H163" s="46" t="str">
        <f t="shared" si="56"/>
        <v>N/A</v>
      </c>
      <c r="I163" s="12">
        <v>-59.4</v>
      </c>
      <c r="J163" s="12">
        <v>-6.52</v>
      </c>
      <c r="K163" s="47" t="s">
        <v>739</v>
      </c>
      <c r="L163" s="9" t="str">
        <f t="shared" si="57"/>
        <v>Yes</v>
      </c>
    </row>
    <row r="164" spans="1:12" x14ac:dyDescent="0.2">
      <c r="A164" s="4" t="s">
        <v>113</v>
      </c>
      <c r="B164" s="37" t="s">
        <v>213</v>
      </c>
      <c r="C164" s="8">
        <v>5.0862482399999999E-2</v>
      </c>
      <c r="D164" s="46" t="str">
        <f t="shared" si="54"/>
        <v>N/A</v>
      </c>
      <c r="E164" s="8">
        <v>2.28249765E-2</v>
      </c>
      <c r="F164" s="46" t="str">
        <f t="shared" si="55"/>
        <v>N/A</v>
      </c>
      <c r="G164" s="8">
        <v>1.70098017E-2</v>
      </c>
      <c r="H164" s="46" t="str">
        <f t="shared" si="56"/>
        <v>N/A</v>
      </c>
      <c r="I164" s="12">
        <v>-55.1</v>
      </c>
      <c r="J164" s="12">
        <v>-25.5</v>
      </c>
      <c r="K164" s="47" t="s">
        <v>739</v>
      </c>
      <c r="L164" s="9" t="str">
        <f t="shared" si="57"/>
        <v>Yes</v>
      </c>
    </row>
    <row r="165" spans="1:12" x14ac:dyDescent="0.2">
      <c r="A165" s="4" t="s">
        <v>114</v>
      </c>
      <c r="B165" s="37" t="s">
        <v>213</v>
      </c>
      <c r="C165" s="8">
        <v>2.6240933999999998E-3</v>
      </c>
      <c r="D165" s="46" t="str">
        <f t="shared" si="54"/>
        <v>N/A</v>
      </c>
      <c r="E165" s="8">
        <v>1.3556013E-3</v>
      </c>
      <c r="F165" s="46" t="str">
        <f t="shared" si="55"/>
        <v>N/A</v>
      </c>
      <c r="G165" s="8">
        <v>2.5074596999999999E-3</v>
      </c>
      <c r="H165" s="46" t="str">
        <f t="shared" si="56"/>
        <v>N/A</v>
      </c>
      <c r="I165" s="12">
        <v>-48.3</v>
      </c>
      <c r="J165" s="12">
        <v>84.97</v>
      </c>
      <c r="K165" s="47" t="s">
        <v>739</v>
      </c>
      <c r="L165" s="9" t="str">
        <f t="shared" si="57"/>
        <v>No</v>
      </c>
    </row>
    <row r="166" spans="1:12" x14ac:dyDescent="0.2">
      <c r="A166" s="4" t="s">
        <v>428</v>
      </c>
      <c r="B166" s="37" t="s">
        <v>213</v>
      </c>
      <c r="C166" s="38">
        <v>19047</v>
      </c>
      <c r="D166" s="46" t="str">
        <f>IF($B166="N/A","N/A",IF(C166&gt;10,"No",IF(C166&lt;-10,"No","Yes")))</f>
        <v>N/A</v>
      </c>
      <c r="E166" s="38">
        <v>18236</v>
      </c>
      <c r="F166" s="46" t="str">
        <f>IF($B166="N/A","N/A",IF(E166&gt;10,"No",IF(E166&lt;-10,"No","Yes")))</f>
        <v>N/A</v>
      </c>
      <c r="G166" s="38">
        <v>17609</v>
      </c>
      <c r="H166" s="46" t="str">
        <f>IF($B166="N/A","N/A",IF(G166&gt;10,"No",IF(G166&lt;-10,"No","Yes")))</f>
        <v>N/A</v>
      </c>
      <c r="I166" s="12">
        <v>-4.26</v>
      </c>
      <c r="J166" s="12">
        <v>-3.44</v>
      </c>
      <c r="K166" s="47" t="s">
        <v>739</v>
      </c>
      <c r="L166" s="9" t="str">
        <f t="shared" si="57"/>
        <v>Yes</v>
      </c>
    </row>
    <row r="167" spans="1:12" x14ac:dyDescent="0.2">
      <c r="A167" s="4" t="s">
        <v>429</v>
      </c>
      <c r="B167" s="37" t="s">
        <v>213</v>
      </c>
      <c r="C167" s="38">
        <v>606</v>
      </c>
      <c r="D167" s="46" t="str">
        <f>IF($B167="N/A","N/A",IF(C167&gt;10,"No",IF(C167&lt;-10,"No","Yes")))</f>
        <v>N/A</v>
      </c>
      <c r="E167" s="38">
        <v>606</v>
      </c>
      <c r="F167" s="46" t="str">
        <f>IF($B167="N/A","N/A",IF(E167&gt;10,"No",IF(E167&lt;-10,"No","Yes")))</f>
        <v>N/A</v>
      </c>
      <c r="G167" s="38">
        <v>623</v>
      </c>
      <c r="H167" s="46" t="str">
        <f>IF($B167="N/A","N/A",IF(G167&gt;10,"No",IF(G167&lt;-10,"No","Yes")))</f>
        <v>N/A</v>
      </c>
      <c r="I167" s="12">
        <v>0</v>
      </c>
      <c r="J167" s="12">
        <v>2.8050000000000002</v>
      </c>
      <c r="K167" s="47" t="s">
        <v>739</v>
      </c>
      <c r="L167" s="9" t="str">
        <f t="shared" si="57"/>
        <v>Yes</v>
      </c>
    </row>
    <row r="168" spans="1:12" x14ac:dyDescent="0.2">
      <c r="A168" s="4" t="s">
        <v>430</v>
      </c>
      <c r="B168" s="37" t="s">
        <v>213</v>
      </c>
      <c r="C168" s="38">
        <v>6400</v>
      </c>
      <c r="D168" s="46" t="str">
        <f>IF($B168="N/A","N/A",IF(C168&gt;10,"No",IF(C168&lt;-10,"No","Yes")))</f>
        <v>N/A</v>
      </c>
      <c r="E168" s="38">
        <v>2459</v>
      </c>
      <c r="F168" s="46" t="str">
        <f>IF($B168="N/A","N/A",IF(E168&gt;10,"No",IF(E168&lt;-10,"No","Yes")))</f>
        <v>N/A</v>
      </c>
      <c r="G168" s="38">
        <v>2421</v>
      </c>
      <c r="H168" s="46" t="str">
        <f>IF($B168="N/A","N/A",IF(G168&gt;10,"No",IF(G168&lt;-10,"No","Yes")))</f>
        <v>N/A</v>
      </c>
      <c r="I168" s="12">
        <v>-61.6</v>
      </c>
      <c r="J168" s="12">
        <v>-1.55</v>
      </c>
      <c r="K168" s="47" t="s">
        <v>739</v>
      </c>
      <c r="L168" s="9" t="str">
        <f t="shared" si="57"/>
        <v>Yes</v>
      </c>
    </row>
    <row r="169" spans="1:12" x14ac:dyDescent="0.2">
      <c r="A169" s="4" t="s">
        <v>431</v>
      </c>
      <c r="B169" s="37" t="s">
        <v>213</v>
      </c>
      <c r="C169" s="38">
        <v>3196</v>
      </c>
      <c r="D169" s="46" t="str">
        <f>IF($B169="N/A","N/A",IF(C169&gt;10,"No",IF(C169&lt;-10,"No","Yes")))</f>
        <v>N/A</v>
      </c>
      <c r="E169" s="38">
        <v>1717</v>
      </c>
      <c r="F169" s="46" t="str">
        <f>IF($B169="N/A","N/A",IF(E169&gt;10,"No",IF(E169&lt;-10,"No","Yes")))</f>
        <v>N/A</v>
      </c>
      <c r="G169" s="38">
        <v>1570</v>
      </c>
      <c r="H169" s="46" t="str">
        <f>IF($B169="N/A","N/A",IF(G169&gt;10,"No",IF(G169&lt;-10,"No","Yes")))</f>
        <v>N/A</v>
      </c>
      <c r="I169" s="12">
        <v>-46.3</v>
      </c>
      <c r="J169" s="12">
        <v>-8.56</v>
      </c>
      <c r="K169" s="47" t="s">
        <v>739</v>
      </c>
      <c r="L169" s="9" t="str">
        <f t="shared" si="57"/>
        <v>Yes</v>
      </c>
    </row>
    <row r="170" spans="1:12" x14ac:dyDescent="0.2">
      <c r="A170" s="4" t="s">
        <v>432</v>
      </c>
      <c r="B170" s="37" t="s">
        <v>213</v>
      </c>
      <c r="C170" s="38">
        <v>320</v>
      </c>
      <c r="D170" s="46" t="str">
        <f>IF($B170="N/A","N/A",IF(C170&gt;10,"No",IF(C170&lt;-10,"No","Yes")))</f>
        <v>N/A</v>
      </c>
      <c r="E170" s="38">
        <v>148</v>
      </c>
      <c r="F170" s="46" t="str">
        <f>IF($B170="N/A","N/A",IF(E170&gt;10,"No",IF(E170&lt;-10,"No","Yes")))</f>
        <v>N/A</v>
      </c>
      <c r="G170" s="38">
        <v>115</v>
      </c>
      <c r="H170" s="46" t="str">
        <f>IF($B170="N/A","N/A",IF(G170&gt;10,"No",IF(G170&lt;-10,"No","Yes")))</f>
        <v>N/A</v>
      </c>
      <c r="I170" s="12">
        <v>-53.8</v>
      </c>
      <c r="J170" s="12">
        <v>-22.3</v>
      </c>
      <c r="K170" s="47" t="s">
        <v>739</v>
      </c>
      <c r="L170" s="9" t="str">
        <f t="shared" si="57"/>
        <v>Yes</v>
      </c>
    </row>
    <row r="171" spans="1:12" x14ac:dyDescent="0.2">
      <c r="A171" s="6" t="s">
        <v>1024</v>
      </c>
      <c r="B171" s="37" t="s">
        <v>213</v>
      </c>
      <c r="C171" s="38">
        <v>19801</v>
      </c>
      <c r="D171" s="46" t="str">
        <f t="shared" si="54"/>
        <v>N/A</v>
      </c>
      <c r="E171" s="38">
        <v>19461</v>
      </c>
      <c r="F171" s="46" t="str">
        <f t="shared" si="55"/>
        <v>N/A</v>
      </c>
      <c r="G171" s="38">
        <v>18920</v>
      </c>
      <c r="H171" s="46" t="str">
        <f t="shared" si="56"/>
        <v>N/A</v>
      </c>
      <c r="I171" s="12">
        <v>-1.72</v>
      </c>
      <c r="J171" s="12">
        <v>-2.78</v>
      </c>
      <c r="K171" s="47" t="s">
        <v>739</v>
      </c>
      <c r="L171" s="9" t="str">
        <f t="shared" si="57"/>
        <v>Yes</v>
      </c>
    </row>
    <row r="172" spans="1:12" x14ac:dyDescent="0.2">
      <c r="A172" s="4" t="s">
        <v>1025</v>
      </c>
      <c r="B172" s="37" t="s">
        <v>213</v>
      </c>
      <c r="C172" s="38">
        <v>18516</v>
      </c>
      <c r="D172" s="46" t="str">
        <f>IF($B172="N/A","N/A",IF(C172&gt;10,"No",IF(C172&lt;-10,"No","Yes")))</f>
        <v>N/A</v>
      </c>
      <c r="E172" s="38">
        <v>18096</v>
      </c>
      <c r="F172" s="46" t="str">
        <f>IF($B172="N/A","N/A",IF(E172&gt;10,"No",IF(E172&lt;-10,"No","Yes")))</f>
        <v>N/A</v>
      </c>
      <c r="G172" s="38">
        <v>17459</v>
      </c>
      <c r="H172" s="46" t="str">
        <f>IF($B172="N/A","N/A",IF(G172&gt;10,"No",IF(G172&lt;-10,"No","Yes")))</f>
        <v>N/A</v>
      </c>
      <c r="I172" s="12">
        <v>-2.27</v>
      </c>
      <c r="J172" s="12">
        <v>-3.52</v>
      </c>
      <c r="K172" s="47" t="s">
        <v>739</v>
      </c>
      <c r="L172" s="9" t="str">
        <f t="shared" si="57"/>
        <v>Yes</v>
      </c>
    </row>
    <row r="173" spans="1:12" x14ac:dyDescent="0.2">
      <c r="A173" s="4" t="s">
        <v>1026</v>
      </c>
      <c r="B173" s="37" t="s">
        <v>213</v>
      </c>
      <c r="C173" s="38">
        <v>578</v>
      </c>
      <c r="D173" s="46" t="str">
        <f>IF($B173="N/A","N/A",IF(C173&gt;10,"No",IF(C173&lt;-10,"No","Yes")))</f>
        <v>N/A</v>
      </c>
      <c r="E173" s="38">
        <v>599</v>
      </c>
      <c r="F173" s="46" t="str">
        <f>IF($B173="N/A","N/A",IF(E173&gt;10,"No",IF(E173&lt;-10,"No","Yes")))</f>
        <v>N/A</v>
      </c>
      <c r="G173" s="38">
        <v>611</v>
      </c>
      <c r="H173" s="46" t="str">
        <f>IF($B173="N/A","N/A",IF(G173&gt;10,"No",IF(G173&lt;-10,"No","Yes")))</f>
        <v>N/A</v>
      </c>
      <c r="I173" s="12">
        <v>3.633</v>
      </c>
      <c r="J173" s="12">
        <v>2.0030000000000001</v>
      </c>
      <c r="K173" s="47" t="s">
        <v>739</v>
      </c>
      <c r="L173" s="9" t="str">
        <f t="shared" si="57"/>
        <v>Yes</v>
      </c>
    </row>
    <row r="174" spans="1:12" ht="25.5" x14ac:dyDescent="0.2">
      <c r="A174" s="4" t="s">
        <v>1027</v>
      </c>
      <c r="B174" s="37" t="s">
        <v>213</v>
      </c>
      <c r="C174" s="38">
        <v>444</v>
      </c>
      <c r="D174" s="46" t="str">
        <f>IF($B174="N/A","N/A",IF(C174&gt;10,"No",IF(C174&lt;-10,"No","Yes")))</f>
        <v>N/A</v>
      </c>
      <c r="E174" s="38">
        <v>502</v>
      </c>
      <c r="F174" s="46" t="str">
        <f>IF($B174="N/A","N/A",IF(E174&gt;10,"No",IF(E174&lt;-10,"No","Yes")))</f>
        <v>N/A</v>
      </c>
      <c r="G174" s="38">
        <v>553</v>
      </c>
      <c r="H174" s="46" t="str">
        <f>IF($B174="N/A","N/A",IF(G174&gt;10,"No",IF(G174&lt;-10,"No","Yes")))</f>
        <v>N/A</v>
      </c>
      <c r="I174" s="12">
        <v>13.06</v>
      </c>
      <c r="J174" s="12">
        <v>10.16</v>
      </c>
      <c r="K174" s="47" t="s">
        <v>739</v>
      </c>
      <c r="L174" s="9" t="str">
        <f t="shared" si="57"/>
        <v>Yes</v>
      </c>
    </row>
    <row r="175" spans="1:12" ht="25.5" x14ac:dyDescent="0.2">
      <c r="A175" s="4" t="s">
        <v>1028</v>
      </c>
      <c r="B175" s="37" t="s">
        <v>213</v>
      </c>
      <c r="C175" s="38">
        <v>263</v>
      </c>
      <c r="D175" s="46" t="str">
        <f>IF($B175="N/A","N/A",IF(C175&gt;10,"No",IF(C175&lt;-10,"No","Yes")))</f>
        <v>N/A</v>
      </c>
      <c r="E175" s="38">
        <v>263</v>
      </c>
      <c r="F175" s="46" t="str">
        <f>IF($B175="N/A","N/A",IF(E175&gt;10,"No",IF(E175&lt;-10,"No","Yes")))</f>
        <v>N/A</v>
      </c>
      <c r="G175" s="38">
        <v>296</v>
      </c>
      <c r="H175" s="46" t="str">
        <f>IF($B175="N/A","N/A",IF(G175&gt;10,"No",IF(G175&lt;-10,"No","Yes")))</f>
        <v>N/A</v>
      </c>
      <c r="I175" s="12">
        <v>0</v>
      </c>
      <c r="J175" s="12">
        <v>12.55</v>
      </c>
      <c r="K175" s="47" t="s">
        <v>739</v>
      </c>
      <c r="L175" s="9" t="str">
        <f t="shared" si="57"/>
        <v>Yes</v>
      </c>
    </row>
    <row r="176" spans="1:12" ht="25.5" x14ac:dyDescent="0.2">
      <c r="A176" s="4" t="s">
        <v>1029</v>
      </c>
      <c r="B176" s="37" t="s">
        <v>213</v>
      </c>
      <c r="C176" s="38">
        <v>0</v>
      </c>
      <c r="D176" s="46" t="str">
        <f>IF($B176="N/A","N/A",IF(C176&gt;10,"No",IF(C176&lt;-10,"No","Yes")))</f>
        <v>N/A</v>
      </c>
      <c r="E176" s="38">
        <v>11</v>
      </c>
      <c r="F176" s="46" t="str">
        <f>IF($B176="N/A","N/A",IF(E176&gt;10,"No",IF(E176&lt;-10,"No","Yes")))</f>
        <v>N/A</v>
      </c>
      <c r="G176" s="38">
        <v>11</v>
      </c>
      <c r="H176" s="46" t="str">
        <f>IF($B176="N/A","N/A",IF(G176&gt;10,"No",IF(G176&lt;-10,"No","Yes")))</f>
        <v>N/A</v>
      </c>
      <c r="I176" s="12" t="s">
        <v>1747</v>
      </c>
      <c r="J176" s="12">
        <v>0</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566</v>
      </c>
      <c r="D183" s="11" t="str">
        <f t="shared" si="54"/>
        <v>N/A</v>
      </c>
      <c r="E183" s="1">
        <v>548</v>
      </c>
      <c r="F183" s="11" t="str">
        <f t="shared" si="55"/>
        <v>N/A</v>
      </c>
      <c r="G183" s="1">
        <v>490</v>
      </c>
      <c r="H183" s="11" t="str">
        <f t="shared" si="56"/>
        <v>N/A</v>
      </c>
      <c r="I183" s="59">
        <v>-3.18</v>
      </c>
      <c r="J183" s="59">
        <v>-10.6</v>
      </c>
      <c r="K183" s="50" t="s">
        <v>739</v>
      </c>
      <c r="L183" s="11" t="str">
        <f t="shared" si="57"/>
        <v>Yes</v>
      </c>
    </row>
    <row r="184" spans="1:12" x14ac:dyDescent="0.2">
      <c r="A184" s="4" t="s">
        <v>1037</v>
      </c>
      <c r="B184" s="37" t="s">
        <v>213</v>
      </c>
      <c r="C184" s="38">
        <v>32</v>
      </c>
      <c r="D184" s="46" t="str">
        <f t="shared" si="54"/>
        <v>N/A</v>
      </c>
      <c r="E184" s="38">
        <v>36</v>
      </c>
      <c r="F184" s="46" t="str">
        <f t="shared" si="55"/>
        <v>N/A</v>
      </c>
      <c r="G184" s="38">
        <v>33</v>
      </c>
      <c r="H184" s="46" t="str">
        <f t="shared" si="56"/>
        <v>N/A</v>
      </c>
      <c r="I184" s="12">
        <v>12.5</v>
      </c>
      <c r="J184" s="12">
        <v>-8.33</v>
      </c>
      <c r="K184" s="47" t="s">
        <v>739</v>
      </c>
      <c r="L184" s="9" t="str">
        <f t="shared" si="57"/>
        <v>Yes</v>
      </c>
    </row>
    <row r="185" spans="1:12" x14ac:dyDescent="0.2">
      <c r="A185" s="4" t="s">
        <v>1038</v>
      </c>
      <c r="B185" s="37" t="s">
        <v>213</v>
      </c>
      <c r="C185" s="38">
        <v>11</v>
      </c>
      <c r="D185" s="46" t="str">
        <f t="shared" si="54"/>
        <v>N/A</v>
      </c>
      <c r="E185" s="38">
        <v>11</v>
      </c>
      <c r="F185" s="46" t="str">
        <f t="shared" si="55"/>
        <v>N/A</v>
      </c>
      <c r="G185" s="38">
        <v>11</v>
      </c>
      <c r="H185" s="46" t="str">
        <f t="shared" si="56"/>
        <v>N/A</v>
      </c>
      <c r="I185" s="12">
        <v>200</v>
      </c>
      <c r="J185" s="12">
        <v>100</v>
      </c>
      <c r="K185" s="47" t="s">
        <v>739</v>
      </c>
      <c r="L185" s="9" t="str">
        <f t="shared" si="57"/>
        <v>No</v>
      </c>
    </row>
    <row r="186" spans="1:12" ht="25.5" x14ac:dyDescent="0.2">
      <c r="A186" s="4" t="s">
        <v>1039</v>
      </c>
      <c r="B186" s="37" t="s">
        <v>213</v>
      </c>
      <c r="C186" s="38">
        <v>324</v>
      </c>
      <c r="D186" s="46" t="str">
        <f t="shared" si="54"/>
        <v>N/A</v>
      </c>
      <c r="E186" s="38">
        <v>306</v>
      </c>
      <c r="F186" s="46" t="str">
        <f t="shared" si="55"/>
        <v>N/A</v>
      </c>
      <c r="G186" s="38">
        <v>270</v>
      </c>
      <c r="H186" s="46" t="str">
        <f t="shared" si="56"/>
        <v>N/A</v>
      </c>
      <c r="I186" s="12">
        <v>-5.56</v>
      </c>
      <c r="J186" s="12">
        <v>-11.8</v>
      </c>
      <c r="K186" s="47" t="s">
        <v>739</v>
      </c>
      <c r="L186" s="9" t="str">
        <f t="shared" si="57"/>
        <v>Yes</v>
      </c>
    </row>
    <row r="187" spans="1:12" ht="25.5" x14ac:dyDescent="0.2">
      <c r="A187" s="4" t="s">
        <v>1040</v>
      </c>
      <c r="B187" s="37" t="s">
        <v>213</v>
      </c>
      <c r="C187" s="38">
        <v>209</v>
      </c>
      <c r="D187" s="46" t="str">
        <f t="shared" si="54"/>
        <v>N/A</v>
      </c>
      <c r="E187" s="38">
        <v>203</v>
      </c>
      <c r="F187" s="46" t="str">
        <f t="shared" si="55"/>
        <v>N/A</v>
      </c>
      <c r="G187" s="38">
        <v>181</v>
      </c>
      <c r="H187" s="46" t="str">
        <f t="shared" si="56"/>
        <v>N/A</v>
      </c>
      <c r="I187" s="12">
        <v>-2.87</v>
      </c>
      <c r="J187" s="12">
        <v>-10.8</v>
      </c>
      <c r="K187" s="47" t="s">
        <v>739</v>
      </c>
      <c r="L187" s="9" t="str">
        <f t="shared" si="57"/>
        <v>Yes</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121</v>
      </c>
      <c r="D195" s="11" t="str">
        <f t="shared" si="54"/>
        <v>N/A</v>
      </c>
      <c r="E195" s="1">
        <v>95</v>
      </c>
      <c r="F195" s="11" t="str">
        <f t="shared" si="55"/>
        <v>N/A</v>
      </c>
      <c r="G195" s="1">
        <v>77</v>
      </c>
      <c r="H195" s="11" t="str">
        <f t="shared" si="56"/>
        <v>N/A</v>
      </c>
      <c r="I195" s="59">
        <v>-21.5</v>
      </c>
      <c r="J195" s="59">
        <v>-18.899999999999999</v>
      </c>
      <c r="K195" s="50" t="s">
        <v>739</v>
      </c>
      <c r="L195" s="11" t="str">
        <f t="shared" si="57"/>
        <v>Yes</v>
      </c>
    </row>
    <row r="196" spans="1:12" ht="25.5" x14ac:dyDescent="0.2">
      <c r="A196" s="4" t="s">
        <v>1049</v>
      </c>
      <c r="B196" s="37" t="s">
        <v>213</v>
      </c>
      <c r="C196" s="38">
        <v>11</v>
      </c>
      <c r="D196" s="46" t="str">
        <f t="shared" si="54"/>
        <v>N/A</v>
      </c>
      <c r="E196" s="38">
        <v>11</v>
      </c>
      <c r="F196" s="46" t="str">
        <f t="shared" si="55"/>
        <v>N/A</v>
      </c>
      <c r="G196" s="38">
        <v>11</v>
      </c>
      <c r="H196" s="46" t="str">
        <f t="shared" si="56"/>
        <v>N/A</v>
      </c>
      <c r="I196" s="12">
        <v>200</v>
      </c>
      <c r="J196" s="12">
        <v>-33.299999999999997</v>
      </c>
      <c r="K196" s="47" t="s">
        <v>739</v>
      </c>
      <c r="L196" s="9" t="str">
        <f t="shared" si="57"/>
        <v>No</v>
      </c>
    </row>
    <row r="197" spans="1:12" ht="25.5" x14ac:dyDescent="0.2">
      <c r="A197" s="4" t="s">
        <v>1050</v>
      </c>
      <c r="B197" s="37" t="s">
        <v>213</v>
      </c>
      <c r="C197" s="38">
        <v>11</v>
      </c>
      <c r="D197" s="46" t="str">
        <f t="shared" si="54"/>
        <v>N/A</v>
      </c>
      <c r="E197" s="38">
        <v>11</v>
      </c>
      <c r="F197" s="46" t="str">
        <f t="shared" si="55"/>
        <v>N/A</v>
      </c>
      <c r="G197" s="38">
        <v>11</v>
      </c>
      <c r="H197" s="46" t="str">
        <f t="shared" si="56"/>
        <v>N/A</v>
      </c>
      <c r="I197" s="12">
        <v>0</v>
      </c>
      <c r="J197" s="12">
        <v>0</v>
      </c>
      <c r="K197" s="47" t="s">
        <v>739</v>
      </c>
      <c r="L197" s="9" t="str">
        <f t="shared" si="57"/>
        <v>Yes</v>
      </c>
    </row>
    <row r="198" spans="1:12" ht="25.5" x14ac:dyDescent="0.2">
      <c r="A198" s="4" t="s">
        <v>1051</v>
      </c>
      <c r="B198" s="37" t="s">
        <v>213</v>
      </c>
      <c r="C198" s="38">
        <v>79</v>
      </c>
      <c r="D198" s="46" t="str">
        <f t="shared" si="54"/>
        <v>N/A</v>
      </c>
      <c r="E198" s="38">
        <v>59</v>
      </c>
      <c r="F198" s="46" t="str">
        <f t="shared" si="55"/>
        <v>N/A</v>
      </c>
      <c r="G198" s="38">
        <v>52</v>
      </c>
      <c r="H198" s="46" t="str">
        <f t="shared" si="56"/>
        <v>N/A</v>
      </c>
      <c r="I198" s="12">
        <v>-25.3</v>
      </c>
      <c r="J198" s="12">
        <v>-11.9</v>
      </c>
      <c r="K198" s="47" t="s">
        <v>739</v>
      </c>
      <c r="L198" s="9" t="str">
        <f t="shared" si="57"/>
        <v>Yes</v>
      </c>
    </row>
    <row r="199" spans="1:12" ht="25.5" x14ac:dyDescent="0.2">
      <c r="A199" s="4" t="s">
        <v>1052</v>
      </c>
      <c r="B199" s="37" t="s">
        <v>213</v>
      </c>
      <c r="C199" s="38">
        <v>39</v>
      </c>
      <c r="D199" s="46" t="str">
        <f t="shared" si="54"/>
        <v>N/A</v>
      </c>
      <c r="E199" s="38">
        <v>32</v>
      </c>
      <c r="F199" s="46" t="str">
        <f t="shared" si="55"/>
        <v>N/A</v>
      </c>
      <c r="G199" s="38">
        <v>22</v>
      </c>
      <c r="H199" s="46" t="str">
        <f t="shared" si="56"/>
        <v>N/A</v>
      </c>
      <c r="I199" s="12">
        <v>-17.899999999999999</v>
      </c>
      <c r="J199" s="12">
        <v>-31.3</v>
      </c>
      <c r="K199" s="47" t="s">
        <v>739</v>
      </c>
      <c r="L199" s="9" t="str">
        <f t="shared" si="57"/>
        <v>No</v>
      </c>
    </row>
    <row r="200" spans="1:12" ht="25.5" x14ac:dyDescent="0.2">
      <c r="A200" s="4" t="s">
        <v>1053</v>
      </c>
      <c r="B200" s="37" t="s">
        <v>213</v>
      </c>
      <c r="C200" s="38">
        <v>11</v>
      </c>
      <c r="D200" s="46" t="str">
        <f t="shared" si="54"/>
        <v>N/A</v>
      </c>
      <c r="E200" s="38">
        <v>0</v>
      </c>
      <c r="F200" s="46" t="str">
        <f t="shared" si="55"/>
        <v>N/A</v>
      </c>
      <c r="G200" s="38">
        <v>0</v>
      </c>
      <c r="H200" s="46" t="str">
        <f t="shared" si="56"/>
        <v>N/A</v>
      </c>
      <c r="I200" s="12">
        <v>-100</v>
      </c>
      <c r="J200" s="12" t="s">
        <v>1747</v>
      </c>
      <c r="K200" s="47" t="s">
        <v>739</v>
      </c>
      <c r="L200" s="9" t="str">
        <f t="shared" si="57"/>
        <v>N/A</v>
      </c>
    </row>
    <row r="201" spans="1:12" x14ac:dyDescent="0.2">
      <c r="A201" s="6" t="s">
        <v>1054</v>
      </c>
      <c r="B201" s="50" t="s">
        <v>213</v>
      </c>
      <c r="C201" s="1">
        <v>9081</v>
      </c>
      <c r="D201" s="11" t="str">
        <f t="shared" si="54"/>
        <v>N/A</v>
      </c>
      <c r="E201" s="1">
        <v>3062</v>
      </c>
      <c r="F201" s="11" t="str">
        <f t="shared" si="55"/>
        <v>N/A</v>
      </c>
      <c r="G201" s="1">
        <v>2851</v>
      </c>
      <c r="H201" s="11" t="str">
        <f t="shared" si="56"/>
        <v>N/A</v>
      </c>
      <c r="I201" s="59">
        <v>-66.3</v>
      </c>
      <c r="J201" s="59">
        <v>-6.89</v>
      </c>
      <c r="K201" s="50" t="s">
        <v>739</v>
      </c>
      <c r="L201" s="11" t="str">
        <f t="shared" si="57"/>
        <v>Yes</v>
      </c>
    </row>
    <row r="202" spans="1:12" x14ac:dyDescent="0.2">
      <c r="A202" s="4" t="s">
        <v>1055</v>
      </c>
      <c r="B202" s="37" t="s">
        <v>213</v>
      </c>
      <c r="C202" s="38">
        <v>498</v>
      </c>
      <c r="D202" s="46" t="str">
        <f t="shared" si="54"/>
        <v>N/A</v>
      </c>
      <c r="E202" s="38">
        <v>101</v>
      </c>
      <c r="F202" s="46" t="str">
        <f t="shared" si="55"/>
        <v>N/A</v>
      </c>
      <c r="G202" s="38">
        <v>115</v>
      </c>
      <c r="H202" s="46" t="str">
        <f t="shared" si="56"/>
        <v>N/A</v>
      </c>
      <c r="I202" s="12">
        <v>-79.7</v>
      </c>
      <c r="J202" s="12">
        <v>13.86</v>
      </c>
      <c r="K202" s="47" t="s">
        <v>739</v>
      </c>
      <c r="L202" s="9" t="str">
        <f t="shared" si="57"/>
        <v>Yes</v>
      </c>
    </row>
    <row r="203" spans="1:12" x14ac:dyDescent="0.2">
      <c r="A203" s="4" t="s">
        <v>1056</v>
      </c>
      <c r="B203" s="37" t="s">
        <v>213</v>
      </c>
      <c r="C203" s="38">
        <v>26</v>
      </c>
      <c r="D203" s="46" t="str">
        <f t="shared" si="54"/>
        <v>N/A</v>
      </c>
      <c r="E203" s="38">
        <v>11</v>
      </c>
      <c r="F203" s="46" t="str">
        <f t="shared" si="55"/>
        <v>N/A</v>
      </c>
      <c r="G203" s="38">
        <v>11</v>
      </c>
      <c r="H203" s="46" t="str">
        <f t="shared" si="56"/>
        <v>N/A</v>
      </c>
      <c r="I203" s="12">
        <v>-88.5</v>
      </c>
      <c r="J203" s="12">
        <v>66.67</v>
      </c>
      <c r="K203" s="47" t="s">
        <v>739</v>
      </c>
      <c r="L203" s="9" t="str">
        <f t="shared" si="57"/>
        <v>No</v>
      </c>
    </row>
    <row r="204" spans="1:12" ht="25.5" x14ac:dyDescent="0.2">
      <c r="A204" s="4" t="s">
        <v>1057</v>
      </c>
      <c r="B204" s="37" t="s">
        <v>213</v>
      </c>
      <c r="C204" s="38">
        <v>5553</v>
      </c>
      <c r="D204" s="46" t="str">
        <f t="shared" si="54"/>
        <v>N/A</v>
      </c>
      <c r="E204" s="38">
        <v>1592</v>
      </c>
      <c r="F204" s="46" t="str">
        <f t="shared" si="55"/>
        <v>N/A</v>
      </c>
      <c r="G204" s="38">
        <v>1546</v>
      </c>
      <c r="H204" s="46" t="str">
        <f t="shared" si="56"/>
        <v>N/A</v>
      </c>
      <c r="I204" s="12">
        <v>-71.3</v>
      </c>
      <c r="J204" s="12">
        <v>-2.89</v>
      </c>
      <c r="K204" s="47" t="s">
        <v>739</v>
      </c>
      <c r="L204" s="9" t="str">
        <f t="shared" si="57"/>
        <v>Yes</v>
      </c>
    </row>
    <row r="205" spans="1:12" ht="25.5" x14ac:dyDescent="0.2">
      <c r="A205" s="4" t="s">
        <v>1058</v>
      </c>
      <c r="B205" s="37" t="s">
        <v>213</v>
      </c>
      <c r="C205" s="38">
        <v>2685</v>
      </c>
      <c r="D205" s="46" t="str">
        <f t="shared" si="54"/>
        <v>N/A</v>
      </c>
      <c r="E205" s="38">
        <v>1219</v>
      </c>
      <c r="F205" s="46" t="str">
        <f t="shared" si="55"/>
        <v>N/A</v>
      </c>
      <c r="G205" s="38">
        <v>1071</v>
      </c>
      <c r="H205" s="46" t="str">
        <f t="shared" si="56"/>
        <v>N/A</v>
      </c>
      <c r="I205" s="12">
        <v>-54.6</v>
      </c>
      <c r="J205" s="12">
        <v>-12.1</v>
      </c>
      <c r="K205" s="47" t="s">
        <v>739</v>
      </c>
      <c r="L205" s="9" t="str">
        <f t="shared" si="57"/>
        <v>Yes</v>
      </c>
    </row>
    <row r="206" spans="1:12" ht="25.5" x14ac:dyDescent="0.2">
      <c r="A206" s="4" t="s">
        <v>1059</v>
      </c>
      <c r="B206" s="37" t="s">
        <v>213</v>
      </c>
      <c r="C206" s="38">
        <v>319</v>
      </c>
      <c r="D206" s="46" t="str">
        <f t="shared" si="54"/>
        <v>N/A</v>
      </c>
      <c r="E206" s="38">
        <v>147</v>
      </c>
      <c r="F206" s="46" t="str">
        <f t="shared" si="55"/>
        <v>N/A</v>
      </c>
      <c r="G206" s="38">
        <v>114</v>
      </c>
      <c r="H206" s="46" t="str">
        <f t="shared" si="56"/>
        <v>N/A</v>
      </c>
      <c r="I206" s="12">
        <v>-53.9</v>
      </c>
      <c r="J206" s="12">
        <v>-22.4</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73.303121512000004</v>
      </c>
      <c r="D231" s="46" t="str">
        <f>IF($B231="N/A","N/A",IF(C231&lt;15,"Yes","No"))</f>
        <v>No</v>
      </c>
      <c r="E231" s="8">
        <v>90.490373824000002</v>
      </c>
      <c r="F231" s="46" t="str">
        <f>IF($B231="N/A","N/A",IF(E231&lt;15,"Yes","No"))</f>
        <v>No</v>
      </c>
      <c r="G231" s="8">
        <v>90.478109051999994</v>
      </c>
      <c r="H231" s="46" t="str">
        <f>IF($B231="N/A","N/A",IF(G231&lt;15,"Yes","No"))</f>
        <v>No</v>
      </c>
      <c r="I231" s="12">
        <v>23.45</v>
      </c>
      <c r="J231" s="12">
        <v>-1.4E-2</v>
      </c>
      <c r="K231" s="47" t="s">
        <v>739</v>
      </c>
      <c r="L231" s="9" t="str">
        <f t="shared" si="59"/>
        <v>Yes</v>
      </c>
    </row>
    <row r="232" spans="1:12" x14ac:dyDescent="0.2">
      <c r="A232" s="18" t="s">
        <v>1085</v>
      </c>
      <c r="B232" s="37" t="s">
        <v>213</v>
      </c>
      <c r="C232" s="38" t="s">
        <v>213</v>
      </c>
      <c r="D232" s="46" t="str">
        <f t="shared" ref="D232" si="60">IF($B232="N/A","N/A",IF(C232&gt;10,"No",IF(C232&lt;-10,"No","Yes")))</f>
        <v>N/A</v>
      </c>
      <c r="E232" s="38">
        <v>6500</v>
      </c>
      <c r="F232" s="46" t="str">
        <f t="shared" ref="F232" si="61">IF($B232="N/A","N/A",IF(E232&gt;10,"No",IF(E232&lt;-10,"No","Yes")))</f>
        <v>N/A</v>
      </c>
      <c r="G232" s="38">
        <v>7217</v>
      </c>
      <c r="H232" s="46" t="str">
        <f t="shared" ref="H232" si="62">IF($B232="N/A","N/A",IF(G232&gt;10,"No",IF(G232&lt;-10,"No","Yes")))</f>
        <v>N/A</v>
      </c>
      <c r="I232" s="12" t="s">
        <v>213</v>
      </c>
      <c r="J232" s="12">
        <v>11.03</v>
      </c>
      <c r="K232" s="47" t="s">
        <v>739</v>
      </c>
      <c r="L232" s="9" t="str">
        <f t="shared" si="59"/>
        <v>Yes</v>
      </c>
    </row>
    <row r="233" spans="1:12" ht="25.5" x14ac:dyDescent="0.2">
      <c r="A233" s="18" t="s">
        <v>1086</v>
      </c>
      <c r="B233" s="37" t="s">
        <v>279</v>
      </c>
      <c r="C233" s="8">
        <v>7.1949212320999996</v>
      </c>
      <c r="D233" s="46" t="str">
        <f>IF($B233="N/A","N/A",IF(C233&lt;10,"Yes","No"))</f>
        <v>Yes</v>
      </c>
      <c r="E233" s="8">
        <v>74.686889578000006</v>
      </c>
      <c r="F233" s="46" t="str">
        <f>IF($B233="N/A","N/A",IF(E233&lt;10,"Yes","No"))</f>
        <v>No</v>
      </c>
      <c r="G233" s="8">
        <v>77.236729452000006</v>
      </c>
      <c r="H233" s="46" t="str">
        <f>IF($B233="N/A","N/A",IF(G233&lt;10,"Yes","No"))</f>
        <v>No</v>
      </c>
      <c r="I233" s="12">
        <v>938.1</v>
      </c>
      <c r="J233" s="12">
        <v>3.4140000000000001</v>
      </c>
      <c r="K233" s="47" t="s">
        <v>739</v>
      </c>
      <c r="L233" s="9" t="str">
        <f t="shared" si="59"/>
        <v>Yes</v>
      </c>
    </row>
    <row r="234" spans="1:12" x14ac:dyDescent="0.2">
      <c r="A234" s="2" t="s">
        <v>72</v>
      </c>
      <c r="B234" s="37" t="s">
        <v>213</v>
      </c>
      <c r="C234" s="8">
        <v>1.0010483953</v>
      </c>
      <c r="D234" s="46" t="str">
        <f t="shared" si="54"/>
        <v>N/A</v>
      </c>
      <c r="E234" s="8">
        <v>0.61296727959999997</v>
      </c>
      <c r="F234" s="46" t="str">
        <f t="shared" si="55"/>
        <v>N/A</v>
      </c>
      <c r="G234" s="8">
        <v>0.58196794699999999</v>
      </c>
      <c r="H234" s="46" t="str">
        <f>IF($B234="N/A","N/A",IF(G234&gt;10,"No",IF(G234&lt;-10,"No","Yes")))</f>
        <v>N/A</v>
      </c>
      <c r="I234" s="12">
        <v>-38.799999999999997</v>
      </c>
      <c r="J234" s="12">
        <v>-5.0599999999999996</v>
      </c>
      <c r="K234" s="47" t="s">
        <v>739</v>
      </c>
      <c r="L234" s="9" t="str">
        <f t="shared" si="59"/>
        <v>Yes</v>
      </c>
    </row>
    <row r="235" spans="1:12" ht="25.5" x14ac:dyDescent="0.2">
      <c r="A235" s="18" t="s">
        <v>1087</v>
      </c>
      <c r="B235" s="37" t="s">
        <v>289</v>
      </c>
      <c r="C235" s="9">
        <v>73.022422130999999</v>
      </c>
      <c r="D235" s="46" t="str">
        <f>IF($B235="N/A","N/A",IF(C235&lt;15,"Yes","No"))</f>
        <v>No</v>
      </c>
      <c r="E235" s="9">
        <v>90.278856946000005</v>
      </c>
      <c r="F235" s="46" t="str">
        <f>IF($B235="N/A","N/A",IF(E235&lt;15,"Yes","No"))</f>
        <v>No</v>
      </c>
      <c r="G235" s="9">
        <v>90.276658608999995</v>
      </c>
      <c r="H235" s="46" t="str">
        <f>IF($B235="N/A","N/A",IF(G235&lt;15,"Yes","No"))</f>
        <v>No</v>
      </c>
      <c r="I235" s="12">
        <v>23.63</v>
      </c>
      <c r="J235" s="12">
        <v>-2E-3</v>
      </c>
      <c r="K235" s="47" t="s">
        <v>739</v>
      </c>
      <c r="L235" s="9" t="str">
        <f t="shared" si="59"/>
        <v>Yes</v>
      </c>
    </row>
    <row r="236" spans="1:12" ht="25.5" x14ac:dyDescent="0.2">
      <c r="A236" s="18" t="s">
        <v>152</v>
      </c>
      <c r="B236" s="37" t="s">
        <v>213</v>
      </c>
      <c r="C236" s="38">
        <v>204</v>
      </c>
      <c r="D236" s="46" t="str">
        <f>IF($B236="N/A","N/A",IF(C236&gt;10,"No",IF(C236&lt;-10,"No","Yes")))</f>
        <v>N/A</v>
      </c>
      <c r="E236" s="38">
        <v>57</v>
      </c>
      <c r="F236" s="46" t="str">
        <f>IF($B236="N/A","N/A",IF(E236&gt;10,"No",IF(E236&lt;-10,"No","Yes")))</f>
        <v>N/A</v>
      </c>
      <c r="G236" s="38">
        <v>16</v>
      </c>
      <c r="H236" s="46" t="str">
        <f>IF($B236="N/A","N/A",IF(G236&gt;10,"No",IF(G236&lt;-10,"No","Yes")))</f>
        <v>N/A</v>
      </c>
      <c r="I236" s="12">
        <v>-72.099999999999994</v>
      </c>
      <c r="J236" s="12">
        <v>-71.900000000000006</v>
      </c>
      <c r="K236" s="47" t="s">
        <v>739</v>
      </c>
      <c r="L236" s="9" t="str">
        <f>IF(J236="Div by 0", "N/A", IF(K236="N/A","N/A", IF(J236&gt;VALUE(MID(K236,1,2)), "No", IF(J236&lt;-1*VALUE(MID(K236,1,2)), "No", "Yes"))))</f>
        <v>No</v>
      </c>
    </row>
    <row r="237" spans="1:12" x14ac:dyDescent="0.2">
      <c r="A237" s="18" t="s">
        <v>1088</v>
      </c>
      <c r="B237" s="37" t="s">
        <v>213</v>
      </c>
      <c r="C237" s="38">
        <v>8506</v>
      </c>
      <c r="D237" s="46" t="str">
        <f t="shared" ref="D237:D242" si="63">IF($B237="N/A","N/A",IF(C237&gt;10,"No",IF(C237&lt;-10,"No","Yes")))</f>
        <v>N/A</v>
      </c>
      <c r="E237" s="38">
        <v>8703</v>
      </c>
      <c r="F237" s="46" t="str">
        <f t="shared" ref="F237:F242" si="64">IF($B237="N/A","N/A",IF(E237&gt;10,"No",IF(E237&lt;-10,"No","Yes")))</f>
        <v>N/A</v>
      </c>
      <c r="G237" s="38">
        <v>9344</v>
      </c>
      <c r="H237" s="46" t="str">
        <f>IF($B237="N/A","N/A",IF(G237&gt;10,"No",IF(G237&lt;-10,"No","Yes")))</f>
        <v>N/A</v>
      </c>
      <c r="I237" s="12">
        <v>2.3159999999999998</v>
      </c>
      <c r="J237" s="12">
        <v>7.3650000000000002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90.478109051999994</v>
      </c>
      <c r="H242" s="46" t="str">
        <f t="shared" si="65"/>
        <v>N/A</v>
      </c>
      <c r="I242" s="12" t="s">
        <v>213</v>
      </c>
      <c r="J242" s="12" t="s">
        <v>213</v>
      </c>
      <c r="K242" s="47" t="s">
        <v>213</v>
      </c>
      <c r="L242" s="9" t="str">
        <f t="shared" si="66"/>
        <v>N/A</v>
      </c>
    </row>
    <row r="243" spans="1:12" x14ac:dyDescent="0.2">
      <c r="A243" s="6" t="s">
        <v>1094</v>
      </c>
      <c r="B243" s="37" t="s">
        <v>213</v>
      </c>
      <c r="C243" s="38">
        <v>36966</v>
      </c>
      <c r="D243" s="46" t="str">
        <f>IF($B243="N/A","N/A",IF(C243&gt;10,"No",IF(C243&lt;-10,"No","Yes")))</f>
        <v>N/A</v>
      </c>
      <c r="E243" s="38">
        <v>74808</v>
      </c>
      <c r="F243" s="46" t="str">
        <f>IF($B243="N/A","N/A",IF(E243&gt;10,"No",IF(E243&lt;-10,"No","Yes")))</f>
        <v>N/A</v>
      </c>
      <c r="G243" s="38">
        <v>105017</v>
      </c>
      <c r="H243" s="46" t="str">
        <f>IF($B243="N/A","N/A",IF(G243&gt;10,"No",IF(G243&lt;-10,"No","Yes")))</f>
        <v>N/A</v>
      </c>
      <c r="I243" s="12">
        <v>102.4</v>
      </c>
      <c r="J243" s="12">
        <v>40.380000000000003</v>
      </c>
      <c r="K243" s="47" t="s">
        <v>739</v>
      </c>
      <c r="L243" s="9" t="str">
        <f t="shared" ref="L243:L276" si="67">IF(J243="Div by 0", "N/A", IF(K243="N/A","N/A", IF(J243&gt;VALUE(MID(K243,1,2)), "No", IF(J243&lt;-1*VALUE(MID(K243,1,2)), "No", "Yes"))))</f>
        <v>No</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0.1182021645</v>
      </c>
      <c r="D245" s="46" t="str">
        <f>IF($B245="N/A","N/A",IF(C245&gt;10,"No",IF(C245&lt;-10,"No","Yes")))</f>
        <v>N/A</v>
      </c>
      <c r="E245" s="8">
        <v>0.204511006</v>
      </c>
      <c r="F245" s="46" t="str">
        <f>IF($B245="N/A","N/A",IF(E245&gt;10,"No",IF(E245&lt;-10,"No","Yes")))</f>
        <v>N/A</v>
      </c>
      <c r="G245" s="8">
        <v>0.63637892429999998</v>
      </c>
      <c r="H245" s="46" t="str">
        <f>IF($B245="N/A","N/A",IF(G245&gt;10,"No",IF(G245&lt;-10,"No","Yes")))</f>
        <v>N/A</v>
      </c>
      <c r="I245" s="12">
        <v>73.02</v>
      </c>
      <c r="J245" s="12">
        <v>211.2</v>
      </c>
      <c r="K245" s="47" t="s">
        <v>739</v>
      </c>
      <c r="L245" s="9" t="str">
        <f t="shared" si="67"/>
        <v>No</v>
      </c>
    </row>
    <row r="246" spans="1:12" x14ac:dyDescent="0.2">
      <c r="A246" s="2" t="s">
        <v>1097</v>
      </c>
      <c r="B246" s="37" t="s">
        <v>213</v>
      </c>
      <c r="C246" s="8">
        <v>4.92478004E-2</v>
      </c>
      <c r="D246" s="46" t="str">
        <f t="shared" ref="D246:D274" si="68">IF($B246="N/A","N/A",IF(C246&gt;10,"No",IF(C246&lt;-10,"No","Yes")))</f>
        <v>N/A</v>
      </c>
      <c r="E246" s="8">
        <v>3.8723753200000002E-2</v>
      </c>
      <c r="F246" s="46" t="str">
        <f t="shared" ref="F246:F274" si="69">IF($B246="N/A","N/A",IF(E246&gt;10,"No",IF(E246&lt;-10,"No","Yes")))</f>
        <v>N/A</v>
      </c>
      <c r="G246" s="8">
        <v>3.8233040500000003E-2</v>
      </c>
      <c r="H246" s="46" t="str">
        <f t="shared" ref="H246:H274" si="70">IF($B246="N/A","N/A",IF(G246&gt;10,"No",IF(G246&lt;-10,"No","Yes")))</f>
        <v>N/A</v>
      </c>
      <c r="I246" s="12">
        <v>-21.4</v>
      </c>
      <c r="J246" s="12">
        <v>-1.27</v>
      </c>
      <c r="K246" s="47" t="s">
        <v>739</v>
      </c>
      <c r="L246" s="9" t="str">
        <f t="shared" si="67"/>
        <v>Yes</v>
      </c>
    </row>
    <row r="247" spans="1:12" x14ac:dyDescent="0.2">
      <c r="A247" s="2" t="s">
        <v>1098</v>
      </c>
      <c r="B247" s="37" t="s">
        <v>213</v>
      </c>
      <c r="C247" s="8">
        <v>19.112321692999998</v>
      </c>
      <c r="D247" s="46" t="str">
        <f t="shared" si="68"/>
        <v>N/A</v>
      </c>
      <c r="E247" s="8">
        <v>33.487871886999997</v>
      </c>
      <c r="F247" s="46" t="str">
        <f t="shared" si="69"/>
        <v>N/A</v>
      </c>
      <c r="G247" s="8">
        <v>43.184306646000003</v>
      </c>
      <c r="H247" s="46" t="str">
        <f t="shared" si="70"/>
        <v>N/A</v>
      </c>
      <c r="I247" s="12">
        <v>75.22</v>
      </c>
      <c r="J247" s="12">
        <v>28.96</v>
      </c>
      <c r="K247" s="47" t="s">
        <v>739</v>
      </c>
      <c r="L247" s="9" t="str">
        <f t="shared" si="67"/>
        <v>Yes</v>
      </c>
    </row>
    <row r="248" spans="1:12" x14ac:dyDescent="0.2">
      <c r="A248" s="2" t="s">
        <v>1099</v>
      </c>
      <c r="B248" s="37" t="s">
        <v>213</v>
      </c>
      <c r="C248" s="8">
        <v>44.197370556999999</v>
      </c>
      <c r="D248" s="46" t="str">
        <f t="shared" si="68"/>
        <v>N/A</v>
      </c>
      <c r="E248" s="8">
        <v>33.100737889000001</v>
      </c>
      <c r="F248" s="46" t="str">
        <f t="shared" si="69"/>
        <v>N/A</v>
      </c>
      <c r="G248" s="8">
        <v>32.192883057000003</v>
      </c>
      <c r="H248" s="46" t="str">
        <f t="shared" si="70"/>
        <v>N/A</v>
      </c>
      <c r="I248" s="12">
        <v>-25.1</v>
      </c>
      <c r="J248" s="12">
        <v>-2.74</v>
      </c>
      <c r="K248" s="47" t="s">
        <v>739</v>
      </c>
      <c r="L248" s="9" t="str">
        <f t="shared" si="67"/>
        <v>Yes</v>
      </c>
    </row>
    <row r="249" spans="1:12" x14ac:dyDescent="0.2">
      <c r="A249" s="6" t="s">
        <v>1100</v>
      </c>
      <c r="B249" s="37" t="s">
        <v>213</v>
      </c>
      <c r="C249" s="38">
        <v>531361</v>
      </c>
      <c r="D249" s="46" t="str">
        <f t="shared" si="68"/>
        <v>N/A</v>
      </c>
      <c r="E249" s="38">
        <v>549138</v>
      </c>
      <c r="F249" s="46" t="str">
        <f t="shared" si="69"/>
        <v>N/A</v>
      </c>
      <c r="G249" s="38">
        <v>556833</v>
      </c>
      <c r="H249" s="46" t="str">
        <f t="shared" si="70"/>
        <v>N/A</v>
      </c>
      <c r="I249" s="12">
        <v>3.3460000000000001</v>
      </c>
      <c r="J249" s="12">
        <v>1.401</v>
      </c>
      <c r="K249" s="47" t="s">
        <v>739</v>
      </c>
      <c r="L249" s="9" t="str">
        <f t="shared" si="67"/>
        <v>Yes</v>
      </c>
    </row>
    <row r="250" spans="1:12" x14ac:dyDescent="0.2">
      <c r="A250" s="2" t="s">
        <v>1101</v>
      </c>
      <c r="B250" s="37" t="s">
        <v>213</v>
      </c>
      <c r="C250" s="8">
        <v>0.21043905239999999</v>
      </c>
      <c r="D250" s="46" t="str">
        <f t="shared" si="68"/>
        <v>N/A</v>
      </c>
      <c r="E250" s="8">
        <v>0.2026055068</v>
      </c>
      <c r="F250" s="46" t="str">
        <f t="shared" si="69"/>
        <v>N/A</v>
      </c>
      <c r="G250" s="8">
        <v>0.1918249903</v>
      </c>
      <c r="H250" s="46" t="str">
        <f t="shared" si="70"/>
        <v>N/A</v>
      </c>
      <c r="I250" s="12">
        <v>-3.72</v>
      </c>
      <c r="J250" s="12">
        <v>-5.32</v>
      </c>
      <c r="K250" s="47" t="s">
        <v>739</v>
      </c>
      <c r="L250" s="9" t="str">
        <f t="shared" si="67"/>
        <v>Yes</v>
      </c>
    </row>
    <row r="251" spans="1:12" x14ac:dyDescent="0.2">
      <c r="A251" s="2" t="s">
        <v>1102</v>
      </c>
      <c r="B251" s="37" t="s">
        <v>213</v>
      </c>
      <c r="C251" s="8">
        <v>1.9561489347000001</v>
      </c>
      <c r="D251" s="46" t="str">
        <f t="shared" si="68"/>
        <v>N/A</v>
      </c>
      <c r="E251" s="8">
        <v>2.0383231906999999</v>
      </c>
      <c r="F251" s="46" t="str">
        <f t="shared" si="69"/>
        <v>N/A</v>
      </c>
      <c r="G251" s="8">
        <v>2.130851544</v>
      </c>
      <c r="H251" s="46" t="str">
        <f t="shared" si="70"/>
        <v>N/A</v>
      </c>
      <c r="I251" s="12">
        <v>4.2009999999999996</v>
      </c>
      <c r="J251" s="12">
        <v>4.5389999999999997</v>
      </c>
      <c r="K251" s="47" t="s">
        <v>739</v>
      </c>
      <c r="L251" s="9" t="str">
        <f t="shared" si="67"/>
        <v>Yes</v>
      </c>
    </row>
    <row r="252" spans="1:12" x14ac:dyDescent="0.2">
      <c r="A252" s="2" t="s">
        <v>1103</v>
      </c>
      <c r="B252" s="37" t="s">
        <v>213</v>
      </c>
      <c r="C252" s="8">
        <v>66.737228268999999</v>
      </c>
      <c r="D252" s="46" t="str">
        <f t="shared" si="68"/>
        <v>N/A</v>
      </c>
      <c r="E252" s="8">
        <v>67.081346642</v>
      </c>
      <c r="F252" s="46" t="str">
        <f t="shared" si="69"/>
        <v>N/A</v>
      </c>
      <c r="G252" s="8">
        <v>67.407347298000005</v>
      </c>
      <c r="H252" s="46" t="str">
        <f t="shared" si="70"/>
        <v>N/A</v>
      </c>
      <c r="I252" s="12">
        <v>0.51559999999999995</v>
      </c>
      <c r="J252" s="12">
        <v>0.48599999999999999</v>
      </c>
      <c r="K252" s="47" t="s">
        <v>739</v>
      </c>
      <c r="L252" s="9" t="str">
        <f t="shared" si="67"/>
        <v>Yes</v>
      </c>
    </row>
    <row r="253" spans="1:12" x14ac:dyDescent="0.2">
      <c r="A253" s="2" t="s">
        <v>1104</v>
      </c>
      <c r="B253" s="37" t="s">
        <v>213</v>
      </c>
      <c r="C253" s="8">
        <v>59.729613419000003</v>
      </c>
      <c r="D253" s="46" t="str">
        <f t="shared" si="68"/>
        <v>N/A</v>
      </c>
      <c r="E253" s="8">
        <v>53.449553555000001</v>
      </c>
      <c r="F253" s="46" t="str">
        <f t="shared" si="69"/>
        <v>N/A</v>
      </c>
      <c r="G253" s="8">
        <v>50.098626748000001</v>
      </c>
      <c r="H253" s="46" t="str">
        <f t="shared" si="70"/>
        <v>N/A</v>
      </c>
      <c r="I253" s="12">
        <v>-10.5</v>
      </c>
      <c r="J253" s="12">
        <v>-6.27</v>
      </c>
      <c r="K253" s="47" t="s">
        <v>739</v>
      </c>
      <c r="L253" s="9" t="str">
        <f t="shared" si="67"/>
        <v>Yes</v>
      </c>
    </row>
    <row r="254" spans="1:12" x14ac:dyDescent="0.2">
      <c r="A254" s="2" t="s">
        <v>1105</v>
      </c>
      <c r="B254" s="37" t="s">
        <v>213</v>
      </c>
      <c r="C254" s="8">
        <v>99.919640319999999</v>
      </c>
      <c r="D254" s="46" t="str">
        <f t="shared" si="68"/>
        <v>N/A</v>
      </c>
      <c r="E254" s="8">
        <v>99.907855584999993</v>
      </c>
      <c r="F254" s="46" t="str">
        <f t="shared" si="69"/>
        <v>N/A</v>
      </c>
      <c r="G254" s="8">
        <v>99.821310878000006</v>
      </c>
      <c r="H254" s="46" t="str">
        <f t="shared" si="70"/>
        <v>N/A</v>
      </c>
      <c r="I254" s="12">
        <v>-1.2E-2</v>
      </c>
      <c r="J254" s="12">
        <v>-8.6999999999999994E-2</v>
      </c>
      <c r="K254" s="47" t="s">
        <v>739</v>
      </c>
      <c r="L254" s="9" t="str">
        <f t="shared" si="67"/>
        <v>Yes</v>
      </c>
    </row>
    <row r="255" spans="1:12" x14ac:dyDescent="0.2">
      <c r="A255" s="2" t="s">
        <v>1106</v>
      </c>
      <c r="B255" s="37" t="s">
        <v>213</v>
      </c>
      <c r="C255" s="8">
        <v>99.919640319999999</v>
      </c>
      <c r="D255" s="46" t="str">
        <f t="shared" si="68"/>
        <v>N/A</v>
      </c>
      <c r="E255" s="8">
        <v>99.907855584999993</v>
      </c>
      <c r="F255" s="46" t="str">
        <f t="shared" si="69"/>
        <v>N/A</v>
      </c>
      <c r="G255" s="8">
        <v>99.821310878000006</v>
      </c>
      <c r="H255" s="46" t="str">
        <f t="shared" si="70"/>
        <v>N/A</v>
      </c>
      <c r="I255" s="12">
        <v>-1.2E-2</v>
      </c>
      <c r="J255" s="12">
        <v>-8.6999999999999994E-2</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36966</v>
      </c>
      <c r="D273" s="46" t="str">
        <f t="shared" si="68"/>
        <v>N/A</v>
      </c>
      <c r="E273" s="38">
        <v>74808</v>
      </c>
      <c r="F273" s="46" t="str">
        <f t="shared" si="69"/>
        <v>N/A</v>
      </c>
      <c r="G273" s="38">
        <v>105017</v>
      </c>
      <c r="H273" s="46" t="str">
        <f t="shared" si="70"/>
        <v>N/A</v>
      </c>
      <c r="I273" s="12">
        <v>102.4</v>
      </c>
      <c r="J273" s="12">
        <v>40.380000000000003</v>
      </c>
      <c r="K273" s="47" t="s">
        <v>739</v>
      </c>
      <c r="L273" s="9" t="str">
        <f t="shared" si="67"/>
        <v>No</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1079571</v>
      </c>
      <c r="D277" s="11" t="str">
        <f t="shared" ref="D277:D284" si="74">IF($B277="N/A","N/A",IF(C277&gt;10,"No",IF(C277&lt;-10,"No","Yes")))</f>
        <v>N/A</v>
      </c>
      <c r="E277" s="1">
        <v>1112680</v>
      </c>
      <c r="F277" s="11" t="str">
        <f t="shared" ref="F277:F278" si="75">IF($B277="N/A","N/A",IF(E277&gt;10,"No",IF(E277&lt;-10,"No","Yes")))</f>
        <v>N/A</v>
      </c>
      <c r="G277" s="1">
        <v>1121946</v>
      </c>
      <c r="H277" s="11" t="str">
        <f t="shared" ref="H277:H278" si="76">IF($B277="N/A","N/A",IF(G277&gt;10,"No",IF(G277&lt;-10,"No","Yes")))</f>
        <v>N/A</v>
      </c>
      <c r="I277" s="12">
        <v>3.0670000000000002</v>
      </c>
      <c r="J277" s="12">
        <v>0.83279999999999998</v>
      </c>
      <c r="K277" s="1" t="s">
        <v>213</v>
      </c>
      <c r="L277" s="9" t="str">
        <f t="shared" ref="L277:L278" si="77">IF(J277="Div by 0", "N/A", IF(K277="N/A","N/A", IF(J277&gt;VALUE(MID(K277,1,2)), "No", IF(J277&lt;-1*VALUE(MID(K277,1,2)), "No", "Yes"))))</f>
        <v>N/A</v>
      </c>
    </row>
    <row r="278" spans="1:12" x14ac:dyDescent="0.2">
      <c r="A278" s="18" t="s">
        <v>694</v>
      </c>
      <c r="B278" s="1" t="s">
        <v>213</v>
      </c>
      <c r="C278" s="1">
        <v>860245.25</v>
      </c>
      <c r="D278" s="11" t="str">
        <f t="shared" si="74"/>
        <v>N/A</v>
      </c>
      <c r="E278" s="1">
        <v>894269.66666999995</v>
      </c>
      <c r="F278" s="11" t="str">
        <f t="shared" si="75"/>
        <v>N/A</v>
      </c>
      <c r="G278" s="1">
        <v>899642.66666999995</v>
      </c>
      <c r="H278" s="11" t="str">
        <f t="shared" si="76"/>
        <v>N/A</v>
      </c>
      <c r="I278" s="12">
        <v>3.9550000000000001</v>
      </c>
      <c r="J278" s="12">
        <v>0.6008</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14177</v>
      </c>
      <c r="D282" s="11" t="str">
        <f t="shared" si="74"/>
        <v>N/A</v>
      </c>
      <c r="E282" s="1">
        <v>20546</v>
      </c>
      <c r="F282" s="11" t="str">
        <f t="shared" si="78"/>
        <v>N/A</v>
      </c>
      <c r="G282" s="1">
        <v>20475</v>
      </c>
      <c r="H282" s="11" t="str">
        <f t="shared" si="79"/>
        <v>N/A</v>
      </c>
      <c r="I282" s="12">
        <v>44.92</v>
      </c>
      <c r="J282" s="12">
        <v>-0.34599999999999997</v>
      </c>
      <c r="K282" s="1" t="s">
        <v>213</v>
      </c>
      <c r="L282" s="9" t="str">
        <f t="shared" si="80"/>
        <v>N/A</v>
      </c>
    </row>
    <row r="283" spans="1:12" x14ac:dyDescent="0.2">
      <c r="A283" s="18" t="s">
        <v>699</v>
      </c>
      <c r="B283" s="1" t="s">
        <v>213</v>
      </c>
      <c r="C283" s="1">
        <v>23563</v>
      </c>
      <c r="D283" s="11" t="str">
        <f t="shared" si="74"/>
        <v>N/A</v>
      </c>
      <c r="E283" s="1">
        <v>35830</v>
      </c>
      <c r="F283" s="11" t="str">
        <f t="shared" si="78"/>
        <v>N/A</v>
      </c>
      <c r="G283" s="1">
        <v>32651</v>
      </c>
      <c r="H283" s="11" t="str">
        <f t="shared" si="79"/>
        <v>N/A</v>
      </c>
      <c r="I283" s="12">
        <v>52.06</v>
      </c>
      <c r="J283" s="12">
        <v>-8.8699999999999992</v>
      </c>
      <c r="K283" s="1" t="s">
        <v>213</v>
      </c>
      <c r="L283" s="9" t="str">
        <f t="shared" si="80"/>
        <v>N/A</v>
      </c>
    </row>
    <row r="284" spans="1:12" ht="25.5" x14ac:dyDescent="0.2">
      <c r="A284" s="18" t="s">
        <v>700</v>
      </c>
      <c r="B284" s="1" t="s">
        <v>213</v>
      </c>
      <c r="C284" s="1">
        <v>14467.416667</v>
      </c>
      <c r="D284" s="11" t="str">
        <f t="shared" si="74"/>
        <v>N/A</v>
      </c>
      <c r="E284" s="1">
        <v>21546.833332999999</v>
      </c>
      <c r="F284" s="11" t="str">
        <f t="shared" si="78"/>
        <v>N/A</v>
      </c>
      <c r="G284" s="1">
        <v>20750</v>
      </c>
      <c r="H284" s="11" t="str">
        <f t="shared" si="79"/>
        <v>N/A</v>
      </c>
      <c r="I284" s="12">
        <v>48.93</v>
      </c>
      <c r="J284" s="12">
        <v>-3.7</v>
      </c>
      <c r="K284" s="1" t="s">
        <v>213</v>
      </c>
      <c r="L284" s="9" t="str">
        <f t="shared" si="80"/>
        <v>N/A</v>
      </c>
    </row>
    <row r="285" spans="1:12" x14ac:dyDescent="0.2">
      <c r="A285" s="18" t="s">
        <v>404</v>
      </c>
      <c r="B285" s="37" t="s">
        <v>290</v>
      </c>
      <c r="C285" s="8">
        <v>7.8154545003999996</v>
      </c>
      <c r="D285" s="46" t="str">
        <f>IF($B285="N/A","N/A",IF(C285&lt;=40,"Yes","No"))</f>
        <v>Yes</v>
      </c>
      <c r="E285" s="8">
        <v>10.641956637</v>
      </c>
      <c r="F285" s="46" t="str">
        <f>IF($B285="N/A","N/A",IF(E285&lt;=40,"Yes","No"))</f>
        <v>Yes</v>
      </c>
      <c r="G285" s="8">
        <v>10.507921356000001</v>
      </c>
      <c r="H285" s="46" t="str">
        <f>IF($B285="N/A","N/A",IF(G285&lt;=40,"Yes","No"))</f>
        <v>Yes</v>
      </c>
      <c r="I285" s="12">
        <v>36.17</v>
      </c>
      <c r="J285" s="12">
        <v>-1.26</v>
      </c>
      <c r="K285" s="47" t="s">
        <v>741</v>
      </c>
      <c r="L285" s="9" t="str">
        <f t="shared" si="80"/>
        <v>Yes</v>
      </c>
    </row>
    <row r="286" spans="1:12" x14ac:dyDescent="0.2">
      <c r="A286" s="18" t="s">
        <v>701</v>
      </c>
      <c r="B286" s="1" t="s">
        <v>213</v>
      </c>
      <c r="C286" s="1">
        <v>5680</v>
      </c>
      <c r="D286" s="11" t="str">
        <f t="shared" ref="D286:D304" si="81">IF($B286="N/A","N/A",IF(C286&gt;10,"No",IF(C286&lt;-10,"No","Yes")))</f>
        <v>N/A</v>
      </c>
      <c r="E286" s="1">
        <v>5027</v>
      </c>
      <c r="F286" s="11" t="str">
        <f t="shared" ref="F286:F287" si="82">IF($B286="N/A","N/A",IF(E286&gt;10,"No",IF(E286&lt;-10,"No","Yes")))</f>
        <v>N/A</v>
      </c>
      <c r="G286" s="1">
        <v>4906</v>
      </c>
      <c r="H286" s="11" t="str">
        <f t="shared" ref="H286:H287" si="83">IF($B286="N/A","N/A",IF(G286&gt;10,"No",IF(G286&lt;-10,"No","Yes")))</f>
        <v>N/A</v>
      </c>
      <c r="I286" s="12">
        <v>-11.5</v>
      </c>
      <c r="J286" s="12">
        <v>-2.41</v>
      </c>
      <c r="K286" s="1" t="s">
        <v>213</v>
      </c>
      <c r="L286" s="9" t="str">
        <f t="shared" ref="L286:L287" si="84">IF(J286="Div by 0", "N/A", IF(K286="N/A","N/A", IF(J286&gt;VALUE(MID(K286,1,2)), "No", IF(J286&lt;-1*VALUE(MID(K286,1,2)), "No", "Yes"))))</f>
        <v>N/A</v>
      </c>
    </row>
    <row r="287" spans="1:12" x14ac:dyDescent="0.2">
      <c r="A287" s="18" t="s">
        <v>702</v>
      </c>
      <c r="B287" s="1" t="s">
        <v>213</v>
      </c>
      <c r="C287" s="1">
        <v>1599.0833333</v>
      </c>
      <c r="D287" s="11" t="str">
        <f t="shared" si="81"/>
        <v>N/A</v>
      </c>
      <c r="E287" s="1">
        <v>1234.25</v>
      </c>
      <c r="F287" s="11" t="str">
        <f t="shared" si="82"/>
        <v>N/A</v>
      </c>
      <c r="G287" s="1">
        <v>1174.5833333</v>
      </c>
      <c r="H287" s="11" t="str">
        <f t="shared" si="83"/>
        <v>N/A</v>
      </c>
      <c r="I287" s="12">
        <v>-22.8</v>
      </c>
      <c r="J287" s="12">
        <v>-4.83</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12429</v>
      </c>
      <c r="D290" s="11" t="str">
        <f t="shared" si="81"/>
        <v>N/A</v>
      </c>
      <c r="E290" s="1">
        <v>38960</v>
      </c>
      <c r="F290" s="11" t="str">
        <f t="shared" ref="F290:F304" si="88">IF($B290="N/A","N/A",IF(E290&gt;10,"No",IF(E290&lt;-10,"No","Yes")))</f>
        <v>N/A</v>
      </c>
      <c r="G290" s="1">
        <v>57606</v>
      </c>
      <c r="H290" s="11" t="str">
        <f t="shared" ref="H290:H304" si="89">IF($B290="N/A","N/A",IF(G290&gt;10,"No",IF(G290&lt;-10,"No","Yes")))</f>
        <v>N/A</v>
      </c>
      <c r="I290" s="12">
        <v>213.5</v>
      </c>
      <c r="J290" s="12">
        <v>47.86</v>
      </c>
      <c r="K290" s="1" t="s">
        <v>213</v>
      </c>
      <c r="L290" s="9" t="str">
        <f t="shared" ref="L290:L301" si="90">IF(J290="Div by 0", "N/A", IF(K290="N/A","N/A", IF(J290&gt;VALUE(MID(K290,1,2)), "No", IF(J290&lt;-1*VALUE(MID(K290,1,2)), "No", "Yes"))))</f>
        <v>N/A</v>
      </c>
    </row>
    <row r="291" spans="1:12" x14ac:dyDescent="0.2">
      <c r="A291" s="18" t="s">
        <v>705</v>
      </c>
      <c r="B291" s="1" t="s">
        <v>213</v>
      </c>
      <c r="C291" s="1">
        <v>36966</v>
      </c>
      <c r="D291" s="11" t="str">
        <f t="shared" si="81"/>
        <v>N/A</v>
      </c>
      <c r="E291" s="1">
        <v>74808</v>
      </c>
      <c r="F291" s="11" t="str">
        <f t="shared" si="88"/>
        <v>N/A</v>
      </c>
      <c r="G291" s="1">
        <v>105017</v>
      </c>
      <c r="H291" s="11" t="str">
        <f t="shared" si="89"/>
        <v>N/A</v>
      </c>
      <c r="I291" s="12">
        <v>102.4</v>
      </c>
      <c r="J291" s="12">
        <v>40.380000000000003</v>
      </c>
      <c r="K291" s="1" t="s">
        <v>213</v>
      </c>
      <c r="L291" s="9" t="str">
        <f t="shared" si="90"/>
        <v>N/A</v>
      </c>
    </row>
    <row r="292" spans="1:12" x14ac:dyDescent="0.2">
      <c r="A292" s="18" t="s">
        <v>723</v>
      </c>
      <c r="B292" s="37" t="s">
        <v>213</v>
      </c>
      <c r="C292" s="13">
        <v>0</v>
      </c>
      <c r="D292" s="11" t="str">
        <f t="shared" si="81"/>
        <v>N/A</v>
      </c>
      <c r="E292" s="13">
        <v>1.3367553999999999E-3</v>
      </c>
      <c r="F292" s="11" t="str">
        <f t="shared" si="88"/>
        <v>N/A</v>
      </c>
      <c r="G292" s="13">
        <v>0</v>
      </c>
      <c r="H292" s="11" t="str">
        <f t="shared" si="89"/>
        <v>N/A</v>
      </c>
      <c r="I292" s="12" t="s">
        <v>1747</v>
      </c>
      <c r="J292" s="12">
        <v>-100</v>
      </c>
      <c r="K292" s="37" t="s">
        <v>213</v>
      </c>
      <c r="L292" s="9" t="str">
        <f t="shared" si="90"/>
        <v>N/A</v>
      </c>
    </row>
    <row r="293" spans="1:12" x14ac:dyDescent="0.2">
      <c r="A293" s="18" t="s">
        <v>716</v>
      </c>
      <c r="B293" s="1" t="s">
        <v>213</v>
      </c>
      <c r="C293" s="1">
        <v>17133.75</v>
      </c>
      <c r="D293" s="11" t="str">
        <f t="shared" si="81"/>
        <v>N/A</v>
      </c>
      <c r="E293" s="1">
        <v>28517.416667000001</v>
      </c>
      <c r="F293" s="11" t="str">
        <f t="shared" si="88"/>
        <v>N/A</v>
      </c>
      <c r="G293" s="1">
        <v>63451.916666999998</v>
      </c>
      <c r="H293" s="11" t="str">
        <f t="shared" si="89"/>
        <v>N/A</v>
      </c>
      <c r="I293" s="12">
        <v>66.44</v>
      </c>
      <c r="J293" s="12">
        <v>122.5</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145</v>
      </c>
      <c r="D296" s="11" t="str">
        <f t="shared" si="81"/>
        <v>N/A</v>
      </c>
      <c r="E296" s="1">
        <v>163</v>
      </c>
      <c r="F296" s="11" t="str">
        <f t="shared" si="88"/>
        <v>N/A</v>
      </c>
      <c r="G296" s="1">
        <v>165</v>
      </c>
      <c r="H296" s="11" t="str">
        <f t="shared" si="89"/>
        <v>N/A</v>
      </c>
      <c r="I296" s="12">
        <v>12.41</v>
      </c>
      <c r="J296" s="12">
        <v>1.2270000000000001</v>
      </c>
      <c r="K296" s="1" t="s">
        <v>213</v>
      </c>
      <c r="L296" s="9" t="str">
        <f t="shared" si="90"/>
        <v>N/A</v>
      </c>
    </row>
    <row r="297" spans="1:12" x14ac:dyDescent="0.2">
      <c r="A297" s="18" t="s">
        <v>718</v>
      </c>
      <c r="B297" s="1" t="s">
        <v>213</v>
      </c>
      <c r="C297" s="1">
        <v>59.5</v>
      </c>
      <c r="D297" s="11" t="str">
        <f t="shared" si="81"/>
        <v>N/A</v>
      </c>
      <c r="E297" s="1">
        <v>67.666666667000001</v>
      </c>
      <c r="F297" s="11" t="str">
        <f t="shared" si="88"/>
        <v>N/A</v>
      </c>
      <c r="G297" s="1">
        <v>72.083333332999999</v>
      </c>
      <c r="H297" s="11" t="str">
        <f t="shared" si="89"/>
        <v>N/A</v>
      </c>
      <c r="I297" s="12">
        <v>13.73</v>
      </c>
      <c r="J297" s="12">
        <v>6.5270000000000001</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26687</v>
      </c>
      <c r="D309" s="1" t="s">
        <v>213</v>
      </c>
      <c r="E309" s="1">
        <v>59641</v>
      </c>
      <c r="F309" s="1" t="s">
        <v>213</v>
      </c>
      <c r="G309" s="1">
        <v>78205</v>
      </c>
      <c r="H309" s="1" t="s">
        <v>213</v>
      </c>
      <c r="I309" s="12">
        <v>123.5</v>
      </c>
      <c r="J309" s="12">
        <v>31.13</v>
      </c>
      <c r="K309" s="1" t="s">
        <v>213</v>
      </c>
      <c r="L309" s="9" t="str">
        <f>IF(J309="Div by 0", "N/A", IF(K309="N/A","N/A", IF(J309&gt;VALUE(MID(K309,1,2)), "No", IF(J309&lt;-1*VALUE(MID(K309,1,2)), "No", "Yes"))))</f>
        <v>N/A</v>
      </c>
    </row>
    <row r="310" spans="1:12" x14ac:dyDescent="0.2">
      <c r="A310" s="82" t="s">
        <v>73</v>
      </c>
      <c r="B310" s="37" t="s">
        <v>213</v>
      </c>
      <c r="C310" s="38">
        <v>889339</v>
      </c>
      <c r="D310" s="46" t="str">
        <f>IF($B310="N/A","N/A",IF(C310&gt;10,"No",IF(C310&lt;-10,"No","Yes")))</f>
        <v>N/A</v>
      </c>
      <c r="E310" s="38">
        <v>934485</v>
      </c>
      <c r="F310" s="46" t="str">
        <f>IF($B310="N/A","N/A",IF(E310&gt;10,"No",IF(E310&lt;-10,"No","Yes")))</f>
        <v>N/A</v>
      </c>
      <c r="G310" s="38">
        <v>986494</v>
      </c>
      <c r="H310" s="46" t="str">
        <f>IF($B310="N/A","N/A",IF(G310&gt;10,"No",IF(G310&lt;-10,"No","Yes")))</f>
        <v>N/A</v>
      </c>
      <c r="I310" s="12">
        <v>5.0759999999999996</v>
      </c>
      <c r="J310" s="12">
        <v>5.5659999999999998</v>
      </c>
      <c r="K310" s="47" t="s">
        <v>741</v>
      </c>
      <c r="L310" s="9" t="str">
        <f t="shared" ref="L310:L339" si="92">IF(J310="Div by 0", "N/A", IF(K310="N/A","N/A", IF(J310&gt;VALUE(MID(K310,1,2)), "No", IF(J310&lt;-1*VALUE(MID(K310,1,2)), "No", "Yes"))))</f>
        <v>Yes</v>
      </c>
    </row>
    <row r="311" spans="1:12" x14ac:dyDescent="0.2">
      <c r="A311" s="60" t="s">
        <v>182</v>
      </c>
      <c r="B311" s="37" t="s">
        <v>213</v>
      </c>
      <c r="C311" s="38">
        <v>78602</v>
      </c>
      <c r="D311" s="11" t="str">
        <f t="shared" ref="D311:D314" si="93">IF($B311="N/A","N/A",IF(C311&gt;10,"No",IF(C311&lt;-10,"No","Yes")))</f>
        <v>N/A</v>
      </c>
      <c r="E311" s="38">
        <v>81543</v>
      </c>
      <c r="F311" s="11" t="str">
        <f t="shared" ref="F311:F314" si="94">IF($B311="N/A","N/A",IF(E311&gt;10,"No",IF(E311&lt;-10,"No","Yes")))</f>
        <v>N/A</v>
      </c>
      <c r="G311" s="38">
        <v>80656</v>
      </c>
      <c r="H311" s="11" t="str">
        <f t="shared" ref="H311:H314" si="95">IF($B311="N/A","N/A",IF(G311&gt;10,"No",IF(G311&lt;-10,"No","Yes")))</f>
        <v>N/A</v>
      </c>
      <c r="I311" s="12">
        <v>3.742</v>
      </c>
      <c r="J311" s="12">
        <v>-1.0900000000000001</v>
      </c>
      <c r="K311" s="47" t="s">
        <v>741</v>
      </c>
      <c r="L311" s="9" t="str">
        <f>IF(J311="Div by 0", "N/A", IF(OR(J311="N/A",K311="N/A"),"N/A", IF(J311&gt;VALUE(MID(K311,1,2)), "No", IF(J311&lt;-1*VALUE(MID(K311,1,2)), "No", "Yes"))))</f>
        <v>Yes</v>
      </c>
    </row>
    <row r="312" spans="1:12" x14ac:dyDescent="0.2">
      <c r="A312" s="60" t="s">
        <v>183</v>
      </c>
      <c r="B312" s="37" t="s">
        <v>213</v>
      </c>
      <c r="C312" s="38">
        <v>172615</v>
      </c>
      <c r="D312" s="11" t="str">
        <f t="shared" si="93"/>
        <v>N/A</v>
      </c>
      <c r="E312" s="38">
        <v>184420</v>
      </c>
      <c r="F312" s="11" t="str">
        <f t="shared" si="94"/>
        <v>N/A</v>
      </c>
      <c r="G312" s="38">
        <v>187310</v>
      </c>
      <c r="H312" s="11" t="str">
        <f t="shared" si="95"/>
        <v>N/A</v>
      </c>
      <c r="I312" s="12">
        <v>6.8390000000000004</v>
      </c>
      <c r="J312" s="12">
        <v>1.5669999999999999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510986</v>
      </c>
      <c r="D313" s="11" t="str">
        <f t="shared" si="93"/>
        <v>N/A</v>
      </c>
      <c r="E313" s="38">
        <v>535305</v>
      </c>
      <c r="F313" s="11" t="str">
        <f t="shared" si="94"/>
        <v>N/A</v>
      </c>
      <c r="G313" s="38">
        <v>541109</v>
      </c>
      <c r="H313" s="11" t="str">
        <f t="shared" si="95"/>
        <v>N/A</v>
      </c>
      <c r="I313" s="12">
        <v>4.7590000000000003</v>
      </c>
      <c r="J313" s="12">
        <v>1.0840000000000001</v>
      </c>
      <c r="K313" s="47" t="s">
        <v>741</v>
      </c>
      <c r="L313" s="9" t="str">
        <f t="shared" si="96"/>
        <v>Yes</v>
      </c>
    </row>
    <row r="314" spans="1:12" x14ac:dyDescent="0.2">
      <c r="A314" s="7" t="s">
        <v>185</v>
      </c>
      <c r="B314" s="37" t="s">
        <v>213</v>
      </c>
      <c r="C314" s="38">
        <v>127136</v>
      </c>
      <c r="D314" s="11" t="str">
        <f t="shared" si="93"/>
        <v>N/A</v>
      </c>
      <c r="E314" s="38">
        <v>133217</v>
      </c>
      <c r="F314" s="11" t="str">
        <f t="shared" si="94"/>
        <v>N/A</v>
      </c>
      <c r="G314" s="38">
        <v>177419</v>
      </c>
      <c r="H314" s="11" t="str">
        <f t="shared" si="95"/>
        <v>N/A</v>
      </c>
      <c r="I314" s="12">
        <v>4.7830000000000004</v>
      </c>
      <c r="J314" s="12">
        <v>33.18</v>
      </c>
      <c r="K314" s="47" t="s">
        <v>741</v>
      </c>
      <c r="L314" s="9" t="str">
        <f t="shared" si="96"/>
        <v>No</v>
      </c>
    </row>
    <row r="315" spans="1:12" x14ac:dyDescent="0.2">
      <c r="A315" s="60" t="s">
        <v>1125</v>
      </c>
      <c r="B315" s="13" t="s">
        <v>213</v>
      </c>
      <c r="C315" s="38">
        <v>508578</v>
      </c>
      <c r="D315" s="9" t="str">
        <f t="shared" ref="D315:F318" si="97">IF($B315="N/A","N/A",IF(C315&lt;0,"No","Yes"))</f>
        <v>N/A</v>
      </c>
      <c r="E315" s="38">
        <v>531467</v>
      </c>
      <c r="F315" s="9" t="str">
        <f t="shared" si="97"/>
        <v>N/A</v>
      </c>
      <c r="G315" s="38">
        <v>537110</v>
      </c>
      <c r="H315" s="9" t="str">
        <f t="shared" ref="H315:H318" si="98">IF($B315="N/A","N/A",IF(G315&lt;0,"No","Yes"))</f>
        <v>N/A</v>
      </c>
      <c r="I315" s="12">
        <v>4.5010000000000003</v>
      </c>
      <c r="J315" s="12">
        <v>1.0620000000000001</v>
      </c>
      <c r="K315" s="1" t="s">
        <v>740</v>
      </c>
      <c r="L315" s="9" t="str">
        <f>IF(J315="Div by 0", "N/A", IF(OR(J315="N/A",K315="N/A"),"N/A", IF(J315&gt;VALUE(MID(K315,1,2)), "No", IF(J315&lt;-1*VALUE(MID(K315,1,2)), "No", "Yes"))))</f>
        <v>Yes</v>
      </c>
    </row>
    <row r="316" spans="1:12" x14ac:dyDescent="0.2">
      <c r="A316" s="60" t="s">
        <v>433</v>
      </c>
      <c r="B316" s="13" t="s">
        <v>213</v>
      </c>
      <c r="C316" s="38">
        <v>24395</v>
      </c>
      <c r="D316" s="9" t="str">
        <f t="shared" si="97"/>
        <v>N/A</v>
      </c>
      <c r="E316" s="38">
        <v>25448</v>
      </c>
      <c r="F316" s="9" t="str">
        <f t="shared" si="97"/>
        <v>N/A</v>
      </c>
      <c r="G316" s="38">
        <v>29077</v>
      </c>
      <c r="H316" s="9" t="str">
        <f t="shared" si="98"/>
        <v>N/A</v>
      </c>
      <c r="I316" s="12">
        <v>4.3159999999999998</v>
      </c>
      <c r="J316" s="12">
        <v>14.26</v>
      </c>
      <c r="K316" s="1" t="s">
        <v>740</v>
      </c>
      <c r="L316" s="9" t="str">
        <f t="shared" ref="L316:L318" si="99">IF(J316="Div by 0", "N/A", IF(OR(J316="N/A",K316="N/A"),"N/A", IF(J316&gt;VALUE(MID(K316,1,2)), "No", IF(J316&lt;-1*VALUE(MID(K316,1,2)), "No", "Yes"))))</f>
        <v>No</v>
      </c>
    </row>
    <row r="317" spans="1:12" x14ac:dyDescent="0.2">
      <c r="A317" s="60" t="s">
        <v>434</v>
      </c>
      <c r="B317" s="13" t="s">
        <v>213</v>
      </c>
      <c r="C317" s="38">
        <v>268591</v>
      </c>
      <c r="D317" s="9" t="str">
        <f t="shared" si="97"/>
        <v>N/A</v>
      </c>
      <c r="E317" s="38">
        <v>287036</v>
      </c>
      <c r="F317" s="9" t="str">
        <f t="shared" si="97"/>
        <v>N/A</v>
      </c>
      <c r="G317" s="38">
        <v>330532</v>
      </c>
      <c r="H317" s="9" t="str">
        <f t="shared" si="98"/>
        <v>N/A</v>
      </c>
      <c r="I317" s="12">
        <v>6.867</v>
      </c>
      <c r="J317" s="12">
        <v>15.15</v>
      </c>
      <c r="K317" s="1" t="s">
        <v>740</v>
      </c>
      <c r="L317" s="9" t="str">
        <f t="shared" si="99"/>
        <v>No</v>
      </c>
    </row>
    <row r="318" spans="1:12" x14ac:dyDescent="0.2">
      <c r="A318" s="60" t="s">
        <v>1126</v>
      </c>
      <c r="B318" s="13" t="s">
        <v>213</v>
      </c>
      <c r="C318" s="38">
        <v>54809</v>
      </c>
      <c r="D318" s="9" t="str">
        <f t="shared" si="97"/>
        <v>N/A</v>
      </c>
      <c r="E318" s="38">
        <v>59026</v>
      </c>
      <c r="F318" s="9" t="str">
        <f t="shared" si="97"/>
        <v>N/A</v>
      </c>
      <c r="G318" s="38">
        <v>58856</v>
      </c>
      <c r="H318" s="9" t="str">
        <f t="shared" si="98"/>
        <v>N/A</v>
      </c>
      <c r="I318" s="12">
        <v>7.694</v>
      </c>
      <c r="J318" s="12">
        <v>-0.28799999999999998</v>
      </c>
      <c r="K318" s="1" t="s">
        <v>740</v>
      </c>
      <c r="L318" s="9" t="str">
        <f t="shared" si="99"/>
        <v>Yes</v>
      </c>
    </row>
    <row r="319" spans="1:12" x14ac:dyDescent="0.2">
      <c r="A319" s="60" t="s">
        <v>98</v>
      </c>
      <c r="B319" s="37" t="s">
        <v>291</v>
      </c>
      <c r="C319" s="8">
        <v>96.169177332999993</v>
      </c>
      <c r="D319" s="46" t="str">
        <f>IF($B319="N/A","N/A",IF(C319&gt;80,"Yes","No"))</f>
        <v>Yes</v>
      </c>
      <c r="E319" s="8">
        <v>95.408915070999996</v>
      </c>
      <c r="F319" s="46" t="str">
        <f>IF($B319="N/A","N/A",IF(E319&gt;80,"Yes","No"))</f>
        <v>Yes</v>
      </c>
      <c r="G319" s="8">
        <v>91.283880084000003</v>
      </c>
      <c r="H319" s="46" t="str">
        <f>IF($B319="N/A","N/A",IF(G319&gt;80,"Yes","No"))</f>
        <v>Yes</v>
      </c>
      <c r="I319" s="12">
        <v>-0.79100000000000004</v>
      </c>
      <c r="J319" s="12">
        <v>-4.32</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0</v>
      </c>
      <c r="H320" s="46" t="str">
        <f>IF($B320="N/A","N/A",IF(G320&gt;=5,"No",IF(G320&lt;0,"No","Yes")))</f>
        <v>Yes</v>
      </c>
      <c r="I320" s="12" t="s">
        <v>1747</v>
      </c>
      <c r="J320" s="12" t="s">
        <v>1747</v>
      </c>
      <c r="K320" s="47" t="s">
        <v>741</v>
      </c>
      <c r="L320" s="9" t="str">
        <f t="shared" si="92"/>
        <v>N/A</v>
      </c>
    </row>
    <row r="321" spans="1:12" x14ac:dyDescent="0.2">
      <c r="A321" s="60" t="s">
        <v>340</v>
      </c>
      <c r="B321" s="50" t="s">
        <v>278</v>
      </c>
      <c r="C321" s="8">
        <v>1.7343217827999999</v>
      </c>
      <c r="D321" s="46" t="str">
        <f>IF($B321="N/A","N/A",IF(C321&gt;=5,"No",IF(C321&lt;0,"No","Yes")))</f>
        <v>Yes</v>
      </c>
      <c r="E321" s="8">
        <v>2.4246510109999999</v>
      </c>
      <c r="F321" s="46" t="str">
        <f>IF($B321="N/A","N/A",IF(E321&gt;=5,"No",IF(E321&lt;0,"No","Yes")))</f>
        <v>Yes</v>
      </c>
      <c r="G321" s="8">
        <v>2.1395974025000002</v>
      </c>
      <c r="H321" s="46" t="str">
        <f>IF($B321="N/A","N/A",IF(G321&gt;=5,"No",IF(G321&lt;0,"No","Yes")))</f>
        <v>Yes</v>
      </c>
      <c r="I321" s="12">
        <v>39.799999999999997</v>
      </c>
      <c r="J321" s="12">
        <v>-11.8</v>
      </c>
      <c r="K321" s="47" t="s">
        <v>741</v>
      </c>
      <c r="L321" s="9" t="str">
        <f t="shared" si="92"/>
        <v>Yes</v>
      </c>
    </row>
    <row r="322" spans="1:12" x14ac:dyDescent="0.2">
      <c r="A322" s="60" t="s">
        <v>333</v>
      </c>
      <c r="B322" s="50" t="s">
        <v>278</v>
      </c>
      <c r="C322" s="8">
        <v>0.1904785464</v>
      </c>
      <c r="D322" s="46" t="str">
        <f>IF($B322="N/A","N/A",IF(C322&gt;=5,"No",IF(C322&lt;0,"No","Yes")))</f>
        <v>Yes</v>
      </c>
      <c r="E322" s="8">
        <v>0.1323723762</v>
      </c>
      <c r="F322" s="46" t="str">
        <f>IF($B322="N/A","N/A",IF(E322&gt;=5,"No",IF(E322&lt;0,"No","Yes")))</f>
        <v>Yes</v>
      </c>
      <c r="G322" s="8">
        <v>0.1216429091</v>
      </c>
      <c r="H322" s="46" t="str">
        <f>IF($B322="N/A","N/A",IF(G322&gt;=5,"No",IF(G322&lt;0,"No","Yes")))</f>
        <v>Yes</v>
      </c>
      <c r="I322" s="12">
        <v>-30.5</v>
      </c>
      <c r="J322" s="12">
        <v>-8.11</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1.9026490461000001</v>
      </c>
      <c r="D324" s="46" t="str">
        <f>IF($B324="N/A","N/A",IF(C324&gt;=5,"No",IF(C324&lt;0,"No","Yes")))</f>
        <v>Yes</v>
      </c>
      <c r="E324" s="8">
        <v>2.0280689364</v>
      </c>
      <c r="F324" s="46" t="str">
        <f>IF($B324="N/A","N/A",IF(E324&gt;=5,"No",IF(E324&lt;0,"No","Yes")))</f>
        <v>Yes</v>
      </c>
      <c r="G324" s="8">
        <v>6.4511289476</v>
      </c>
      <c r="H324" s="46" t="str">
        <f>IF($B324="N/A","N/A",IF(G324&gt;=5,"No",IF(G324&lt;0,"No","Yes")))</f>
        <v>No</v>
      </c>
      <c r="I324" s="12">
        <v>6.5919999999999996</v>
      </c>
      <c r="J324" s="12">
        <v>218.1</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3.3732917999999999E-3</v>
      </c>
      <c r="D326" s="46" t="str">
        <f t="shared" si="100"/>
        <v>No</v>
      </c>
      <c r="E326" s="8">
        <v>5.9926056E-3</v>
      </c>
      <c r="F326" s="46" t="str">
        <f t="shared" si="101"/>
        <v>No</v>
      </c>
      <c r="G326" s="8">
        <v>3.7506563999999999E-3</v>
      </c>
      <c r="H326" s="46" t="str">
        <f t="shared" si="102"/>
        <v>No</v>
      </c>
      <c r="I326" s="12">
        <v>77.650000000000006</v>
      </c>
      <c r="J326" s="12">
        <v>-37.4</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7.1084254711000003</v>
      </c>
      <c r="D334" s="46" t="str">
        <f>IF($B334="N/A","N/A",IF(C334&gt;15,"No",IF(C334&lt;2,"No","Yes")))</f>
        <v>Yes</v>
      </c>
      <c r="E334" s="8">
        <v>7.0623926548</v>
      </c>
      <c r="F334" s="46" t="str">
        <f>IF($B334="N/A","N/A",IF(E334&gt;15,"No",IF(E334&lt;2,"No","Yes")))</f>
        <v>Yes</v>
      </c>
      <c r="G334" s="8">
        <v>6.6255851531000003</v>
      </c>
      <c r="H334" s="46" t="str">
        <f>IF($B334="N/A","N/A",IF(G334&gt;15,"No",IF(G334&lt;2,"No","Yes")))</f>
        <v>Yes</v>
      </c>
      <c r="I334" s="12">
        <v>-0.64800000000000002</v>
      </c>
      <c r="J334" s="12">
        <v>-6.18</v>
      </c>
      <c r="K334" s="47" t="s">
        <v>741</v>
      </c>
      <c r="L334" s="9" t="str">
        <f t="shared" si="92"/>
        <v>Yes</v>
      </c>
    </row>
    <row r="335" spans="1:12" x14ac:dyDescent="0.2">
      <c r="A335" s="60" t="s">
        <v>1132</v>
      </c>
      <c r="B335" s="37" t="s">
        <v>213</v>
      </c>
      <c r="C335" s="38">
        <v>96396</v>
      </c>
      <c r="D335" s="46" t="str">
        <f>IF($B335="N/A","N/A",IF(C335&gt;10,"No",IF(C335&lt;-10,"No","Yes")))</f>
        <v>N/A</v>
      </c>
      <c r="E335" s="38">
        <v>97585</v>
      </c>
      <c r="F335" s="46" t="str">
        <f>IF($B335="N/A","N/A",IF(E335&gt;10,"No",IF(E335&lt;-10,"No","Yes")))</f>
        <v>N/A</v>
      </c>
      <c r="G335" s="38">
        <v>99965</v>
      </c>
      <c r="H335" s="46" t="str">
        <f>IF($B335="N/A","N/A",IF(G335&gt;10,"No",IF(G335&lt;-10,"No","Yes")))</f>
        <v>N/A</v>
      </c>
      <c r="I335" s="12">
        <v>1.2330000000000001</v>
      </c>
      <c r="J335" s="12">
        <v>2.4390000000000001</v>
      </c>
      <c r="K335" s="47" t="s">
        <v>741</v>
      </c>
      <c r="L335" s="9" t="str">
        <f t="shared" si="92"/>
        <v>Yes</v>
      </c>
    </row>
    <row r="336" spans="1:12" x14ac:dyDescent="0.2">
      <c r="A336" s="60" t="s">
        <v>1687</v>
      </c>
      <c r="B336" s="37" t="s">
        <v>213</v>
      </c>
      <c r="C336" s="38">
        <v>43119</v>
      </c>
      <c r="D336" s="46" t="str">
        <f>IF($B336="N/A","N/A",IF(C336&gt;10,"No",IF(C336&lt;-10,"No","Yes")))</f>
        <v>N/A</v>
      </c>
      <c r="E336" s="38">
        <v>46005</v>
      </c>
      <c r="F336" s="46" t="str">
        <f>IF($B336="N/A","N/A",IF(E336&gt;10,"No",IF(E336&lt;-10,"No","Yes")))</f>
        <v>N/A</v>
      </c>
      <c r="G336" s="38">
        <v>45081</v>
      </c>
      <c r="H336" s="46" t="str">
        <f>IF($B336="N/A","N/A",IF(G336&gt;10,"No",IF(G336&lt;-10,"No","Yes")))</f>
        <v>N/A</v>
      </c>
      <c r="I336" s="12">
        <v>6.6929999999999996</v>
      </c>
      <c r="J336" s="12">
        <v>-2.0099999999999998</v>
      </c>
      <c r="K336" s="47" t="s">
        <v>741</v>
      </c>
      <c r="L336" s="9" t="str">
        <f t="shared" si="92"/>
        <v>Yes</v>
      </c>
    </row>
    <row r="337" spans="1:12" x14ac:dyDescent="0.2">
      <c r="A337" s="60" t="s">
        <v>1688</v>
      </c>
      <c r="B337" s="37" t="s">
        <v>213</v>
      </c>
      <c r="C337" s="38">
        <v>1393</v>
      </c>
      <c r="D337" s="46" t="str">
        <f>IF($B337="N/A","N/A",IF(C337&gt;10,"No",IF(C337&lt;-10,"No","Yes")))</f>
        <v>N/A</v>
      </c>
      <c r="E337" s="38">
        <v>1566</v>
      </c>
      <c r="F337" s="46" t="str">
        <f>IF($B337="N/A","N/A",IF(E337&gt;10,"No",IF(E337&lt;-10,"No","Yes")))</f>
        <v>N/A</v>
      </c>
      <c r="G337" s="38">
        <v>1555</v>
      </c>
      <c r="H337" s="46" t="str">
        <f>IF($B337="N/A","N/A",IF(G337&gt;10,"No",IF(G337&lt;-10,"No","Yes")))</f>
        <v>N/A</v>
      </c>
      <c r="I337" s="12">
        <v>12.42</v>
      </c>
      <c r="J337" s="12">
        <v>-0.70199999999999996</v>
      </c>
      <c r="K337" s="47" t="s">
        <v>741</v>
      </c>
      <c r="L337" s="9" t="str">
        <f t="shared" si="92"/>
        <v>Yes</v>
      </c>
    </row>
    <row r="338" spans="1:12" x14ac:dyDescent="0.2">
      <c r="A338" s="60" t="s">
        <v>1689</v>
      </c>
      <c r="B338" s="37" t="s">
        <v>213</v>
      </c>
      <c r="C338" s="38">
        <v>9603</v>
      </c>
      <c r="D338" s="46" t="str">
        <f>IF($B338="N/A","N/A",IF(C338&gt;10,"No",IF(C338&lt;-10,"No","Yes")))</f>
        <v>N/A</v>
      </c>
      <c r="E338" s="38">
        <v>8358</v>
      </c>
      <c r="F338" s="46" t="str">
        <f>IF($B338="N/A","N/A",IF(E338&gt;10,"No",IF(E338&lt;-10,"No","Yes")))</f>
        <v>N/A</v>
      </c>
      <c r="G338" s="38">
        <v>9146</v>
      </c>
      <c r="H338" s="46" t="str">
        <f>IF($B338="N/A","N/A",IF(G338&gt;10,"No",IF(G338&lt;-10,"No","Yes")))</f>
        <v>N/A</v>
      </c>
      <c r="I338" s="12">
        <v>-13</v>
      </c>
      <c r="J338" s="12">
        <v>9.4280000000000008</v>
      </c>
      <c r="K338" s="47" t="s">
        <v>741</v>
      </c>
      <c r="L338" s="9" t="str">
        <f t="shared" si="92"/>
        <v>Yes</v>
      </c>
    </row>
    <row r="339" spans="1:12" x14ac:dyDescent="0.2">
      <c r="A339" s="60" t="s">
        <v>1690</v>
      </c>
      <c r="B339" s="37" t="s">
        <v>213</v>
      </c>
      <c r="C339" s="38">
        <v>204</v>
      </c>
      <c r="D339" s="46" t="str">
        <f>IF($B339="N/A","N/A",IF(C339&gt;10,"No",IF(C339&lt;-10,"No","Yes")))</f>
        <v>N/A</v>
      </c>
      <c r="E339" s="38">
        <v>249</v>
      </c>
      <c r="F339" s="46" t="str">
        <f>IF($B339="N/A","N/A",IF(E339&gt;10,"No",IF(E339&lt;-10,"No","Yes")))</f>
        <v>N/A</v>
      </c>
      <c r="G339" s="38">
        <v>308</v>
      </c>
      <c r="H339" s="46" t="str">
        <f>IF($B339="N/A","N/A",IF(G339&gt;10,"No",IF(G339&lt;-10,"No","Yes")))</f>
        <v>N/A</v>
      </c>
      <c r="I339" s="12">
        <v>22.06</v>
      </c>
      <c r="J339" s="12">
        <v>23.69</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5839254606</v>
      </c>
      <c r="D6" s="11" t="str">
        <f t="shared" ref="D6:D12" si="0">IF($B6="N/A","N/A",IF(C6&gt;10,"No",IF(C6&lt;-10,"No","Yes")))</f>
        <v>N/A</v>
      </c>
      <c r="E6" s="14">
        <v>6140204113</v>
      </c>
      <c r="F6" s="11" t="str">
        <f t="shared" ref="F6:F12" si="1">IF($B6="N/A","N/A",IF(E6&gt;10,"No",IF(E6&lt;-10,"No","Yes")))</f>
        <v>N/A</v>
      </c>
      <c r="G6" s="14">
        <v>6304601492</v>
      </c>
      <c r="H6" s="11" t="str">
        <f t="shared" ref="H6:H12" si="2">IF($B6="N/A","N/A",IF(G6&gt;10,"No",IF(G6&lt;-10,"No","Yes")))</f>
        <v>N/A</v>
      </c>
      <c r="I6" s="12">
        <v>5.1539999999999999</v>
      </c>
      <c r="J6" s="12">
        <v>2.677</v>
      </c>
      <c r="K6" s="50" t="s">
        <v>739</v>
      </c>
      <c r="L6" s="9" t="str">
        <f t="shared" ref="L6:L13" si="3">IF(J6="Div by 0", "N/A", IF(K6="N/A","N/A", IF(J6&gt;VALUE(MID(K6,1,2)), "No", IF(J6&lt;-1*VALUE(MID(K6,1,2)), "No", "Yes"))))</f>
        <v>Yes</v>
      </c>
    </row>
    <row r="7" spans="1:12" x14ac:dyDescent="0.2">
      <c r="A7" s="4" t="s">
        <v>1133</v>
      </c>
      <c r="B7" s="50" t="s">
        <v>213</v>
      </c>
      <c r="C7" s="14">
        <v>5258.8178452000002</v>
      </c>
      <c r="D7" s="11" t="str">
        <f t="shared" si="0"/>
        <v>N/A</v>
      </c>
      <c r="E7" s="14">
        <v>5219.9215107999999</v>
      </c>
      <c r="F7" s="11" t="str">
        <f t="shared" si="1"/>
        <v>N/A</v>
      </c>
      <c r="G7" s="14">
        <v>5236.0972971000001</v>
      </c>
      <c r="H7" s="11" t="str">
        <f t="shared" si="2"/>
        <v>N/A</v>
      </c>
      <c r="I7" s="12">
        <v>-0.74</v>
      </c>
      <c r="J7" s="12">
        <v>0.30990000000000001</v>
      </c>
      <c r="K7" s="50" t="s">
        <v>739</v>
      </c>
      <c r="L7" s="9" t="str">
        <f t="shared" si="3"/>
        <v>Yes</v>
      </c>
    </row>
    <row r="8" spans="1:12" x14ac:dyDescent="0.2">
      <c r="A8" s="4" t="s">
        <v>724</v>
      </c>
      <c r="B8" s="50" t="s">
        <v>213</v>
      </c>
      <c r="C8" s="14">
        <v>665</v>
      </c>
      <c r="D8" s="11" t="str">
        <f t="shared" si="0"/>
        <v>N/A</v>
      </c>
      <c r="E8" s="14">
        <v>588</v>
      </c>
      <c r="F8" s="11" t="str">
        <f t="shared" si="1"/>
        <v>N/A</v>
      </c>
      <c r="G8" s="14">
        <v>551</v>
      </c>
      <c r="H8" s="11" t="str">
        <f t="shared" si="2"/>
        <v>N/A</v>
      </c>
      <c r="I8" s="12">
        <v>-11.6</v>
      </c>
      <c r="J8" s="12">
        <v>-6.29</v>
      </c>
      <c r="K8" s="50" t="s">
        <v>739</v>
      </c>
      <c r="L8" s="9" t="str">
        <f t="shared" si="3"/>
        <v>Yes</v>
      </c>
    </row>
    <row r="9" spans="1:12" x14ac:dyDescent="0.2">
      <c r="A9" s="4" t="s">
        <v>725</v>
      </c>
      <c r="B9" s="50" t="s">
        <v>213</v>
      </c>
      <c r="C9" s="14">
        <v>1666</v>
      </c>
      <c r="D9" s="11" t="str">
        <f t="shared" si="0"/>
        <v>N/A</v>
      </c>
      <c r="E9" s="14">
        <v>1508</v>
      </c>
      <c r="F9" s="11" t="str">
        <f t="shared" si="1"/>
        <v>N/A</v>
      </c>
      <c r="G9" s="14">
        <v>1562</v>
      </c>
      <c r="H9" s="11" t="str">
        <f t="shared" si="2"/>
        <v>N/A</v>
      </c>
      <c r="I9" s="12">
        <v>-9.48</v>
      </c>
      <c r="J9" s="12">
        <v>3.581</v>
      </c>
      <c r="K9" s="50" t="s">
        <v>739</v>
      </c>
      <c r="L9" s="9" t="str">
        <f t="shared" si="3"/>
        <v>Yes</v>
      </c>
    </row>
    <row r="10" spans="1:12" x14ac:dyDescent="0.2">
      <c r="A10" s="4" t="s">
        <v>726</v>
      </c>
      <c r="B10" s="50" t="s">
        <v>213</v>
      </c>
      <c r="C10" s="14">
        <v>3801</v>
      </c>
      <c r="D10" s="11" t="str">
        <f t="shared" si="0"/>
        <v>N/A</v>
      </c>
      <c r="E10" s="14">
        <v>3669</v>
      </c>
      <c r="F10" s="11" t="str">
        <f t="shared" si="1"/>
        <v>N/A</v>
      </c>
      <c r="G10" s="14">
        <v>3721</v>
      </c>
      <c r="H10" s="11" t="str">
        <f t="shared" si="2"/>
        <v>N/A</v>
      </c>
      <c r="I10" s="12">
        <v>-3.47</v>
      </c>
      <c r="J10" s="12">
        <v>1.417</v>
      </c>
      <c r="K10" s="50" t="s">
        <v>739</v>
      </c>
      <c r="L10" s="9" t="str">
        <f t="shared" si="3"/>
        <v>Yes</v>
      </c>
    </row>
    <row r="11" spans="1:12" x14ac:dyDescent="0.2">
      <c r="A11" s="4" t="s">
        <v>727</v>
      </c>
      <c r="B11" s="50" t="s">
        <v>213</v>
      </c>
      <c r="C11" s="14">
        <v>24504</v>
      </c>
      <c r="D11" s="11" t="str">
        <f t="shared" si="0"/>
        <v>N/A</v>
      </c>
      <c r="E11" s="14">
        <v>24731</v>
      </c>
      <c r="F11" s="11" t="str">
        <f t="shared" si="1"/>
        <v>N/A</v>
      </c>
      <c r="G11" s="14">
        <v>24898</v>
      </c>
      <c r="H11" s="11" t="str">
        <f t="shared" si="2"/>
        <v>N/A</v>
      </c>
      <c r="I11" s="12">
        <v>0.9264</v>
      </c>
      <c r="J11" s="12">
        <v>0.67530000000000001</v>
      </c>
      <c r="K11" s="50" t="s">
        <v>739</v>
      </c>
      <c r="L11" s="9" t="str">
        <f t="shared" si="3"/>
        <v>Yes</v>
      </c>
    </row>
    <row r="12" spans="1:12" x14ac:dyDescent="0.2">
      <c r="A12" s="4" t="s">
        <v>728</v>
      </c>
      <c r="B12" s="50" t="s">
        <v>213</v>
      </c>
      <c r="C12" s="14">
        <v>59506</v>
      </c>
      <c r="D12" s="11" t="str">
        <f t="shared" si="0"/>
        <v>N/A</v>
      </c>
      <c r="E12" s="14">
        <v>60869</v>
      </c>
      <c r="F12" s="11" t="str">
        <f t="shared" si="1"/>
        <v>N/A</v>
      </c>
      <c r="G12" s="14">
        <v>62643</v>
      </c>
      <c r="H12" s="11" t="str">
        <f t="shared" si="2"/>
        <v>N/A</v>
      </c>
      <c r="I12" s="12">
        <v>2.2909999999999999</v>
      </c>
      <c r="J12" s="12">
        <v>2.9140000000000001</v>
      </c>
      <c r="K12" s="50" t="s">
        <v>739</v>
      </c>
      <c r="L12" s="9" t="str">
        <f t="shared" si="3"/>
        <v>Yes</v>
      </c>
    </row>
    <row r="13" spans="1:12" x14ac:dyDescent="0.2">
      <c r="A13" s="4" t="s">
        <v>74</v>
      </c>
      <c r="B13" s="50" t="s">
        <v>213</v>
      </c>
      <c r="C13" s="14">
        <v>63089779</v>
      </c>
      <c r="D13" s="11" t="str">
        <f>IF($B13="N/A","N/A",IF(C13&gt;10,"No",IF(C13&lt;-10,"No","Yes")))</f>
        <v>N/A</v>
      </c>
      <c r="E13" s="14">
        <v>34406703</v>
      </c>
      <c r="F13" s="11" t="str">
        <f>IF($B13="N/A","N/A",IF(E13&gt;10,"No",IF(E13&lt;-10,"No","Yes")))</f>
        <v>N/A</v>
      </c>
      <c r="G13" s="14">
        <v>1899955</v>
      </c>
      <c r="H13" s="11" t="str">
        <f>IF($B13="N/A","N/A",IF(G13&gt;10,"No",IF(G13&lt;-10,"No","Yes")))</f>
        <v>N/A</v>
      </c>
      <c r="I13" s="12">
        <v>-45.5</v>
      </c>
      <c r="J13" s="12">
        <v>-94.5</v>
      </c>
      <c r="K13" s="50" t="s">
        <v>739</v>
      </c>
      <c r="L13" s="9" t="str">
        <f t="shared" si="3"/>
        <v>No</v>
      </c>
    </row>
    <row r="14" spans="1:12" x14ac:dyDescent="0.2">
      <c r="A14" s="65" t="s">
        <v>157</v>
      </c>
      <c r="B14" s="37" t="s">
        <v>213</v>
      </c>
      <c r="C14" s="8">
        <v>5.2687652989</v>
      </c>
      <c r="D14" s="46" t="str">
        <f t="shared" ref="D14:D18" si="4">IF($B14="N/A","N/A",IF(C14&gt;10,"No",IF(C14&lt;-10,"No","Yes")))</f>
        <v>N/A</v>
      </c>
      <c r="E14" s="8">
        <v>6.6846779142999999</v>
      </c>
      <c r="F14" s="46" t="str">
        <f t="shared" ref="F14:F18" si="5">IF($B14="N/A","N/A",IF(E14&gt;10,"No",IF(E14&lt;-10,"No","Yes")))</f>
        <v>N/A</v>
      </c>
      <c r="G14" s="8">
        <v>7.6548192995999997</v>
      </c>
      <c r="H14" s="46" t="str">
        <f t="shared" ref="H14:H18" si="6">IF($B14="N/A","N/A",IF(G14&gt;10,"No",IF(G14&lt;-10,"No","Yes")))</f>
        <v>N/A</v>
      </c>
      <c r="I14" s="12">
        <v>26.87</v>
      </c>
      <c r="J14" s="12">
        <v>14.51</v>
      </c>
      <c r="K14" s="47" t="s">
        <v>739</v>
      </c>
      <c r="L14" s="9" t="str">
        <f t="shared" ref="L14:L18" si="7">IF(J14="Div by 0", "N/A", IF(K14="N/A","N/A", IF(J14&gt;VALUE(MID(K14,1,2)), "No", IF(J14&lt;-1*VALUE(MID(K14,1,2)), "No", "Yes"))))</f>
        <v>Yes</v>
      </c>
    </row>
    <row r="15" spans="1:12" x14ac:dyDescent="0.2">
      <c r="A15" s="4" t="s">
        <v>419</v>
      </c>
      <c r="B15" s="37" t="s">
        <v>213</v>
      </c>
      <c r="C15" s="8">
        <v>5.4416563041000003</v>
      </c>
      <c r="D15" s="46" t="str">
        <f t="shared" si="4"/>
        <v>N/A</v>
      </c>
      <c r="E15" s="8">
        <v>8.8133395466</v>
      </c>
      <c r="F15" s="46" t="str">
        <f t="shared" si="5"/>
        <v>N/A</v>
      </c>
      <c r="G15" s="8">
        <v>8.8596616533999999</v>
      </c>
      <c r="H15" s="46" t="str">
        <f t="shared" si="6"/>
        <v>N/A</v>
      </c>
      <c r="I15" s="12">
        <v>61.96</v>
      </c>
      <c r="J15" s="12">
        <v>0.52559999999999996</v>
      </c>
      <c r="K15" s="47" t="s">
        <v>739</v>
      </c>
      <c r="L15" s="9" t="str">
        <f t="shared" si="7"/>
        <v>Yes</v>
      </c>
    </row>
    <row r="16" spans="1:12" x14ac:dyDescent="0.2">
      <c r="A16" s="4" t="s">
        <v>420</v>
      </c>
      <c r="B16" s="37" t="s">
        <v>213</v>
      </c>
      <c r="C16" s="8">
        <v>1.4639628729</v>
      </c>
      <c r="D16" s="46" t="str">
        <f t="shared" si="4"/>
        <v>N/A</v>
      </c>
      <c r="E16" s="8">
        <v>2.2898898265000001</v>
      </c>
      <c r="F16" s="46" t="str">
        <f t="shared" si="5"/>
        <v>N/A</v>
      </c>
      <c r="G16" s="8">
        <v>2.3618597488000002</v>
      </c>
      <c r="H16" s="46" t="str">
        <f t="shared" si="6"/>
        <v>N/A</v>
      </c>
      <c r="I16" s="12">
        <v>56.42</v>
      </c>
      <c r="J16" s="12">
        <v>3.1429999999999998</v>
      </c>
      <c r="K16" s="47" t="s">
        <v>739</v>
      </c>
      <c r="L16" s="9" t="str">
        <f t="shared" si="7"/>
        <v>Yes</v>
      </c>
    </row>
    <row r="17" spans="1:12" x14ac:dyDescent="0.2">
      <c r="A17" s="4" t="s">
        <v>421</v>
      </c>
      <c r="B17" s="37" t="s">
        <v>213</v>
      </c>
      <c r="C17" s="8">
        <v>4.7231062605999998</v>
      </c>
      <c r="D17" s="46" t="str">
        <f t="shared" si="4"/>
        <v>N/A</v>
      </c>
      <c r="E17" s="8">
        <v>4.5681435737999996</v>
      </c>
      <c r="F17" s="46" t="str">
        <f t="shared" si="5"/>
        <v>N/A</v>
      </c>
      <c r="G17" s="8">
        <v>4.5260117320999997</v>
      </c>
      <c r="H17" s="46" t="str">
        <f t="shared" si="6"/>
        <v>N/A</v>
      </c>
      <c r="I17" s="12">
        <v>-3.28</v>
      </c>
      <c r="J17" s="12">
        <v>-0.92200000000000004</v>
      </c>
      <c r="K17" s="47" t="s">
        <v>739</v>
      </c>
      <c r="L17" s="9" t="str">
        <f t="shared" si="7"/>
        <v>Yes</v>
      </c>
    </row>
    <row r="18" spans="1:12" x14ac:dyDescent="0.2">
      <c r="A18" s="4" t="s">
        <v>422</v>
      </c>
      <c r="B18" s="37" t="s">
        <v>213</v>
      </c>
      <c r="C18" s="8">
        <v>11.078922232</v>
      </c>
      <c r="D18" s="46" t="str">
        <f t="shared" si="4"/>
        <v>N/A</v>
      </c>
      <c r="E18" s="8">
        <v>16.199887937</v>
      </c>
      <c r="F18" s="46" t="str">
        <f t="shared" si="5"/>
        <v>N/A</v>
      </c>
      <c r="G18" s="8">
        <v>20.538602342000001</v>
      </c>
      <c r="H18" s="46" t="str">
        <f t="shared" si="6"/>
        <v>N/A</v>
      </c>
      <c r="I18" s="12">
        <v>46.22</v>
      </c>
      <c r="J18" s="12">
        <v>26.78</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60</v>
      </c>
      <c r="J19" s="12">
        <v>0</v>
      </c>
      <c r="K19" s="50" t="s">
        <v>213</v>
      </c>
      <c r="L19" s="9" t="str">
        <f t="shared" ref="L19:L25" si="11">IF(J19="Div by 0", "N/A", IF(K19="N/A","N/A", IF(J19&gt;VALUE(MID(K19,1,2)), "No", IF(J19&lt;-1*VALUE(MID(K19,1,2)), "No", "Yes"))))</f>
        <v>N/A</v>
      </c>
    </row>
    <row r="20" spans="1:12" x14ac:dyDescent="0.2">
      <c r="A20" s="4" t="s">
        <v>76</v>
      </c>
      <c r="B20" s="50" t="s">
        <v>213</v>
      </c>
      <c r="C20" s="38">
        <v>14</v>
      </c>
      <c r="D20" s="46" t="str">
        <f t="shared" si="8"/>
        <v>N/A</v>
      </c>
      <c r="E20" s="38">
        <v>27</v>
      </c>
      <c r="F20" s="46" t="str">
        <f t="shared" si="9"/>
        <v>N/A</v>
      </c>
      <c r="G20" s="38">
        <v>31</v>
      </c>
      <c r="H20" s="46" t="str">
        <f t="shared" si="10"/>
        <v>N/A</v>
      </c>
      <c r="I20" s="12">
        <v>92.86</v>
      </c>
      <c r="J20" s="12">
        <v>14.81</v>
      </c>
      <c r="K20" s="50" t="s">
        <v>213</v>
      </c>
      <c r="L20" s="9" t="str">
        <f t="shared" si="11"/>
        <v>N/A</v>
      </c>
    </row>
    <row r="21" spans="1:12" x14ac:dyDescent="0.2">
      <c r="A21" s="65" t="s">
        <v>1133</v>
      </c>
      <c r="B21" s="50" t="s">
        <v>213</v>
      </c>
      <c r="C21" s="14">
        <v>5258.8178452000002</v>
      </c>
      <c r="D21" s="11" t="str">
        <f t="shared" si="8"/>
        <v>N/A</v>
      </c>
      <c r="E21" s="14">
        <v>5219.9215107999999</v>
      </c>
      <c r="F21" s="11" t="str">
        <f t="shared" si="9"/>
        <v>N/A</v>
      </c>
      <c r="G21" s="14">
        <v>5236.0972971000001</v>
      </c>
      <c r="H21" s="11" t="str">
        <f t="shared" si="10"/>
        <v>N/A</v>
      </c>
      <c r="I21" s="12">
        <v>-0.74</v>
      </c>
      <c r="J21" s="12">
        <v>0.30990000000000001</v>
      </c>
      <c r="K21" s="50" t="s">
        <v>739</v>
      </c>
      <c r="L21" s="9" t="str">
        <f t="shared" si="11"/>
        <v>Yes</v>
      </c>
    </row>
    <row r="22" spans="1:12" x14ac:dyDescent="0.2">
      <c r="A22" s="4" t="s">
        <v>1716</v>
      </c>
      <c r="B22" s="50" t="s">
        <v>213</v>
      </c>
      <c r="C22" s="14">
        <v>12194.060262000001</v>
      </c>
      <c r="D22" s="11" t="str">
        <f t="shared" si="8"/>
        <v>N/A</v>
      </c>
      <c r="E22" s="14">
        <v>11774.617329000001</v>
      </c>
      <c r="F22" s="11" t="str">
        <f t="shared" si="9"/>
        <v>N/A</v>
      </c>
      <c r="G22" s="14">
        <v>11814.971450999999</v>
      </c>
      <c r="H22" s="11" t="str">
        <f t="shared" si="10"/>
        <v>N/A</v>
      </c>
      <c r="I22" s="12">
        <v>-3.44</v>
      </c>
      <c r="J22" s="12">
        <v>0.3427</v>
      </c>
      <c r="K22" s="50" t="s">
        <v>739</v>
      </c>
      <c r="L22" s="9" t="str">
        <f t="shared" si="11"/>
        <v>Yes</v>
      </c>
    </row>
    <row r="23" spans="1:12" x14ac:dyDescent="0.2">
      <c r="A23" s="4" t="s">
        <v>1134</v>
      </c>
      <c r="B23" s="50" t="s">
        <v>213</v>
      </c>
      <c r="C23" s="14">
        <v>12711.084828999999</v>
      </c>
      <c r="D23" s="11" t="str">
        <f t="shared" si="8"/>
        <v>N/A</v>
      </c>
      <c r="E23" s="14">
        <v>13154.860479999999</v>
      </c>
      <c r="F23" s="11" t="str">
        <f t="shared" si="9"/>
        <v>N/A</v>
      </c>
      <c r="G23" s="14">
        <v>13262.12624</v>
      </c>
      <c r="H23" s="11" t="str">
        <f t="shared" si="10"/>
        <v>N/A</v>
      </c>
      <c r="I23" s="12">
        <v>3.4910000000000001</v>
      </c>
      <c r="J23" s="12">
        <v>0.81540000000000001</v>
      </c>
      <c r="K23" s="50" t="s">
        <v>739</v>
      </c>
      <c r="L23" s="9" t="str">
        <f t="shared" si="11"/>
        <v>Yes</v>
      </c>
    </row>
    <row r="24" spans="1:12" x14ac:dyDescent="0.2">
      <c r="A24" s="4" t="s">
        <v>1135</v>
      </c>
      <c r="B24" s="50" t="s">
        <v>213</v>
      </c>
      <c r="C24" s="14">
        <v>2530.7676925000001</v>
      </c>
      <c r="D24" s="11" t="str">
        <f t="shared" si="8"/>
        <v>N/A</v>
      </c>
      <c r="E24" s="14">
        <v>2416.3127195000002</v>
      </c>
      <c r="F24" s="11" t="str">
        <f t="shared" si="9"/>
        <v>N/A</v>
      </c>
      <c r="G24" s="14">
        <v>2480.2945847999999</v>
      </c>
      <c r="H24" s="11" t="str">
        <f t="shared" si="10"/>
        <v>N/A</v>
      </c>
      <c r="I24" s="12">
        <v>-4.5199999999999996</v>
      </c>
      <c r="J24" s="12">
        <v>2.6480000000000001</v>
      </c>
      <c r="K24" s="50" t="s">
        <v>739</v>
      </c>
      <c r="L24" s="9" t="str">
        <f t="shared" si="11"/>
        <v>Yes</v>
      </c>
    </row>
    <row r="25" spans="1:12" x14ac:dyDescent="0.2">
      <c r="A25" s="4" t="s">
        <v>1136</v>
      </c>
      <c r="B25" s="50" t="s">
        <v>213</v>
      </c>
      <c r="C25" s="14">
        <v>2627.6716839000001</v>
      </c>
      <c r="D25" s="11" t="str">
        <f t="shared" si="8"/>
        <v>N/A</v>
      </c>
      <c r="E25" s="14">
        <v>2419.5427285999999</v>
      </c>
      <c r="F25" s="11" t="str">
        <f t="shared" si="9"/>
        <v>N/A</v>
      </c>
      <c r="G25" s="14">
        <v>2342.3169345000001</v>
      </c>
      <c r="H25" s="11" t="str">
        <f t="shared" si="10"/>
        <v>N/A</v>
      </c>
      <c r="I25" s="12">
        <v>-7.92</v>
      </c>
      <c r="J25" s="12">
        <v>-3.19</v>
      </c>
      <c r="K25" s="50" t="s">
        <v>739</v>
      </c>
      <c r="L25" s="9" t="str">
        <f t="shared" si="11"/>
        <v>Yes</v>
      </c>
    </row>
    <row r="26" spans="1:12" x14ac:dyDescent="0.2">
      <c r="A26" s="2" t="s">
        <v>1137</v>
      </c>
      <c r="B26" s="50" t="s">
        <v>213</v>
      </c>
      <c r="C26" s="14">
        <v>5234.5362433</v>
      </c>
      <c r="D26" s="11" t="str">
        <f t="shared" si="8"/>
        <v>N/A</v>
      </c>
      <c r="E26" s="14">
        <v>5113.1520836999998</v>
      </c>
      <c r="F26" s="11" t="str">
        <f t="shared" si="9"/>
        <v>N/A</v>
      </c>
      <c r="G26" s="14">
        <v>5093.7683869000002</v>
      </c>
      <c r="H26" s="11" t="str">
        <f t="shared" si="10"/>
        <v>N/A</v>
      </c>
      <c r="I26" s="12">
        <v>-2.3199999999999998</v>
      </c>
      <c r="J26" s="12">
        <v>-0.379</v>
      </c>
      <c r="K26" s="50" t="s">
        <v>739</v>
      </c>
      <c r="L26" s="9" t="str">
        <f>IF(J26="Div by 0", "N/A", IF(OR(J26="N/A",K26="N/A"),"N/A", IF(J26&gt;VALUE(MID(K26,1,2)), "No", IF(J26&lt;-1*VALUE(MID(K26,1,2)), "No", "Yes"))))</f>
        <v>Yes</v>
      </c>
    </row>
    <row r="27" spans="1:12" x14ac:dyDescent="0.2">
      <c r="A27" s="2" t="s">
        <v>1138</v>
      </c>
      <c r="B27" s="50" t="s">
        <v>213</v>
      </c>
      <c r="C27" s="14">
        <v>5292.2105886999998</v>
      </c>
      <c r="D27" s="11" t="str">
        <f t="shared" si="8"/>
        <v>N/A</v>
      </c>
      <c r="E27" s="14">
        <v>5370.6499832999998</v>
      </c>
      <c r="F27" s="11" t="str">
        <f t="shared" si="9"/>
        <v>N/A</v>
      </c>
      <c r="G27" s="14">
        <v>5440.4161874000001</v>
      </c>
      <c r="H27" s="11" t="str">
        <f t="shared" si="10"/>
        <v>N/A</v>
      </c>
      <c r="I27" s="12">
        <v>1.482</v>
      </c>
      <c r="J27" s="12">
        <v>1.2989999999999999</v>
      </c>
      <c r="K27" s="50" t="s">
        <v>739</v>
      </c>
      <c r="L27" s="9" t="str">
        <f>IF(J27="Div by 0", "N/A", IF(OR(J27="N/A",K27="N/A"),"N/A", IF(J27&gt;VALUE(MID(K27,1,2)), "No", IF(J27&lt;-1*VALUE(MID(K27,1,2)), "No", "Yes"))))</f>
        <v>Yes</v>
      </c>
    </row>
    <row r="28" spans="1:12" x14ac:dyDescent="0.2">
      <c r="A28" s="65" t="s">
        <v>1139</v>
      </c>
      <c r="B28" s="50" t="s">
        <v>213</v>
      </c>
      <c r="C28" s="14">
        <v>11003.290143</v>
      </c>
      <c r="D28" s="11" t="str">
        <f t="shared" si="8"/>
        <v>N/A</v>
      </c>
      <c r="E28" s="14">
        <v>10657.443101999999</v>
      </c>
      <c r="F28" s="11" t="str">
        <f t="shared" si="9"/>
        <v>N/A</v>
      </c>
      <c r="G28" s="14">
        <v>10661.242275000001</v>
      </c>
      <c r="H28" s="11" t="str">
        <f t="shared" si="10"/>
        <v>N/A</v>
      </c>
      <c r="I28" s="12">
        <v>-3.14</v>
      </c>
      <c r="J28" s="12">
        <v>3.56E-2</v>
      </c>
      <c r="K28" s="50" t="s">
        <v>739</v>
      </c>
      <c r="L28" s="9" t="str">
        <f>IF(J28="Div by 0", "N/A", IF(K28="N/A","N/A", IF(J28&gt;VALUE(MID(K28,1,2)), "No", IF(J28&lt;-1*VALUE(MID(K28,1,2)), "No", "Yes"))))</f>
        <v>Yes</v>
      </c>
    </row>
    <row r="29" spans="1:12" x14ac:dyDescent="0.2">
      <c r="A29" s="2" t="s">
        <v>1140</v>
      </c>
      <c r="B29" s="50" t="s">
        <v>213</v>
      </c>
      <c r="C29" s="14">
        <v>11999.784873000001</v>
      </c>
      <c r="D29" s="11" t="str">
        <f t="shared" si="8"/>
        <v>N/A</v>
      </c>
      <c r="E29" s="14">
        <v>11503.594776</v>
      </c>
      <c r="F29" s="11" t="str">
        <f t="shared" si="9"/>
        <v>N/A</v>
      </c>
      <c r="G29" s="14">
        <v>11468.474108</v>
      </c>
      <c r="H29" s="11" t="str">
        <f t="shared" si="10"/>
        <v>N/A</v>
      </c>
      <c r="I29" s="12">
        <v>-4.13</v>
      </c>
      <c r="J29" s="12">
        <v>-0.30499999999999999</v>
      </c>
      <c r="K29" s="50" t="s">
        <v>739</v>
      </c>
      <c r="L29" s="9" t="str">
        <f>IF(J29="Div by 0", "N/A", IF(K29="N/A","N/A", IF(J29&gt;VALUE(MID(K29,1,2)), "No", IF(J29&lt;-1*VALUE(MID(K29,1,2)), "No", "Yes"))))</f>
        <v>Yes</v>
      </c>
    </row>
    <row r="30" spans="1:12" x14ac:dyDescent="0.2">
      <c r="A30" s="2" t="s">
        <v>1141</v>
      </c>
      <c r="B30" s="50" t="s">
        <v>213</v>
      </c>
      <c r="C30" s="14">
        <v>10081.367317</v>
      </c>
      <c r="D30" s="11" t="str">
        <f t="shared" si="8"/>
        <v>N/A</v>
      </c>
      <c r="E30" s="14">
        <v>9892.9410422000001</v>
      </c>
      <c r="F30" s="11" t="str">
        <f t="shared" si="9"/>
        <v>N/A</v>
      </c>
      <c r="G30" s="14">
        <v>9967.2386858000009</v>
      </c>
      <c r="H30" s="11" t="str">
        <f t="shared" si="10"/>
        <v>N/A</v>
      </c>
      <c r="I30" s="12">
        <v>-1.87</v>
      </c>
      <c r="J30" s="12">
        <v>0.751</v>
      </c>
      <c r="K30" s="50" t="s">
        <v>739</v>
      </c>
      <c r="L30" s="9" t="str">
        <f>IF(J30="Div by 0", "N/A", IF(K30="N/A","N/A", IF(J30&gt;VALUE(MID(K30,1,2)), "No", IF(J30&lt;-1*VALUE(MID(K30,1,2)), "No", "Yes"))))</f>
        <v>Yes</v>
      </c>
    </row>
    <row r="31" spans="1:12" x14ac:dyDescent="0.2">
      <c r="A31" s="2" t="s">
        <v>1142</v>
      </c>
      <c r="B31" s="50" t="s">
        <v>213</v>
      </c>
      <c r="C31" s="14">
        <v>11191.418669999999</v>
      </c>
      <c r="D31" s="11" t="str">
        <f t="shared" si="8"/>
        <v>N/A</v>
      </c>
      <c r="E31" s="14">
        <v>10815.288210999999</v>
      </c>
      <c r="F31" s="11" t="str">
        <f t="shared" si="9"/>
        <v>N/A</v>
      </c>
      <c r="G31" s="14">
        <v>10767.197953000001</v>
      </c>
      <c r="H31" s="11" t="str">
        <f t="shared" si="10"/>
        <v>N/A</v>
      </c>
      <c r="I31" s="12">
        <v>-3.36</v>
      </c>
      <c r="J31" s="12">
        <v>-0.44500000000000001</v>
      </c>
      <c r="K31" s="50" t="s">
        <v>739</v>
      </c>
      <c r="L31" s="9" t="str">
        <f>IF(J31="Div by 0", "N/A", IF(OR(J31="N/A",K31="N/A"),"N/A", IF(J31&gt;VALUE(MID(K31,1,2)), "No", IF(J31&lt;-1*VALUE(MID(K31,1,2)), "No", "Yes"))))</f>
        <v>Yes</v>
      </c>
    </row>
    <row r="32" spans="1:12" x14ac:dyDescent="0.2">
      <c r="A32" s="2" t="s">
        <v>1143</v>
      </c>
      <c r="B32" s="50" t="s">
        <v>213</v>
      </c>
      <c r="C32" s="14">
        <v>10699.399602</v>
      </c>
      <c r="D32" s="11" t="str">
        <f t="shared" si="8"/>
        <v>N/A</v>
      </c>
      <c r="E32" s="14">
        <v>10405.298655000001</v>
      </c>
      <c r="F32" s="11" t="str">
        <f t="shared" si="9"/>
        <v>N/A</v>
      </c>
      <c r="G32" s="14">
        <v>10493.950183000001</v>
      </c>
      <c r="H32" s="11" t="str">
        <f t="shared" si="10"/>
        <v>N/A</v>
      </c>
      <c r="I32" s="12">
        <v>-2.75</v>
      </c>
      <c r="J32" s="12">
        <v>0.85199999999999998</v>
      </c>
      <c r="K32" s="50" t="s">
        <v>739</v>
      </c>
      <c r="L32" s="9" t="str">
        <f>IF(J32="Div by 0", "N/A", IF(OR(J32="N/A",K32="N/A"),"N/A", IF(J32&gt;VALUE(MID(K32,1,2)), "No", IF(J32&lt;-1*VALUE(MID(K32,1,2)), "No", "Yes"))))</f>
        <v>Yes</v>
      </c>
    </row>
    <row r="33" spans="1:12" x14ac:dyDescent="0.2">
      <c r="A33" s="2" t="s">
        <v>1719</v>
      </c>
      <c r="B33" s="50" t="s">
        <v>213</v>
      </c>
      <c r="C33" s="14">
        <v>5856.1577143000004</v>
      </c>
      <c r="D33" s="11" t="str">
        <f t="shared" si="8"/>
        <v>N/A</v>
      </c>
      <c r="E33" s="14">
        <v>7473.2352444999997</v>
      </c>
      <c r="F33" s="11" t="str">
        <f t="shared" si="9"/>
        <v>N/A</v>
      </c>
      <c r="G33" s="14">
        <v>7287.2292957999998</v>
      </c>
      <c r="H33" s="11" t="str">
        <f t="shared" si="10"/>
        <v>N/A</v>
      </c>
      <c r="I33" s="12">
        <v>27.61</v>
      </c>
      <c r="J33" s="12">
        <v>-2.4900000000000002</v>
      </c>
      <c r="K33" s="50" t="s">
        <v>739</v>
      </c>
      <c r="L33" s="9" t="str">
        <f t="shared" ref="L33:L45" si="12">IF(J33="Div by 0", "N/A", IF(K33="N/A","N/A", IF(J33&gt;VALUE(MID(K33,1,2)), "No", IF(J33&lt;-1*VALUE(MID(K33,1,2)), "No", "Yes"))))</f>
        <v>Yes</v>
      </c>
    </row>
    <row r="34" spans="1:12" x14ac:dyDescent="0.2">
      <c r="A34" s="2" t="s">
        <v>1720</v>
      </c>
      <c r="B34" s="50" t="s">
        <v>213</v>
      </c>
      <c r="C34" s="14">
        <v>1152.5474667000001</v>
      </c>
      <c r="D34" s="11" t="str">
        <f t="shared" si="8"/>
        <v>N/A</v>
      </c>
      <c r="E34" s="14">
        <v>1839.8114286</v>
      </c>
      <c r="F34" s="11" t="str">
        <f t="shared" si="9"/>
        <v>N/A</v>
      </c>
      <c r="G34" s="14">
        <v>1767.1132571000001</v>
      </c>
      <c r="H34" s="11" t="str">
        <f t="shared" si="10"/>
        <v>N/A</v>
      </c>
      <c r="I34" s="12">
        <v>59.63</v>
      </c>
      <c r="J34" s="12">
        <v>-3.95</v>
      </c>
      <c r="K34" s="50" t="s">
        <v>739</v>
      </c>
      <c r="L34" s="9" t="str">
        <f t="shared" si="12"/>
        <v>Yes</v>
      </c>
    </row>
    <row r="35" spans="1:12" x14ac:dyDescent="0.2">
      <c r="A35" s="2" t="s">
        <v>1721</v>
      </c>
      <c r="B35" s="50" t="s">
        <v>213</v>
      </c>
      <c r="C35" s="14">
        <v>10919.990205</v>
      </c>
      <c r="D35" s="11" t="str">
        <f t="shared" si="8"/>
        <v>N/A</v>
      </c>
      <c r="E35" s="14">
        <v>11047.034501</v>
      </c>
      <c r="F35" s="11" t="str">
        <f t="shared" si="9"/>
        <v>N/A</v>
      </c>
      <c r="G35" s="14">
        <v>11333.358531</v>
      </c>
      <c r="H35" s="11" t="str">
        <f t="shared" si="10"/>
        <v>N/A</v>
      </c>
      <c r="I35" s="12">
        <v>1.163</v>
      </c>
      <c r="J35" s="12">
        <v>2.5920000000000001</v>
      </c>
      <c r="K35" s="50" t="s">
        <v>739</v>
      </c>
      <c r="L35" s="9" t="str">
        <f t="shared" si="12"/>
        <v>Yes</v>
      </c>
    </row>
    <row r="36" spans="1:12" x14ac:dyDescent="0.2">
      <c r="A36" s="2" t="s">
        <v>1722</v>
      </c>
      <c r="B36" s="50" t="s">
        <v>213</v>
      </c>
      <c r="C36" s="14">
        <v>865.98955310999997</v>
      </c>
      <c r="D36" s="11" t="str">
        <f t="shared" si="8"/>
        <v>N/A</v>
      </c>
      <c r="E36" s="14">
        <v>685.90891644999999</v>
      </c>
      <c r="F36" s="11" t="str">
        <f t="shared" si="9"/>
        <v>N/A</v>
      </c>
      <c r="G36" s="14">
        <v>735.22679044999995</v>
      </c>
      <c r="H36" s="11" t="str">
        <f t="shared" si="10"/>
        <v>N/A</v>
      </c>
      <c r="I36" s="12">
        <v>-20.8</v>
      </c>
      <c r="J36" s="12">
        <v>7.19</v>
      </c>
      <c r="K36" s="50" t="s">
        <v>739</v>
      </c>
      <c r="L36" s="9" t="str">
        <f t="shared" si="12"/>
        <v>Yes</v>
      </c>
    </row>
    <row r="37" spans="1:12" x14ac:dyDescent="0.2">
      <c r="A37" s="2" t="s">
        <v>1723</v>
      </c>
      <c r="B37" s="50" t="s">
        <v>213</v>
      </c>
      <c r="C37" s="14">
        <v>12125.327238</v>
      </c>
      <c r="D37" s="11" t="str">
        <f t="shared" si="8"/>
        <v>N/A</v>
      </c>
      <c r="E37" s="14">
        <v>13492.870262</v>
      </c>
      <c r="F37" s="11" t="str">
        <f t="shared" si="9"/>
        <v>N/A</v>
      </c>
      <c r="G37" s="14">
        <v>13878.138982</v>
      </c>
      <c r="H37" s="11" t="str">
        <f t="shared" si="10"/>
        <v>N/A</v>
      </c>
      <c r="I37" s="12">
        <v>11.28</v>
      </c>
      <c r="J37" s="12">
        <v>2.855</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714.01116071000001</v>
      </c>
      <c r="D39" s="11" t="str">
        <f t="shared" si="8"/>
        <v>N/A</v>
      </c>
      <c r="E39" s="14">
        <v>184.64962434</v>
      </c>
      <c r="F39" s="11" t="str">
        <f t="shared" si="9"/>
        <v>N/A</v>
      </c>
      <c r="G39" s="14">
        <v>261.02083333000002</v>
      </c>
      <c r="H39" s="11" t="str">
        <f t="shared" si="10"/>
        <v>N/A</v>
      </c>
      <c r="I39" s="12">
        <v>-74.099999999999994</v>
      </c>
      <c r="J39" s="12">
        <v>41.36</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13789.041938</v>
      </c>
      <c r="D41" s="11" t="str">
        <f t="shared" si="8"/>
        <v>N/A</v>
      </c>
      <c r="E41" s="14">
        <v>13335.510667</v>
      </c>
      <c r="F41" s="11" t="str">
        <f t="shared" si="9"/>
        <v>N/A</v>
      </c>
      <c r="G41" s="14">
        <v>12636.999478</v>
      </c>
      <c r="H41" s="11" t="str">
        <f t="shared" si="10"/>
        <v>N/A</v>
      </c>
      <c r="I41" s="12">
        <v>-3.29</v>
      </c>
      <c r="J41" s="12">
        <v>-5.24</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12159.352831</v>
      </c>
      <c r="D44" s="11" t="str">
        <f t="shared" si="8"/>
        <v>N/A</v>
      </c>
      <c r="E44" s="14">
        <v>12188.224649</v>
      </c>
      <c r="F44" s="11" t="str">
        <f t="shared" si="9"/>
        <v>N/A</v>
      </c>
      <c r="G44" s="14">
        <v>12069.254559999999</v>
      </c>
      <c r="H44" s="11" t="str">
        <f t="shared" si="10"/>
        <v>N/A</v>
      </c>
      <c r="I44" s="12">
        <v>0.2374</v>
      </c>
      <c r="J44" s="12">
        <v>-0.97599999999999998</v>
      </c>
      <c r="K44" s="50" t="s">
        <v>739</v>
      </c>
      <c r="L44" s="9" t="str">
        <f t="shared" si="12"/>
        <v>Yes</v>
      </c>
    </row>
    <row r="45" spans="1:12" ht="25.5" x14ac:dyDescent="0.2">
      <c r="A45" s="2" t="s">
        <v>1145</v>
      </c>
      <c r="B45" s="50" t="s">
        <v>213</v>
      </c>
      <c r="C45" s="14">
        <v>1063.7812168999999</v>
      </c>
      <c r="D45" s="11" t="str">
        <f t="shared" si="8"/>
        <v>N/A</v>
      </c>
      <c r="E45" s="14">
        <v>1214.1846942</v>
      </c>
      <c r="F45" s="11" t="str">
        <f t="shared" si="9"/>
        <v>N/A</v>
      </c>
      <c r="G45" s="14">
        <v>1176.9479911000001</v>
      </c>
      <c r="H45" s="11" t="str">
        <f t="shared" si="10"/>
        <v>N/A</v>
      </c>
      <c r="I45" s="12">
        <v>14.14</v>
      </c>
      <c r="J45" s="12">
        <v>-3.07</v>
      </c>
      <c r="K45" s="50" t="s">
        <v>739</v>
      </c>
      <c r="L45" s="9" t="str">
        <f t="shared" si="12"/>
        <v>Yes</v>
      </c>
    </row>
    <row r="46" spans="1:12" x14ac:dyDescent="0.2">
      <c r="A46" s="2" t="s">
        <v>1146</v>
      </c>
      <c r="B46" s="37" t="s">
        <v>213</v>
      </c>
      <c r="C46" s="49">
        <v>34012.119268000002</v>
      </c>
      <c r="D46" s="46" t="str">
        <f t="shared" si="8"/>
        <v>N/A</v>
      </c>
      <c r="E46" s="49">
        <v>34945.7958</v>
      </c>
      <c r="F46" s="46" t="str">
        <f t="shared" si="9"/>
        <v>N/A</v>
      </c>
      <c r="G46" s="49">
        <v>35527.776569000001</v>
      </c>
      <c r="H46" s="46" t="str">
        <f t="shared" si="10"/>
        <v>N/A</v>
      </c>
      <c r="I46" s="12">
        <v>2.7450000000000001</v>
      </c>
      <c r="J46" s="12">
        <v>1.665</v>
      </c>
      <c r="K46" s="47" t="s">
        <v>739</v>
      </c>
      <c r="L46" s="9" t="str">
        <f>IF(J46="Div by 0", "N/A", IF(K46="N/A","N/A", IF(J46&gt;VALUE(MID(K46,1,2)), "No", IF(J46&lt;-1*VALUE(MID(K46,1,2)), "No", "Yes"))))</f>
        <v>Yes</v>
      </c>
    </row>
    <row r="47" spans="1:12" x14ac:dyDescent="0.2">
      <c r="A47" s="66" t="s">
        <v>1147</v>
      </c>
      <c r="B47" s="37" t="s">
        <v>213</v>
      </c>
      <c r="C47" s="49">
        <v>25269.966041</v>
      </c>
      <c r="D47" s="46" t="str">
        <f t="shared" si="8"/>
        <v>N/A</v>
      </c>
      <c r="E47" s="49">
        <v>26997.384571999999</v>
      </c>
      <c r="F47" s="46" t="str">
        <f t="shared" si="9"/>
        <v>N/A</v>
      </c>
      <c r="G47" s="49">
        <v>26838.613746999999</v>
      </c>
      <c r="H47" s="46" t="str">
        <f t="shared" si="10"/>
        <v>N/A</v>
      </c>
      <c r="I47" s="12">
        <v>6.8360000000000003</v>
      </c>
      <c r="J47" s="12">
        <v>-0.58799999999999997</v>
      </c>
      <c r="K47" s="47" t="s">
        <v>739</v>
      </c>
      <c r="L47" s="9" t="str">
        <f>IF(J47="Div by 0", "N/A", IF(K47="N/A","N/A", IF(J47&gt;VALUE(MID(K47,1,2)), "No", IF(J47&lt;-1*VALUE(MID(K47,1,2)), "No", "Yes"))))</f>
        <v>Yes</v>
      </c>
    </row>
    <row r="48" spans="1:12" ht="25.5" x14ac:dyDescent="0.2">
      <c r="A48" s="2" t="s">
        <v>1148</v>
      </c>
      <c r="B48" s="37" t="s">
        <v>213</v>
      </c>
      <c r="C48" s="49">
        <v>33331.733676999997</v>
      </c>
      <c r="D48" s="46" t="str">
        <f t="shared" si="8"/>
        <v>N/A</v>
      </c>
      <c r="E48" s="49">
        <v>33813.448944999996</v>
      </c>
      <c r="F48" s="46" t="str">
        <f t="shared" si="9"/>
        <v>N/A</v>
      </c>
      <c r="G48" s="49">
        <v>29842.151462999998</v>
      </c>
      <c r="H48" s="46" t="str">
        <f t="shared" si="10"/>
        <v>N/A</v>
      </c>
      <c r="I48" s="12">
        <v>1.4450000000000001</v>
      </c>
      <c r="J48" s="12">
        <v>-11.7</v>
      </c>
      <c r="K48" s="47" t="s">
        <v>739</v>
      </c>
      <c r="L48" s="9" t="str">
        <f>IF(J48="Div by 0", "N/A", IF(K48="N/A","N/A", IF(J48&gt;VALUE(MID(K48,1,2)), "No", IF(J48&lt;-1*VALUE(MID(K48,1,2)), "No", "Yes"))))</f>
        <v>Yes</v>
      </c>
    </row>
    <row r="49" spans="1:12" x14ac:dyDescent="0.2">
      <c r="A49" s="6" t="s">
        <v>1149</v>
      </c>
      <c r="B49" s="37" t="s">
        <v>213</v>
      </c>
      <c r="C49" s="49">
        <v>28261.390206</v>
      </c>
      <c r="D49" s="46" t="str">
        <f t="shared" si="8"/>
        <v>N/A</v>
      </c>
      <c r="E49" s="49">
        <v>20353.883666000002</v>
      </c>
      <c r="F49" s="46" t="str">
        <f t="shared" si="9"/>
        <v>N/A</v>
      </c>
      <c r="G49" s="49">
        <v>20860.179783</v>
      </c>
      <c r="H49" s="46" t="str">
        <f t="shared" si="10"/>
        <v>N/A</v>
      </c>
      <c r="I49" s="12">
        <v>-28</v>
      </c>
      <c r="J49" s="12">
        <v>2.4870000000000001</v>
      </c>
      <c r="K49" s="47" t="s">
        <v>739</v>
      </c>
      <c r="L49" s="9" t="str">
        <f t="shared" ref="L49:L59" si="13">IF(J49="Div by 0", "N/A", IF(K49="N/A","N/A", IF(J49&gt;VALUE(MID(K49,1,2)), "No", IF(J49&lt;-1*VALUE(MID(K49,1,2)), "No", "Yes"))))</f>
        <v>Yes</v>
      </c>
    </row>
    <row r="50" spans="1:12" ht="25.5" x14ac:dyDescent="0.2">
      <c r="A50" s="2" t="s">
        <v>1150</v>
      </c>
      <c r="B50" s="37" t="s">
        <v>213</v>
      </c>
      <c r="C50" s="49">
        <v>13312.071056999999</v>
      </c>
      <c r="D50" s="46" t="str">
        <f t="shared" si="8"/>
        <v>N/A</v>
      </c>
      <c r="E50" s="49">
        <v>13785.676584000001</v>
      </c>
      <c r="F50" s="46" t="str">
        <f t="shared" si="9"/>
        <v>N/A</v>
      </c>
      <c r="G50" s="49">
        <v>14062.280021</v>
      </c>
      <c r="H50" s="46" t="str">
        <f t="shared" si="10"/>
        <v>N/A</v>
      </c>
      <c r="I50" s="12">
        <v>3.5579999999999998</v>
      </c>
      <c r="J50" s="12">
        <v>2.0059999999999998</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49970.606007000002</v>
      </c>
      <c r="D52" s="46" t="str">
        <f t="shared" si="14"/>
        <v>N/A</v>
      </c>
      <c r="E52" s="49">
        <v>53975.164234000003</v>
      </c>
      <c r="F52" s="46" t="str">
        <f t="shared" si="15"/>
        <v>N/A</v>
      </c>
      <c r="G52" s="49">
        <v>59488.034694000002</v>
      </c>
      <c r="H52" s="46" t="str">
        <f t="shared" si="16"/>
        <v>N/A</v>
      </c>
      <c r="I52" s="12">
        <v>8.0139999999999993</v>
      </c>
      <c r="J52" s="12">
        <v>10.210000000000001</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50152.380165000002</v>
      </c>
      <c r="D54" s="46" t="str">
        <f t="shared" si="14"/>
        <v>N/A</v>
      </c>
      <c r="E54" s="49">
        <v>50171.294736999997</v>
      </c>
      <c r="F54" s="46" t="str">
        <f t="shared" si="15"/>
        <v>N/A</v>
      </c>
      <c r="G54" s="49">
        <v>47533.441557999999</v>
      </c>
      <c r="H54" s="46" t="str">
        <f t="shared" si="16"/>
        <v>N/A</v>
      </c>
      <c r="I54" s="12">
        <v>3.7699999999999997E-2</v>
      </c>
      <c r="J54" s="12">
        <v>-5.26</v>
      </c>
      <c r="K54" s="47" t="s">
        <v>739</v>
      </c>
      <c r="L54" s="9" t="str">
        <f t="shared" si="13"/>
        <v>Yes</v>
      </c>
    </row>
    <row r="55" spans="1:12" ht="25.5" x14ac:dyDescent="0.2">
      <c r="A55" s="2" t="s">
        <v>1155</v>
      </c>
      <c r="B55" s="37" t="s">
        <v>213</v>
      </c>
      <c r="C55" s="49">
        <v>59213.404581000003</v>
      </c>
      <c r="D55" s="46" t="str">
        <f t="shared" si="14"/>
        <v>N/A</v>
      </c>
      <c r="E55" s="49">
        <v>55156.875897999998</v>
      </c>
      <c r="F55" s="46" t="str">
        <f t="shared" si="15"/>
        <v>N/A</v>
      </c>
      <c r="G55" s="49">
        <v>58613.520168000003</v>
      </c>
      <c r="H55" s="46" t="str">
        <f t="shared" si="16"/>
        <v>N/A</v>
      </c>
      <c r="I55" s="12">
        <v>-6.85</v>
      </c>
      <c r="J55" s="12">
        <v>6.2670000000000003</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122969031</v>
      </c>
      <c r="F60" s="46" t="str">
        <f t="shared" si="15"/>
        <v>N/A</v>
      </c>
      <c r="G60" s="49">
        <v>124299897</v>
      </c>
      <c r="H60" s="46" t="str">
        <f t="shared" si="16"/>
        <v>N/A</v>
      </c>
      <c r="I60" s="12" t="s">
        <v>213</v>
      </c>
      <c r="J60" s="12">
        <v>1.0820000000000001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716273</v>
      </c>
      <c r="F61" s="46" t="str">
        <f t="shared" si="15"/>
        <v>N/A</v>
      </c>
      <c r="G61" s="49">
        <v>764925</v>
      </c>
      <c r="H61" s="46" t="str">
        <f t="shared" si="16"/>
        <v>N/A</v>
      </c>
      <c r="I61" s="12" t="s">
        <v>213</v>
      </c>
      <c r="J61" s="12">
        <v>6.7919999999999998</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424390</v>
      </c>
      <c r="F63" s="46" t="str">
        <f t="shared" si="15"/>
        <v>N/A</v>
      </c>
      <c r="G63" s="49">
        <v>301684</v>
      </c>
      <c r="H63" s="46" t="str">
        <f t="shared" si="16"/>
        <v>N/A</v>
      </c>
      <c r="I63" s="12" t="s">
        <v>213</v>
      </c>
      <c r="J63" s="12">
        <v>-28.9</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1928324</v>
      </c>
      <c r="F65" s="46" t="str">
        <f t="shared" si="15"/>
        <v>N/A</v>
      </c>
      <c r="G65" s="49">
        <v>1592990</v>
      </c>
      <c r="H65" s="46" t="str">
        <f t="shared" si="16"/>
        <v>N/A</v>
      </c>
      <c r="I65" s="12" t="s">
        <v>213</v>
      </c>
      <c r="J65" s="12">
        <v>-17.399999999999999</v>
      </c>
      <c r="K65" s="47" t="s">
        <v>739</v>
      </c>
      <c r="L65" s="9" t="str">
        <f t="shared" si="17"/>
        <v>Yes</v>
      </c>
    </row>
    <row r="66" spans="1:12" ht="25.5" x14ac:dyDescent="0.2">
      <c r="A66" s="2" t="s">
        <v>1165</v>
      </c>
      <c r="B66" s="37" t="s">
        <v>213</v>
      </c>
      <c r="C66" s="49" t="s">
        <v>213</v>
      </c>
      <c r="D66" s="46" t="str">
        <f t="shared" si="14"/>
        <v>N/A</v>
      </c>
      <c r="E66" s="49">
        <v>119900044</v>
      </c>
      <c r="F66" s="46" t="str">
        <f t="shared" si="15"/>
        <v>N/A</v>
      </c>
      <c r="G66" s="49">
        <v>121640298</v>
      </c>
      <c r="H66" s="46" t="str">
        <f t="shared" si="16"/>
        <v>N/A</v>
      </c>
      <c r="I66" s="12" t="s">
        <v>213</v>
      </c>
      <c r="J66" s="12">
        <v>1.4510000000000001</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14459.611891</v>
      </c>
      <c r="D71" s="46" t="str">
        <f t="shared" si="14"/>
        <v>N/A</v>
      </c>
      <c r="E71" s="49">
        <v>5308.1684796999998</v>
      </c>
      <c r="F71" s="46" t="str">
        <f t="shared" si="15"/>
        <v>N/A</v>
      </c>
      <c r="G71" s="49">
        <v>5564.5042976000004</v>
      </c>
      <c r="H71" s="46" t="str">
        <f t="shared" si="16"/>
        <v>N/A</v>
      </c>
      <c r="I71" s="12">
        <v>-63.3</v>
      </c>
      <c r="J71" s="12">
        <v>4.8289999999999997</v>
      </c>
      <c r="K71" s="47" t="s">
        <v>739</v>
      </c>
      <c r="L71" s="9" t="str">
        <f t="shared" ref="L71:L81" si="18">IF(J71="Div by 0", "N/A", IF(K71="N/A","N/A", IF(J71&gt;VALUE(MID(K71,1,2)), "No", IF(J71&lt;-1*VALUE(MID(K71,1,2)), "No", "Yes"))))</f>
        <v>Yes</v>
      </c>
    </row>
    <row r="72" spans="1:12" ht="25.5" x14ac:dyDescent="0.2">
      <c r="A72" s="2" t="s">
        <v>1171</v>
      </c>
      <c r="B72" s="37" t="s">
        <v>213</v>
      </c>
      <c r="C72" s="49">
        <v>30.547750113999999</v>
      </c>
      <c r="D72" s="46" t="str">
        <f t="shared" si="14"/>
        <v>N/A</v>
      </c>
      <c r="E72" s="49">
        <v>36.805559838000001</v>
      </c>
      <c r="F72" s="46" t="str">
        <f t="shared" si="15"/>
        <v>N/A</v>
      </c>
      <c r="G72" s="49">
        <v>40.429439746</v>
      </c>
      <c r="H72" s="46" t="str">
        <f t="shared" si="16"/>
        <v>N/A</v>
      </c>
      <c r="I72" s="12">
        <v>20.49</v>
      </c>
      <c r="J72" s="12">
        <v>9.8460000000000001</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446.24381625000001</v>
      </c>
      <c r="D74" s="46" t="str">
        <f t="shared" si="14"/>
        <v>N/A</v>
      </c>
      <c r="E74" s="49">
        <v>774.43430656999999</v>
      </c>
      <c r="F74" s="46" t="str">
        <f t="shared" si="15"/>
        <v>N/A</v>
      </c>
      <c r="G74" s="49">
        <v>615.68163264999998</v>
      </c>
      <c r="H74" s="46" t="str">
        <f t="shared" si="16"/>
        <v>N/A</v>
      </c>
      <c r="I74" s="12">
        <v>73.55</v>
      </c>
      <c r="J74" s="12">
        <v>-20.5</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17921.570248</v>
      </c>
      <c r="D76" s="46" t="str">
        <f t="shared" si="14"/>
        <v>N/A</v>
      </c>
      <c r="E76" s="49">
        <v>20298.147368000002</v>
      </c>
      <c r="F76" s="46" t="str">
        <f t="shared" si="15"/>
        <v>N/A</v>
      </c>
      <c r="G76" s="49">
        <v>20688.181818000001</v>
      </c>
      <c r="H76" s="46" t="str">
        <f t="shared" si="16"/>
        <v>N/A</v>
      </c>
      <c r="I76" s="12">
        <v>13.26</v>
      </c>
      <c r="J76" s="12">
        <v>1.9219999999999999</v>
      </c>
      <c r="K76" s="47" t="s">
        <v>739</v>
      </c>
      <c r="L76" s="9" t="str">
        <f t="shared" si="18"/>
        <v>Yes</v>
      </c>
    </row>
    <row r="77" spans="1:12" ht="25.5" x14ac:dyDescent="0.2">
      <c r="A77" s="2" t="s">
        <v>1176</v>
      </c>
      <c r="B77" s="37" t="s">
        <v>213</v>
      </c>
      <c r="C77" s="49">
        <v>46749.290165999999</v>
      </c>
      <c r="D77" s="46" t="str">
        <f t="shared" si="14"/>
        <v>N/A</v>
      </c>
      <c r="E77" s="49">
        <v>39157.427824999999</v>
      </c>
      <c r="F77" s="46" t="str">
        <f t="shared" si="15"/>
        <v>N/A</v>
      </c>
      <c r="G77" s="49">
        <v>42665.835847000002</v>
      </c>
      <c r="H77" s="46" t="str">
        <f t="shared" si="16"/>
        <v>N/A</v>
      </c>
      <c r="I77" s="12">
        <v>-16.2</v>
      </c>
      <c r="J77" s="12">
        <v>8.9600000000000009</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479803094</v>
      </c>
      <c r="F82" s="46" t="str">
        <f t="shared" si="15"/>
        <v>N/A</v>
      </c>
      <c r="G82" s="49">
        <v>489124265</v>
      </c>
      <c r="H82" s="46" t="str">
        <f t="shared" si="16"/>
        <v>N/A</v>
      </c>
      <c r="I82" s="12" t="s">
        <v>213</v>
      </c>
      <c r="J82" s="12">
        <v>1.9430000000000001</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8704</v>
      </c>
      <c r="F83" s="46" t="str">
        <f t="shared" ref="F83:F114" si="21">IF($B83="N/A","N/A",IF(E83&gt;10,"No",IF(E83&lt;-10,"No","Yes")))</f>
        <v>N/A</v>
      </c>
      <c r="G83" s="38">
        <v>9344</v>
      </c>
      <c r="H83" s="46" t="str">
        <f t="shared" ref="H83:H114" si="22">IF($B83="N/A","N/A",IF(G83&gt;10,"No",IF(G83&lt;-10,"No","Yes")))</f>
        <v>N/A</v>
      </c>
      <c r="I83" s="12" t="s">
        <v>213</v>
      </c>
      <c r="J83" s="12">
        <v>7.3529999999999998</v>
      </c>
      <c r="K83" s="47" t="s">
        <v>739</v>
      </c>
      <c r="L83" s="9" t="str">
        <f t="shared" si="19"/>
        <v>Yes</v>
      </c>
    </row>
    <row r="84" spans="1:12" x14ac:dyDescent="0.2">
      <c r="A84" s="2" t="s">
        <v>358</v>
      </c>
      <c r="B84" s="37" t="s">
        <v>213</v>
      </c>
      <c r="C84" s="49" t="s">
        <v>213</v>
      </c>
      <c r="D84" s="46" t="str">
        <f t="shared" si="20"/>
        <v>N/A</v>
      </c>
      <c r="E84" s="49">
        <v>55124.436350999997</v>
      </c>
      <c r="F84" s="46" t="str">
        <f t="shared" si="21"/>
        <v>N/A</v>
      </c>
      <c r="G84" s="49">
        <v>52346.346854000003</v>
      </c>
      <c r="H84" s="46" t="str">
        <f t="shared" si="22"/>
        <v>N/A</v>
      </c>
      <c r="I84" s="12" t="s">
        <v>213</v>
      </c>
      <c r="J84" s="12">
        <v>-5.04</v>
      </c>
      <c r="K84" s="47" t="s">
        <v>739</v>
      </c>
      <c r="L84" s="9" t="str">
        <f t="shared" si="19"/>
        <v>Yes</v>
      </c>
    </row>
    <row r="85" spans="1:12" ht="25.5" x14ac:dyDescent="0.2">
      <c r="A85" s="2" t="s">
        <v>1181</v>
      </c>
      <c r="B85" s="37" t="s">
        <v>213</v>
      </c>
      <c r="C85" s="49" t="s">
        <v>213</v>
      </c>
      <c r="D85" s="46" t="str">
        <f t="shared" si="20"/>
        <v>N/A</v>
      </c>
      <c r="E85" s="49">
        <v>145385</v>
      </c>
      <c r="F85" s="46" t="str">
        <f t="shared" si="21"/>
        <v>N/A</v>
      </c>
      <c r="G85" s="49">
        <v>264554</v>
      </c>
      <c r="H85" s="46" t="str">
        <f t="shared" si="22"/>
        <v>N/A</v>
      </c>
      <c r="I85" s="12" t="s">
        <v>213</v>
      </c>
      <c r="J85" s="12">
        <v>81.97</v>
      </c>
      <c r="K85" s="47" t="s">
        <v>739</v>
      </c>
      <c r="L85" s="9" t="str">
        <f t="shared" si="19"/>
        <v>No</v>
      </c>
    </row>
    <row r="86" spans="1:12" x14ac:dyDescent="0.2">
      <c r="A86" s="2" t="s">
        <v>729</v>
      </c>
      <c r="B86" s="37" t="s">
        <v>213</v>
      </c>
      <c r="C86" s="49" t="s">
        <v>213</v>
      </c>
      <c r="D86" s="46" t="str">
        <f t="shared" si="20"/>
        <v>N/A</v>
      </c>
      <c r="E86" s="38">
        <v>127</v>
      </c>
      <c r="F86" s="46" t="str">
        <f t="shared" si="21"/>
        <v>N/A</v>
      </c>
      <c r="G86" s="38">
        <v>275</v>
      </c>
      <c r="H86" s="46" t="str">
        <f t="shared" si="22"/>
        <v>N/A</v>
      </c>
      <c r="I86" s="12" t="s">
        <v>213</v>
      </c>
      <c r="J86" s="12">
        <v>116.5</v>
      </c>
      <c r="K86" s="47" t="s">
        <v>739</v>
      </c>
      <c r="L86" s="9" t="str">
        <f t="shared" si="19"/>
        <v>No</v>
      </c>
    </row>
    <row r="87" spans="1:12" ht="25.5" x14ac:dyDescent="0.2">
      <c r="A87" s="2" t="s">
        <v>1182</v>
      </c>
      <c r="B87" s="37" t="s">
        <v>213</v>
      </c>
      <c r="C87" s="49" t="s">
        <v>213</v>
      </c>
      <c r="D87" s="46" t="str">
        <f t="shared" si="20"/>
        <v>N/A</v>
      </c>
      <c r="E87" s="49">
        <v>1144.7637795000001</v>
      </c>
      <c r="F87" s="46" t="str">
        <f t="shared" si="21"/>
        <v>N/A</v>
      </c>
      <c r="G87" s="49">
        <v>962.01454545000001</v>
      </c>
      <c r="H87" s="46" t="str">
        <f t="shared" si="22"/>
        <v>N/A</v>
      </c>
      <c r="I87" s="12" t="s">
        <v>213</v>
      </c>
      <c r="J87" s="12">
        <v>-16</v>
      </c>
      <c r="K87" s="47" t="s">
        <v>739</v>
      </c>
      <c r="L87" s="9" t="str">
        <f t="shared" si="19"/>
        <v>Yes</v>
      </c>
    </row>
    <row r="88" spans="1:12" ht="25.5" x14ac:dyDescent="0.2">
      <c r="A88" s="2" t="s">
        <v>1183</v>
      </c>
      <c r="B88" s="37" t="s">
        <v>213</v>
      </c>
      <c r="C88" s="49" t="s">
        <v>213</v>
      </c>
      <c r="D88" s="46" t="str">
        <f t="shared" si="20"/>
        <v>N/A</v>
      </c>
      <c r="E88" s="49">
        <v>408471791</v>
      </c>
      <c r="F88" s="46" t="str">
        <f t="shared" si="21"/>
        <v>N/A</v>
      </c>
      <c r="G88" s="49">
        <v>412784605</v>
      </c>
      <c r="H88" s="46" t="str">
        <f t="shared" si="22"/>
        <v>N/A</v>
      </c>
      <c r="I88" s="12" t="s">
        <v>213</v>
      </c>
      <c r="J88" s="12">
        <v>1.056</v>
      </c>
      <c r="K88" s="47" t="s">
        <v>739</v>
      </c>
      <c r="L88" s="9" t="str">
        <f t="shared" si="19"/>
        <v>Yes</v>
      </c>
    </row>
    <row r="89" spans="1:12" x14ac:dyDescent="0.2">
      <c r="A89" s="2" t="s">
        <v>730</v>
      </c>
      <c r="B89" s="37" t="s">
        <v>213</v>
      </c>
      <c r="C89" s="49" t="s">
        <v>213</v>
      </c>
      <c r="D89" s="46" t="str">
        <f t="shared" si="20"/>
        <v>N/A</v>
      </c>
      <c r="E89" s="38">
        <v>6369</v>
      </c>
      <c r="F89" s="46" t="str">
        <f t="shared" si="21"/>
        <v>N/A</v>
      </c>
      <c r="G89" s="38">
        <v>6428</v>
      </c>
      <c r="H89" s="46" t="str">
        <f t="shared" si="22"/>
        <v>N/A</v>
      </c>
      <c r="I89" s="12" t="s">
        <v>213</v>
      </c>
      <c r="J89" s="12">
        <v>0.9264</v>
      </c>
      <c r="K89" s="47" t="s">
        <v>739</v>
      </c>
      <c r="L89" s="9" t="str">
        <f t="shared" si="19"/>
        <v>Yes</v>
      </c>
    </row>
    <row r="90" spans="1:12" ht="25.5" x14ac:dyDescent="0.2">
      <c r="A90" s="2" t="s">
        <v>1184</v>
      </c>
      <c r="B90" s="37" t="s">
        <v>213</v>
      </c>
      <c r="C90" s="49" t="s">
        <v>213</v>
      </c>
      <c r="D90" s="46" t="str">
        <f t="shared" si="20"/>
        <v>N/A</v>
      </c>
      <c r="E90" s="49">
        <v>64134.368190000001</v>
      </c>
      <c r="F90" s="46" t="str">
        <f t="shared" si="21"/>
        <v>N/A</v>
      </c>
      <c r="G90" s="49">
        <v>64216.646701999998</v>
      </c>
      <c r="H90" s="46" t="str">
        <f t="shared" si="22"/>
        <v>N/A</v>
      </c>
      <c r="I90" s="12" t="s">
        <v>213</v>
      </c>
      <c r="J90" s="12">
        <v>0.1283</v>
      </c>
      <c r="K90" s="47" t="s">
        <v>739</v>
      </c>
      <c r="L90" s="9" t="str">
        <f t="shared" si="19"/>
        <v>Yes</v>
      </c>
    </row>
    <row r="91" spans="1:12" ht="25.5" x14ac:dyDescent="0.2">
      <c r="A91" s="2" t="s">
        <v>1185</v>
      </c>
      <c r="B91" s="37" t="s">
        <v>213</v>
      </c>
      <c r="C91" s="49" t="s">
        <v>213</v>
      </c>
      <c r="D91" s="46" t="str">
        <f t="shared" si="20"/>
        <v>N/A</v>
      </c>
      <c r="E91" s="49">
        <v>1517434</v>
      </c>
      <c r="F91" s="46" t="str">
        <f t="shared" si="21"/>
        <v>N/A</v>
      </c>
      <c r="G91" s="49">
        <v>2577138</v>
      </c>
      <c r="H91" s="46" t="str">
        <f t="shared" si="22"/>
        <v>N/A</v>
      </c>
      <c r="I91" s="12" t="s">
        <v>213</v>
      </c>
      <c r="J91" s="12">
        <v>69.84</v>
      </c>
      <c r="K91" s="47" t="s">
        <v>739</v>
      </c>
      <c r="L91" s="9" t="str">
        <f t="shared" si="19"/>
        <v>No</v>
      </c>
    </row>
    <row r="92" spans="1:12" x14ac:dyDescent="0.2">
      <c r="A92" s="2" t="s">
        <v>731</v>
      </c>
      <c r="B92" s="37" t="s">
        <v>213</v>
      </c>
      <c r="C92" s="49" t="s">
        <v>213</v>
      </c>
      <c r="D92" s="46" t="str">
        <f t="shared" si="20"/>
        <v>N/A</v>
      </c>
      <c r="E92" s="38">
        <v>262</v>
      </c>
      <c r="F92" s="46" t="str">
        <f t="shared" si="21"/>
        <v>N/A</v>
      </c>
      <c r="G92" s="38">
        <v>372</v>
      </c>
      <c r="H92" s="46" t="str">
        <f t="shared" si="22"/>
        <v>N/A</v>
      </c>
      <c r="I92" s="12" t="s">
        <v>213</v>
      </c>
      <c r="J92" s="12">
        <v>41.98</v>
      </c>
      <c r="K92" s="47" t="s">
        <v>739</v>
      </c>
      <c r="L92" s="9" t="str">
        <f t="shared" si="19"/>
        <v>No</v>
      </c>
    </row>
    <row r="93" spans="1:12" ht="25.5" x14ac:dyDescent="0.2">
      <c r="A93" s="2" t="s">
        <v>1186</v>
      </c>
      <c r="B93" s="37" t="s">
        <v>213</v>
      </c>
      <c r="C93" s="49" t="s">
        <v>213</v>
      </c>
      <c r="D93" s="46" t="str">
        <f t="shared" si="20"/>
        <v>N/A</v>
      </c>
      <c r="E93" s="49">
        <v>5791.7328244</v>
      </c>
      <c r="F93" s="46" t="str">
        <f t="shared" si="21"/>
        <v>N/A</v>
      </c>
      <c r="G93" s="49">
        <v>6927.7903225999999</v>
      </c>
      <c r="H93" s="46" t="str">
        <f t="shared" si="22"/>
        <v>N/A</v>
      </c>
      <c r="I93" s="12" t="s">
        <v>213</v>
      </c>
      <c r="J93" s="12">
        <v>19.62</v>
      </c>
      <c r="K93" s="47" t="s">
        <v>739</v>
      </c>
      <c r="L93" s="9" t="str">
        <f t="shared" si="19"/>
        <v>Yes</v>
      </c>
    </row>
    <row r="94" spans="1:12" x14ac:dyDescent="0.2">
      <c r="A94" s="2" t="s">
        <v>1187</v>
      </c>
      <c r="B94" s="37" t="s">
        <v>213</v>
      </c>
      <c r="C94" s="49" t="s">
        <v>213</v>
      </c>
      <c r="D94" s="46" t="str">
        <f t="shared" si="20"/>
        <v>N/A</v>
      </c>
      <c r="E94" s="49">
        <v>36990537</v>
      </c>
      <c r="F94" s="46" t="str">
        <f t="shared" si="21"/>
        <v>N/A</v>
      </c>
      <c r="G94" s="49">
        <v>35706431</v>
      </c>
      <c r="H94" s="46" t="str">
        <f t="shared" si="22"/>
        <v>N/A</v>
      </c>
      <c r="I94" s="12" t="s">
        <v>213</v>
      </c>
      <c r="J94" s="12">
        <v>-3.47</v>
      </c>
      <c r="K94" s="47" t="s">
        <v>739</v>
      </c>
      <c r="L94" s="9" t="str">
        <f t="shared" si="19"/>
        <v>Yes</v>
      </c>
    </row>
    <row r="95" spans="1:12" x14ac:dyDescent="0.2">
      <c r="A95" s="2" t="s">
        <v>732</v>
      </c>
      <c r="B95" s="37" t="s">
        <v>213</v>
      </c>
      <c r="C95" s="49" t="s">
        <v>213</v>
      </c>
      <c r="D95" s="46" t="str">
        <f t="shared" si="20"/>
        <v>N/A</v>
      </c>
      <c r="E95" s="38">
        <v>3197</v>
      </c>
      <c r="F95" s="46" t="str">
        <f t="shared" si="21"/>
        <v>N/A</v>
      </c>
      <c r="G95" s="38">
        <v>3433</v>
      </c>
      <c r="H95" s="46" t="str">
        <f t="shared" si="22"/>
        <v>N/A</v>
      </c>
      <c r="I95" s="12" t="s">
        <v>213</v>
      </c>
      <c r="J95" s="12">
        <v>7.3819999999999997</v>
      </c>
      <c r="K95" s="47" t="s">
        <v>739</v>
      </c>
      <c r="L95" s="9" t="str">
        <f t="shared" si="19"/>
        <v>Yes</v>
      </c>
    </row>
    <row r="96" spans="1:12" x14ac:dyDescent="0.2">
      <c r="A96" s="2" t="s">
        <v>1188</v>
      </c>
      <c r="B96" s="37" t="s">
        <v>213</v>
      </c>
      <c r="C96" s="49" t="s">
        <v>213</v>
      </c>
      <c r="D96" s="46" t="str">
        <f t="shared" si="20"/>
        <v>N/A</v>
      </c>
      <c r="E96" s="49">
        <v>11570.390052999999</v>
      </c>
      <c r="F96" s="46" t="str">
        <f t="shared" si="21"/>
        <v>N/A</v>
      </c>
      <c r="G96" s="49">
        <v>10400.941159</v>
      </c>
      <c r="H96" s="46" t="str">
        <f t="shared" si="22"/>
        <v>N/A</v>
      </c>
      <c r="I96" s="12" t="s">
        <v>213</v>
      </c>
      <c r="J96" s="12">
        <v>-10.1</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20767045</v>
      </c>
      <c r="F106" s="46" t="str">
        <f t="shared" si="21"/>
        <v>N/A</v>
      </c>
      <c r="G106" s="49">
        <v>24102193</v>
      </c>
      <c r="H106" s="46" t="str">
        <f t="shared" si="22"/>
        <v>N/A</v>
      </c>
      <c r="I106" s="12" t="s">
        <v>213</v>
      </c>
      <c r="J106" s="12">
        <v>16.059999999999999</v>
      </c>
      <c r="K106" s="47" t="s">
        <v>739</v>
      </c>
      <c r="L106" s="9" t="str">
        <f t="shared" si="19"/>
        <v>Yes</v>
      </c>
    </row>
    <row r="107" spans="1:12" x14ac:dyDescent="0.2">
      <c r="A107" s="2" t="s">
        <v>523</v>
      </c>
      <c r="B107" s="37" t="s">
        <v>213</v>
      </c>
      <c r="C107" s="49" t="s">
        <v>213</v>
      </c>
      <c r="D107" s="46" t="str">
        <f t="shared" si="20"/>
        <v>N/A</v>
      </c>
      <c r="E107" s="38">
        <v>1698</v>
      </c>
      <c r="F107" s="46" t="str">
        <f t="shared" si="21"/>
        <v>N/A</v>
      </c>
      <c r="G107" s="38">
        <v>2116</v>
      </c>
      <c r="H107" s="46" t="str">
        <f t="shared" si="22"/>
        <v>N/A</v>
      </c>
      <c r="I107" s="12" t="s">
        <v>213</v>
      </c>
      <c r="J107" s="12">
        <v>24.62</v>
      </c>
      <c r="K107" s="47" t="s">
        <v>739</v>
      </c>
      <c r="L107" s="9" t="str">
        <f t="shared" si="19"/>
        <v>Yes</v>
      </c>
    </row>
    <row r="108" spans="1:12" ht="25.5" x14ac:dyDescent="0.2">
      <c r="A108" s="2" t="s">
        <v>1196</v>
      </c>
      <c r="B108" s="37" t="s">
        <v>213</v>
      </c>
      <c r="C108" s="49" t="s">
        <v>213</v>
      </c>
      <c r="D108" s="46" t="str">
        <f t="shared" si="20"/>
        <v>N/A</v>
      </c>
      <c r="E108" s="49">
        <v>12230.297409000001</v>
      </c>
      <c r="F108" s="46" t="str">
        <f t="shared" si="21"/>
        <v>N/A</v>
      </c>
      <c r="G108" s="49">
        <v>11390.450378</v>
      </c>
      <c r="H108" s="46" t="str">
        <f t="shared" si="22"/>
        <v>N/A</v>
      </c>
      <c r="I108" s="12" t="s">
        <v>213</v>
      </c>
      <c r="J108" s="12">
        <v>-6.87</v>
      </c>
      <c r="K108" s="47" t="s">
        <v>739</v>
      </c>
      <c r="L108" s="9" t="str">
        <f t="shared" si="19"/>
        <v>Yes</v>
      </c>
    </row>
    <row r="109" spans="1:12" ht="25.5" x14ac:dyDescent="0.2">
      <c r="A109" s="2" t="s">
        <v>1197</v>
      </c>
      <c r="B109" s="37" t="s">
        <v>213</v>
      </c>
      <c r="C109" s="49" t="s">
        <v>213</v>
      </c>
      <c r="D109" s="46" t="str">
        <f t="shared" si="20"/>
        <v>N/A</v>
      </c>
      <c r="E109" s="49">
        <v>719239</v>
      </c>
      <c r="F109" s="46" t="str">
        <f t="shared" si="21"/>
        <v>N/A</v>
      </c>
      <c r="G109" s="49">
        <v>915792</v>
      </c>
      <c r="H109" s="46" t="str">
        <f t="shared" si="22"/>
        <v>N/A</v>
      </c>
      <c r="I109" s="12" t="s">
        <v>213</v>
      </c>
      <c r="J109" s="12">
        <v>27.33</v>
      </c>
      <c r="K109" s="47" t="s">
        <v>739</v>
      </c>
      <c r="L109" s="9" t="str">
        <f t="shared" si="19"/>
        <v>Yes</v>
      </c>
    </row>
    <row r="110" spans="1:12" x14ac:dyDescent="0.2">
      <c r="A110" s="2" t="s">
        <v>524</v>
      </c>
      <c r="B110" s="37" t="s">
        <v>213</v>
      </c>
      <c r="C110" s="49" t="s">
        <v>213</v>
      </c>
      <c r="D110" s="46" t="str">
        <f t="shared" si="20"/>
        <v>N/A</v>
      </c>
      <c r="E110" s="38">
        <v>211</v>
      </c>
      <c r="F110" s="46" t="str">
        <f t="shared" si="21"/>
        <v>N/A</v>
      </c>
      <c r="G110" s="38">
        <v>241</v>
      </c>
      <c r="H110" s="46" t="str">
        <f t="shared" si="22"/>
        <v>N/A</v>
      </c>
      <c r="I110" s="12" t="s">
        <v>213</v>
      </c>
      <c r="J110" s="12">
        <v>14.22</v>
      </c>
      <c r="K110" s="47" t="s">
        <v>739</v>
      </c>
      <c r="L110" s="9" t="str">
        <f t="shared" si="19"/>
        <v>Yes</v>
      </c>
    </row>
    <row r="111" spans="1:12" ht="25.5" x14ac:dyDescent="0.2">
      <c r="A111" s="2" t="s">
        <v>1198</v>
      </c>
      <c r="B111" s="37" t="s">
        <v>213</v>
      </c>
      <c r="C111" s="49" t="s">
        <v>213</v>
      </c>
      <c r="D111" s="46" t="str">
        <f t="shared" si="20"/>
        <v>N/A</v>
      </c>
      <c r="E111" s="49">
        <v>3408.7156398000002</v>
      </c>
      <c r="F111" s="46" t="str">
        <f t="shared" si="21"/>
        <v>N/A</v>
      </c>
      <c r="G111" s="49">
        <v>3799.966805</v>
      </c>
      <c r="H111" s="46" t="str">
        <f t="shared" si="22"/>
        <v>N/A</v>
      </c>
      <c r="I111" s="12" t="s">
        <v>213</v>
      </c>
      <c r="J111" s="12">
        <v>11.48</v>
      </c>
      <c r="K111" s="47" t="s">
        <v>739</v>
      </c>
      <c r="L111" s="9" t="str">
        <f t="shared" si="19"/>
        <v>Yes</v>
      </c>
    </row>
    <row r="112" spans="1:12" ht="25.5" x14ac:dyDescent="0.2">
      <c r="A112" s="2" t="s">
        <v>1199</v>
      </c>
      <c r="B112" s="37" t="s">
        <v>213</v>
      </c>
      <c r="C112" s="49" t="s">
        <v>213</v>
      </c>
      <c r="D112" s="46" t="str">
        <f t="shared" si="20"/>
        <v>N/A</v>
      </c>
      <c r="E112" s="49">
        <v>1697382</v>
      </c>
      <c r="F112" s="46" t="str">
        <f t="shared" si="21"/>
        <v>N/A</v>
      </c>
      <c r="G112" s="49">
        <v>2111222</v>
      </c>
      <c r="H112" s="46" t="str">
        <f t="shared" si="22"/>
        <v>N/A</v>
      </c>
      <c r="I112" s="12" t="s">
        <v>213</v>
      </c>
      <c r="J112" s="12">
        <v>24.38</v>
      </c>
      <c r="K112" s="47" t="s">
        <v>739</v>
      </c>
      <c r="L112" s="9" t="str">
        <f t="shared" si="19"/>
        <v>Yes</v>
      </c>
    </row>
    <row r="113" spans="1:12" ht="25.5" x14ac:dyDescent="0.2">
      <c r="A113" s="2" t="s">
        <v>525</v>
      </c>
      <c r="B113" s="37" t="s">
        <v>213</v>
      </c>
      <c r="C113" s="49" t="s">
        <v>213</v>
      </c>
      <c r="D113" s="46" t="str">
        <f t="shared" si="20"/>
        <v>N/A</v>
      </c>
      <c r="E113" s="38">
        <v>681</v>
      </c>
      <c r="F113" s="46" t="str">
        <f t="shared" si="21"/>
        <v>N/A</v>
      </c>
      <c r="G113" s="38">
        <v>750</v>
      </c>
      <c r="H113" s="46" t="str">
        <f t="shared" si="22"/>
        <v>N/A</v>
      </c>
      <c r="I113" s="12" t="s">
        <v>213</v>
      </c>
      <c r="J113" s="12">
        <v>10.130000000000001</v>
      </c>
      <c r="K113" s="47" t="s">
        <v>739</v>
      </c>
      <c r="L113" s="9" t="str">
        <f t="shared" si="19"/>
        <v>Yes</v>
      </c>
    </row>
    <row r="114" spans="1:12" ht="25.5" x14ac:dyDescent="0.2">
      <c r="A114" s="2" t="s">
        <v>1200</v>
      </c>
      <c r="B114" s="37" t="s">
        <v>213</v>
      </c>
      <c r="C114" s="49" t="s">
        <v>213</v>
      </c>
      <c r="D114" s="46" t="str">
        <f t="shared" si="20"/>
        <v>N/A</v>
      </c>
      <c r="E114" s="49">
        <v>2492.4845814999999</v>
      </c>
      <c r="F114" s="46" t="str">
        <f t="shared" si="21"/>
        <v>N/A</v>
      </c>
      <c r="G114" s="49">
        <v>2814.9626667000002</v>
      </c>
      <c r="H114" s="46" t="str">
        <f t="shared" si="22"/>
        <v>N/A</v>
      </c>
      <c r="I114" s="12" t="s">
        <v>213</v>
      </c>
      <c r="J114" s="12">
        <v>12.94</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309638</v>
      </c>
      <c r="F115" s="46" t="str">
        <f t="shared" ref="F115:F146" si="24">IF($B115="N/A","N/A",IF(E115&gt;10,"No",IF(E115&lt;-10,"No","Yes")))</f>
        <v>N/A</v>
      </c>
      <c r="G115" s="49">
        <v>312381</v>
      </c>
      <c r="H115" s="46" t="str">
        <f t="shared" ref="H115:H146" si="25">IF($B115="N/A","N/A",IF(G115&gt;10,"No",IF(G115&lt;-10,"No","Yes")))</f>
        <v>N/A</v>
      </c>
      <c r="I115" s="12" t="s">
        <v>213</v>
      </c>
      <c r="J115" s="12">
        <v>0.88590000000000002</v>
      </c>
      <c r="K115" s="47" t="s">
        <v>739</v>
      </c>
      <c r="L115" s="9" t="str">
        <f t="shared" si="19"/>
        <v>Yes</v>
      </c>
    </row>
    <row r="116" spans="1:12" ht="25.5" x14ac:dyDescent="0.2">
      <c r="A116" s="2" t="s">
        <v>526</v>
      </c>
      <c r="B116" s="37" t="s">
        <v>213</v>
      </c>
      <c r="C116" s="49" t="s">
        <v>213</v>
      </c>
      <c r="D116" s="46" t="str">
        <f t="shared" si="23"/>
        <v>N/A</v>
      </c>
      <c r="E116" s="38">
        <v>277</v>
      </c>
      <c r="F116" s="46" t="str">
        <f t="shared" si="24"/>
        <v>N/A</v>
      </c>
      <c r="G116" s="38">
        <v>220</v>
      </c>
      <c r="H116" s="46" t="str">
        <f t="shared" si="25"/>
        <v>N/A</v>
      </c>
      <c r="I116" s="12" t="s">
        <v>213</v>
      </c>
      <c r="J116" s="12">
        <v>-20.6</v>
      </c>
      <c r="K116" s="47" t="s">
        <v>739</v>
      </c>
      <c r="L116" s="9" t="str">
        <f t="shared" si="19"/>
        <v>Yes</v>
      </c>
    </row>
    <row r="117" spans="1:12" ht="25.5" x14ac:dyDescent="0.2">
      <c r="A117" s="2" t="s">
        <v>1202</v>
      </c>
      <c r="B117" s="37" t="s">
        <v>213</v>
      </c>
      <c r="C117" s="49" t="s">
        <v>213</v>
      </c>
      <c r="D117" s="46" t="str">
        <f t="shared" si="23"/>
        <v>N/A</v>
      </c>
      <c r="E117" s="49">
        <v>1117.8267148</v>
      </c>
      <c r="F117" s="46" t="str">
        <f t="shared" si="24"/>
        <v>N/A</v>
      </c>
      <c r="G117" s="49">
        <v>1419.9136364000001</v>
      </c>
      <c r="H117" s="46" t="str">
        <f t="shared" si="25"/>
        <v>N/A</v>
      </c>
      <c r="I117" s="12" t="s">
        <v>213</v>
      </c>
      <c r="J117" s="12">
        <v>27.02</v>
      </c>
      <c r="K117" s="47" t="s">
        <v>739</v>
      </c>
      <c r="L117" s="9" t="str">
        <f t="shared" si="19"/>
        <v>Yes</v>
      </c>
    </row>
    <row r="118" spans="1:12" ht="25.5" x14ac:dyDescent="0.2">
      <c r="A118" s="2" t="s">
        <v>1203</v>
      </c>
      <c r="B118" s="37" t="s">
        <v>213</v>
      </c>
      <c r="C118" s="49" t="s">
        <v>213</v>
      </c>
      <c r="D118" s="46" t="str">
        <f t="shared" si="23"/>
        <v>N/A</v>
      </c>
      <c r="E118" s="49">
        <v>34877</v>
      </c>
      <c r="F118" s="46" t="str">
        <f t="shared" si="24"/>
        <v>N/A</v>
      </c>
      <c r="G118" s="49">
        <v>90420</v>
      </c>
      <c r="H118" s="46" t="str">
        <f t="shared" si="25"/>
        <v>N/A</v>
      </c>
      <c r="I118" s="12" t="s">
        <v>213</v>
      </c>
      <c r="J118" s="12">
        <v>159.30000000000001</v>
      </c>
      <c r="K118" s="47" t="s">
        <v>739</v>
      </c>
      <c r="L118" s="9" t="str">
        <f t="shared" si="19"/>
        <v>No</v>
      </c>
    </row>
    <row r="119" spans="1:12" ht="25.5" x14ac:dyDescent="0.2">
      <c r="A119" s="2" t="s">
        <v>527</v>
      </c>
      <c r="B119" s="37" t="s">
        <v>213</v>
      </c>
      <c r="C119" s="49" t="s">
        <v>213</v>
      </c>
      <c r="D119" s="46" t="str">
        <f t="shared" si="23"/>
        <v>N/A</v>
      </c>
      <c r="E119" s="38">
        <v>30</v>
      </c>
      <c r="F119" s="46" t="str">
        <f t="shared" si="24"/>
        <v>N/A</v>
      </c>
      <c r="G119" s="38">
        <v>34</v>
      </c>
      <c r="H119" s="46" t="str">
        <f t="shared" si="25"/>
        <v>N/A</v>
      </c>
      <c r="I119" s="12" t="s">
        <v>213</v>
      </c>
      <c r="J119" s="12">
        <v>13.33</v>
      </c>
      <c r="K119" s="47" t="s">
        <v>739</v>
      </c>
      <c r="L119" s="9" t="str">
        <f t="shared" si="19"/>
        <v>Yes</v>
      </c>
    </row>
    <row r="120" spans="1:12" ht="25.5" x14ac:dyDescent="0.2">
      <c r="A120" s="2" t="s">
        <v>1204</v>
      </c>
      <c r="B120" s="37" t="s">
        <v>213</v>
      </c>
      <c r="C120" s="49" t="s">
        <v>213</v>
      </c>
      <c r="D120" s="46" t="str">
        <f t="shared" si="23"/>
        <v>N/A</v>
      </c>
      <c r="E120" s="49">
        <v>1162.5666667</v>
      </c>
      <c r="F120" s="46" t="str">
        <f t="shared" si="24"/>
        <v>N/A</v>
      </c>
      <c r="G120" s="49">
        <v>2659.4117646999998</v>
      </c>
      <c r="H120" s="46" t="str">
        <f t="shared" si="25"/>
        <v>N/A</v>
      </c>
      <c r="I120" s="12" t="s">
        <v>213</v>
      </c>
      <c r="J120" s="12">
        <v>128.80000000000001</v>
      </c>
      <c r="K120" s="47" t="s">
        <v>739</v>
      </c>
      <c r="L120" s="9" t="str">
        <f t="shared" si="19"/>
        <v>No</v>
      </c>
    </row>
    <row r="121" spans="1:12" ht="25.5" x14ac:dyDescent="0.2">
      <c r="A121" s="2" t="s">
        <v>1205</v>
      </c>
      <c r="B121" s="37" t="s">
        <v>213</v>
      </c>
      <c r="C121" s="49" t="s">
        <v>213</v>
      </c>
      <c r="D121" s="46" t="str">
        <f t="shared" si="23"/>
        <v>N/A</v>
      </c>
      <c r="E121" s="49">
        <v>262966</v>
      </c>
      <c r="F121" s="46" t="str">
        <f t="shared" si="24"/>
        <v>N/A</v>
      </c>
      <c r="G121" s="49">
        <v>169632</v>
      </c>
      <c r="H121" s="46" t="str">
        <f t="shared" si="25"/>
        <v>N/A</v>
      </c>
      <c r="I121" s="12" t="s">
        <v>213</v>
      </c>
      <c r="J121" s="12">
        <v>-35.5</v>
      </c>
      <c r="K121" s="47" t="s">
        <v>739</v>
      </c>
      <c r="L121" s="9" t="str">
        <f t="shared" si="19"/>
        <v>No</v>
      </c>
    </row>
    <row r="122" spans="1:12" x14ac:dyDescent="0.2">
      <c r="A122" s="2" t="s">
        <v>528</v>
      </c>
      <c r="B122" s="37" t="s">
        <v>213</v>
      </c>
      <c r="C122" s="49" t="s">
        <v>213</v>
      </c>
      <c r="D122" s="46" t="str">
        <f t="shared" si="23"/>
        <v>N/A</v>
      </c>
      <c r="E122" s="38">
        <v>294</v>
      </c>
      <c r="F122" s="46" t="str">
        <f t="shared" si="24"/>
        <v>N/A</v>
      </c>
      <c r="G122" s="38">
        <v>165</v>
      </c>
      <c r="H122" s="46" t="str">
        <f t="shared" si="25"/>
        <v>N/A</v>
      </c>
      <c r="I122" s="12" t="s">
        <v>213</v>
      </c>
      <c r="J122" s="12">
        <v>-43.9</v>
      </c>
      <c r="K122" s="47" t="s">
        <v>739</v>
      </c>
      <c r="L122" s="9" t="str">
        <f t="shared" si="19"/>
        <v>No</v>
      </c>
    </row>
    <row r="123" spans="1:12" ht="25.5" x14ac:dyDescent="0.2">
      <c r="A123" s="2" t="s">
        <v>1206</v>
      </c>
      <c r="B123" s="37" t="s">
        <v>213</v>
      </c>
      <c r="C123" s="49" t="s">
        <v>213</v>
      </c>
      <c r="D123" s="46" t="str">
        <f t="shared" si="23"/>
        <v>N/A</v>
      </c>
      <c r="E123" s="49">
        <v>894.44217687000003</v>
      </c>
      <c r="F123" s="46" t="str">
        <f t="shared" si="24"/>
        <v>N/A</v>
      </c>
      <c r="G123" s="49">
        <v>1028.0727273</v>
      </c>
      <c r="H123" s="46" t="str">
        <f t="shared" si="25"/>
        <v>N/A</v>
      </c>
      <c r="I123" s="12" t="s">
        <v>213</v>
      </c>
      <c r="J123" s="12">
        <v>14.94</v>
      </c>
      <c r="K123" s="47" t="s">
        <v>739</v>
      </c>
      <c r="L123" s="9" t="str">
        <f t="shared" si="19"/>
        <v>Yes</v>
      </c>
    </row>
    <row r="124" spans="1:12" ht="25.5" x14ac:dyDescent="0.2">
      <c r="A124" s="2" t="s">
        <v>1207</v>
      </c>
      <c r="B124" s="37" t="s">
        <v>213</v>
      </c>
      <c r="C124" s="49" t="s">
        <v>213</v>
      </c>
      <c r="D124" s="46" t="str">
        <f t="shared" si="23"/>
        <v>N/A</v>
      </c>
      <c r="E124" s="49">
        <v>2385899</v>
      </c>
      <c r="F124" s="46" t="str">
        <f t="shared" si="24"/>
        <v>N/A</v>
      </c>
      <c r="G124" s="49">
        <v>3227343</v>
      </c>
      <c r="H124" s="46" t="str">
        <f t="shared" si="25"/>
        <v>N/A</v>
      </c>
      <c r="I124" s="12" t="s">
        <v>213</v>
      </c>
      <c r="J124" s="12">
        <v>35.270000000000003</v>
      </c>
      <c r="K124" s="47" t="s">
        <v>739</v>
      </c>
      <c r="L124" s="9" t="str">
        <f t="shared" si="19"/>
        <v>No</v>
      </c>
    </row>
    <row r="125" spans="1:12" ht="25.5" x14ac:dyDescent="0.2">
      <c r="A125" s="2" t="s">
        <v>529</v>
      </c>
      <c r="B125" s="37" t="s">
        <v>213</v>
      </c>
      <c r="C125" s="49" t="s">
        <v>213</v>
      </c>
      <c r="D125" s="46" t="str">
        <f t="shared" si="23"/>
        <v>N/A</v>
      </c>
      <c r="E125" s="38">
        <v>1708</v>
      </c>
      <c r="F125" s="46" t="str">
        <f t="shared" si="24"/>
        <v>N/A</v>
      </c>
      <c r="G125" s="38">
        <v>2090</v>
      </c>
      <c r="H125" s="46" t="str">
        <f t="shared" si="25"/>
        <v>N/A</v>
      </c>
      <c r="I125" s="12" t="s">
        <v>213</v>
      </c>
      <c r="J125" s="12">
        <v>22.37</v>
      </c>
      <c r="K125" s="47" t="s">
        <v>739</v>
      </c>
      <c r="L125" s="9" t="str">
        <f t="shared" si="19"/>
        <v>Yes</v>
      </c>
    </row>
    <row r="126" spans="1:12" ht="25.5" x14ac:dyDescent="0.2">
      <c r="A126" s="2" t="s">
        <v>1208</v>
      </c>
      <c r="B126" s="37" t="s">
        <v>213</v>
      </c>
      <c r="C126" s="49" t="s">
        <v>213</v>
      </c>
      <c r="D126" s="46" t="str">
        <f t="shared" si="23"/>
        <v>N/A</v>
      </c>
      <c r="E126" s="49">
        <v>1396.8963699999999</v>
      </c>
      <c r="F126" s="46" t="str">
        <f t="shared" si="24"/>
        <v>N/A</v>
      </c>
      <c r="G126" s="49">
        <v>1544.1832535999999</v>
      </c>
      <c r="H126" s="46" t="str">
        <f t="shared" si="25"/>
        <v>N/A</v>
      </c>
      <c r="I126" s="12" t="s">
        <v>213</v>
      </c>
      <c r="J126" s="12">
        <v>10.54</v>
      </c>
      <c r="K126" s="47" t="s">
        <v>739</v>
      </c>
      <c r="L126" s="9" t="str">
        <f t="shared" si="19"/>
        <v>Yes</v>
      </c>
    </row>
    <row r="127" spans="1:12" ht="25.5" x14ac:dyDescent="0.2">
      <c r="A127" s="2" t="s">
        <v>1209</v>
      </c>
      <c r="B127" s="37" t="s">
        <v>213</v>
      </c>
      <c r="C127" s="49" t="s">
        <v>213</v>
      </c>
      <c r="D127" s="46" t="str">
        <f t="shared" si="23"/>
        <v>N/A</v>
      </c>
      <c r="E127" s="49">
        <v>6470861</v>
      </c>
      <c r="F127" s="46" t="str">
        <f t="shared" si="24"/>
        <v>N/A</v>
      </c>
      <c r="G127" s="49">
        <v>6842461</v>
      </c>
      <c r="H127" s="46" t="str">
        <f t="shared" si="25"/>
        <v>N/A</v>
      </c>
      <c r="I127" s="12" t="s">
        <v>213</v>
      </c>
      <c r="J127" s="12">
        <v>5.7430000000000003</v>
      </c>
      <c r="K127" s="47" t="s">
        <v>739</v>
      </c>
      <c r="L127" s="9" t="str">
        <f t="shared" si="19"/>
        <v>Yes</v>
      </c>
    </row>
    <row r="128" spans="1:12" x14ac:dyDescent="0.2">
      <c r="A128" s="2" t="s">
        <v>530</v>
      </c>
      <c r="B128" s="37" t="s">
        <v>213</v>
      </c>
      <c r="C128" s="49" t="s">
        <v>213</v>
      </c>
      <c r="D128" s="46" t="str">
        <f t="shared" si="23"/>
        <v>N/A</v>
      </c>
      <c r="E128" s="38">
        <v>1805</v>
      </c>
      <c r="F128" s="46" t="str">
        <f t="shared" si="24"/>
        <v>N/A</v>
      </c>
      <c r="G128" s="38">
        <v>2043</v>
      </c>
      <c r="H128" s="46" t="str">
        <f t="shared" si="25"/>
        <v>N/A</v>
      </c>
      <c r="I128" s="12" t="s">
        <v>213</v>
      </c>
      <c r="J128" s="12">
        <v>13.19</v>
      </c>
      <c r="K128" s="47" t="s">
        <v>739</v>
      </c>
      <c r="L128" s="9" t="str">
        <f t="shared" si="19"/>
        <v>Yes</v>
      </c>
    </row>
    <row r="129" spans="1:12" ht="25.5" x14ac:dyDescent="0.2">
      <c r="A129" s="2" t="s">
        <v>1210</v>
      </c>
      <c r="B129" s="37" t="s">
        <v>213</v>
      </c>
      <c r="C129" s="49" t="s">
        <v>213</v>
      </c>
      <c r="D129" s="46" t="str">
        <f t="shared" si="23"/>
        <v>N/A</v>
      </c>
      <c r="E129" s="49">
        <v>3584.9645429000002</v>
      </c>
      <c r="F129" s="46" t="str">
        <f t="shared" si="24"/>
        <v>N/A</v>
      </c>
      <c r="G129" s="49">
        <v>3349.2222222</v>
      </c>
      <c r="H129" s="46" t="str">
        <f t="shared" si="25"/>
        <v>N/A</v>
      </c>
      <c r="I129" s="12" t="s">
        <v>213</v>
      </c>
      <c r="J129" s="12">
        <v>-6.58</v>
      </c>
      <c r="K129" s="47" t="s">
        <v>739</v>
      </c>
      <c r="L129" s="9" t="str">
        <f t="shared" si="19"/>
        <v>Yes</v>
      </c>
    </row>
    <row r="130" spans="1:12" ht="25.5" x14ac:dyDescent="0.2">
      <c r="A130" s="2" t="s">
        <v>1211</v>
      </c>
      <c r="B130" s="37" t="s">
        <v>213</v>
      </c>
      <c r="C130" s="49" t="s">
        <v>213</v>
      </c>
      <c r="D130" s="46" t="str">
        <f t="shared" si="23"/>
        <v>N/A</v>
      </c>
      <c r="E130" s="49">
        <v>30040</v>
      </c>
      <c r="F130" s="46" t="str">
        <f t="shared" si="24"/>
        <v>N/A</v>
      </c>
      <c r="G130" s="49">
        <v>16880</v>
      </c>
      <c r="H130" s="46" t="str">
        <f t="shared" si="25"/>
        <v>N/A</v>
      </c>
      <c r="I130" s="12" t="s">
        <v>213</v>
      </c>
      <c r="J130" s="12">
        <v>-43.8</v>
      </c>
      <c r="K130" s="47" t="s">
        <v>739</v>
      </c>
      <c r="L130" s="9" t="str">
        <f t="shared" si="19"/>
        <v>No</v>
      </c>
    </row>
    <row r="131" spans="1:12" ht="25.5" x14ac:dyDescent="0.2">
      <c r="A131" s="2" t="s">
        <v>531</v>
      </c>
      <c r="B131" s="37" t="s">
        <v>213</v>
      </c>
      <c r="C131" s="49" t="s">
        <v>213</v>
      </c>
      <c r="D131" s="46" t="str">
        <f t="shared" si="23"/>
        <v>N/A</v>
      </c>
      <c r="E131" s="38">
        <v>15</v>
      </c>
      <c r="F131" s="46" t="str">
        <f t="shared" si="24"/>
        <v>N/A</v>
      </c>
      <c r="G131" s="38">
        <v>11</v>
      </c>
      <c r="H131" s="46" t="str">
        <f t="shared" si="25"/>
        <v>N/A</v>
      </c>
      <c r="I131" s="12" t="s">
        <v>213</v>
      </c>
      <c r="J131" s="12">
        <v>-40</v>
      </c>
      <c r="K131" s="47" t="s">
        <v>739</v>
      </c>
      <c r="L131" s="9" t="str">
        <f t="shared" si="19"/>
        <v>No</v>
      </c>
    </row>
    <row r="132" spans="1:12" ht="25.5" x14ac:dyDescent="0.2">
      <c r="A132" s="2" t="s">
        <v>1212</v>
      </c>
      <c r="B132" s="37" t="s">
        <v>213</v>
      </c>
      <c r="C132" s="49" t="s">
        <v>213</v>
      </c>
      <c r="D132" s="46" t="str">
        <f t="shared" si="23"/>
        <v>N/A</v>
      </c>
      <c r="E132" s="49">
        <v>2002.6666667</v>
      </c>
      <c r="F132" s="46" t="str">
        <f t="shared" si="24"/>
        <v>N/A</v>
      </c>
      <c r="G132" s="49">
        <v>1875.5555555999999</v>
      </c>
      <c r="H132" s="46" t="str">
        <f t="shared" si="25"/>
        <v>N/A</v>
      </c>
      <c r="I132" s="12" t="s">
        <v>213</v>
      </c>
      <c r="J132" s="12">
        <v>-6.35</v>
      </c>
      <c r="K132" s="47" t="s">
        <v>739</v>
      </c>
      <c r="L132" s="9" t="str">
        <f t="shared" si="19"/>
        <v>Yes</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0</v>
      </c>
      <c r="F136" s="46" t="str">
        <f t="shared" si="24"/>
        <v>N/A</v>
      </c>
      <c r="G136" s="49">
        <v>3213</v>
      </c>
      <c r="H136" s="46" t="str">
        <f t="shared" si="25"/>
        <v>N/A</v>
      </c>
      <c r="I136" s="12" t="s">
        <v>213</v>
      </c>
      <c r="J136" s="12" t="s">
        <v>1747</v>
      </c>
      <c r="K136" s="47" t="s">
        <v>739</v>
      </c>
      <c r="L136" s="9" t="str">
        <f t="shared" si="19"/>
        <v>N/A</v>
      </c>
    </row>
    <row r="137" spans="1:12" x14ac:dyDescent="0.2">
      <c r="A137" s="2" t="s">
        <v>533</v>
      </c>
      <c r="B137" s="37" t="s">
        <v>213</v>
      </c>
      <c r="C137" s="49" t="s">
        <v>213</v>
      </c>
      <c r="D137" s="46" t="str">
        <f t="shared" si="23"/>
        <v>N/A</v>
      </c>
      <c r="E137" s="38">
        <v>0</v>
      </c>
      <c r="F137" s="46" t="str">
        <f t="shared" si="24"/>
        <v>N/A</v>
      </c>
      <c r="G137" s="38">
        <v>11</v>
      </c>
      <c r="H137" s="46" t="str">
        <f t="shared" si="25"/>
        <v>N/A</v>
      </c>
      <c r="I137" s="12" t="s">
        <v>213</v>
      </c>
      <c r="J137" s="12" t="s">
        <v>1747</v>
      </c>
      <c r="K137" s="47" t="s">
        <v>739</v>
      </c>
      <c r="L137" s="9" t="str">
        <f t="shared" si="19"/>
        <v>N/A</v>
      </c>
    </row>
    <row r="138" spans="1:12" x14ac:dyDescent="0.2">
      <c r="A138" s="2" t="s">
        <v>1216</v>
      </c>
      <c r="B138" s="37" t="s">
        <v>213</v>
      </c>
      <c r="C138" s="49" t="s">
        <v>213</v>
      </c>
      <c r="D138" s="46" t="str">
        <f t="shared" si="23"/>
        <v>N/A</v>
      </c>
      <c r="E138" s="49" t="s">
        <v>1747</v>
      </c>
      <c r="F138" s="46" t="str">
        <f t="shared" si="24"/>
        <v>N/A</v>
      </c>
      <c r="G138" s="49">
        <v>535.5</v>
      </c>
      <c r="H138" s="46" t="str">
        <f t="shared" si="25"/>
        <v>N/A</v>
      </c>
      <c r="I138" s="12" t="s">
        <v>213</v>
      </c>
      <c r="J138" s="12" t="s">
        <v>1747</v>
      </c>
      <c r="K138" s="47" t="s">
        <v>739</v>
      </c>
      <c r="L138" s="9" t="str">
        <f t="shared" si="19"/>
        <v>N/A</v>
      </c>
    </row>
    <row r="139" spans="1:12" x14ac:dyDescent="0.2">
      <c r="A139" s="60" t="s">
        <v>406</v>
      </c>
      <c r="B139" s="14" t="s">
        <v>213</v>
      </c>
      <c r="C139" s="14">
        <v>5824061546</v>
      </c>
      <c r="D139" s="11" t="str">
        <f t="shared" si="23"/>
        <v>N/A</v>
      </c>
      <c r="E139" s="14">
        <v>6120235096</v>
      </c>
      <c r="F139" s="11" t="str">
        <f t="shared" si="24"/>
        <v>N/A</v>
      </c>
      <c r="G139" s="14">
        <v>6274933935</v>
      </c>
      <c r="H139" s="11" t="str">
        <f t="shared" si="25"/>
        <v>N/A</v>
      </c>
      <c r="I139" s="12">
        <v>5.085</v>
      </c>
      <c r="J139" s="12">
        <v>2.528</v>
      </c>
      <c r="K139" s="14" t="s">
        <v>213</v>
      </c>
      <c r="L139" s="9" t="str">
        <f t="shared" ref="L139:L158" si="26">IF(J139="Div by 0", "N/A", IF(K139="N/A","N/A", IF(J139&gt;VALUE(MID(K139,1,2)), "No", IF(J139&lt;-1*VALUE(MID(K139,1,2)), "No", "Yes"))))</f>
        <v>N/A</v>
      </c>
    </row>
    <row r="140" spans="1:12" x14ac:dyDescent="0.2">
      <c r="A140" s="60" t="s">
        <v>1217</v>
      </c>
      <c r="B140" s="14" t="s">
        <v>213</v>
      </c>
      <c r="C140" s="14">
        <v>5394.7925111000004</v>
      </c>
      <c r="D140" s="11" t="str">
        <f t="shared" si="23"/>
        <v>N/A</v>
      </c>
      <c r="E140" s="14">
        <v>5500.4449580999999</v>
      </c>
      <c r="F140" s="11" t="str">
        <f t="shared" si="24"/>
        <v>N/A</v>
      </c>
      <c r="G140" s="14">
        <v>5592.9019177</v>
      </c>
      <c r="H140" s="11" t="str">
        <f t="shared" si="25"/>
        <v>N/A</v>
      </c>
      <c r="I140" s="12">
        <v>1.958</v>
      </c>
      <c r="J140" s="12">
        <v>1.681</v>
      </c>
      <c r="K140" s="14" t="s">
        <v>213</v>
      </c>
      <c r="L140" s="9" t="str">
        <f t="shared" si="26"/>
        <v>N/A</v>
      </c>
    </row>
    <row r="141" spans="1:12" x14ac:dyDescent="0.2">
      <c r="A141" s="60"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60" t="s">
        <v>408</v>
      </c>
      <c r="B143" s="14" t="s">
        <v>213</v>
      </c>
      <c r="C143" s="14">
        <v>5067812</v>
      </c>
      <c r="D143" s="11" t="str">
        <f t="shared" si="23"/>
        <v>N/A</v>
      </c>
      <c r="E143" s="14">
        <v>6643607</v>
      </c>
      <c r="F143" s="11" t="str">
        <f t="shared" si="24"/>
        <v>N/A</v>
      </c>
      <c r="G143" s="14">
        <v>15260464</v>
      </c>
      <c r="H143" s="11" t="str">
        <f t="shared" si="25"/>
        <v>N/A</v>
      </c>
      <c r="I143" s="12">
        <v>31.09</v>
      </c>
      <c r="J143" s="12">
        <v>129.69999999999999</v>
      </c>
      <c r="K143" s="14" t="s">
        <v>213</v>
      </c>
      <c r="L143" s="9" t="str">
        <f t="shared" si="26"/>
        <v>N/A</v>
      </c>
    </row>
    <row r="144" spans="1:12" ht="25.5" x14ac:dyDescent="0.2">
      <c r="A144" s="60" t="s">
        <v>1219</v>
      </c>
      <c r="B144" s="14" t="s">
        <v>213</v>
      </c>
      <c r="C144" s="14">
        <v>357.46716513000001</v>
      </c>
      <c r="D144" s="11" t="str">
        <f t="shared" si="23"/>
        <v>N/A</v>
      </c>
      <c r="E144" s="14">
        <v>323.35281807000001</v>
      </c>
      <c r="F144" s="11" t="str">
        <f t="shared" si="24"/>
        <v>N/A</v>
      </c>
      <c r="G144" s="14">
        <v>745.32180707999999</v>
      </c>
      <c r="H144" s="11" t="str">
        <f t="shared" si="25"/>
        <v>N/A</v>
      </c>
      <c r="I144" s="12">
        <v>-9.5399999999999991</v>
      </c>
      <c r="J144" s="12">
        <v>130.5</v>
      </c>
      <c r="K144" s="14" t="s">
        <v>213</v>
      </c>
      <c r="L144" s="9" t="str">
        <f t="shared" si="26"/>
        <v>N/A</v>
      </c>
    </row>
    <row r="145" spans="1:13" x14ac:dyDescent="0.2">
      <c r="A145" s="60" t="s">
        <v>409</v>
      </c>
      <c r="B145" s="14" t="s">
        <v>213</v>
      </c>
      <c r="C145" s="14">
        <v>14962518</v>
      </c>
      <c r="D145" s="11" t="str">
        <f t="shared" si="23"/>
        <v>N/A</v>
      </c>
      <c r="E145" s="14">
        <v>12382109</v>
      </c>
      <c r="F145" s="11" t="str">
        <f t="shared" si="24"/>
        <v>N/A</v>
      </c>
      <c r="G145" s="14">
        <v>11505978</v>
      </c>
      <c r="H145" s="11" t="str">
        <f t="shared" si="25"/>
        <v>N/A</v>
      </c>
      <c r="I145" s="12">
        <v>-17.2</v>
      </c>
      <c r="J145" s="12">
        <v>-7.08</v>
      </c>
      <c r="K145" s="14" t="s">
        <v>213</v>
      </c>
      <c r="L145" s="9" t="str">
        <f t="shared" si="26"/>
        <v>N/A</v>
      </c>
    </row>
    <row r="146" spans="1:13" x14ac:dyDescent="0.2">
      <c r="A146" s="60" t="s">
        <v>1220</v>
      </c>
      <c r="B146" s="14" t="s">
        <v>213</v>
      </c>
      <c r="C146" s="14">
        <v>2634.2461268000002</v>
      </c>
      <c r="D146" s="11" t="str">
        <f t="shared" si="23"/>
        <v>N/A</v>
      </c>
      <c r="E146" s="14">
        <v>2463.1209469</v>
      </c>
      <c r="F146" s="11" t="str">
        <f t="shared" si="24"/>
        <v>N/A</v>
      </c>
      <c r="G146" s="14">
        <v>2345.2869955000001</v>
      </c>
      <c r="H146" s="11" t="str">
        <f t="shared" si="25"/>
        <v>N/A</v>
      </c>
      <c r="I146" s="12">
        <v>-6.5</v>
      </c>
      <c r="J146" s="12">
        <v>-4.78</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1202277</v>
      </c>
      <c r="D149" s="11" t="str">
        <f t="shared" si="27"/>
        <v>N/A</v>
      </c>
      <c r="E149" s="14">
        <v>4783306</v>
      </c>
      <c r="F149" s="11" t="str">
        <f t="shared" si="28"/>
        <v>N/A</v>
      </c>
      <c r="G149" s="14">
        <v>6512587</v>
      </c>
      <c r="H149" s="11" t="str">
        <f t="shared" si="29"/>
        <v>N/A</v>
      </c>
      <c r="I149" s="12">
        <v>297.89999999999998</v>
      </c>
      <c r="J149" s="12">
        <v>36.15</v>
      </c>
      <c r="K149" s="14" t="s">
        <v>213</v>
      </c>
      <c r="L149" s="9" t="str">
        <f t="shared" si="26"/>
        <v>N/A</v>
      </c>
    </row>
    <row r="150" spans="1:13" x14ac:dyDescent="0.2">
      <c r="A150" s="60" t="s">
        <v>1222</v>
      </c>
      <c r="B150" s="14" t="s">
        <v>213</v>
      </c>
      <c r="C150" s="14">
        <v>96.731595462000001</v>
      </c>
      <c r="D150" s="11" t="str">
        <f t="shared" si="27"/>
        <v>N/A</v>
      </c>
      <c r="E150" s="14">
        <v>122.77479466</v>
      </c>
      <c r="F150" s="11" t="str">
        <f t="shared" si="28"/>
        <v>N/A</v>
      </c>
      <c r="G150" s="14">
        <v>113.05397007000001</v>
      </c>
      <c r="H150" s="11" t="str">
        <f t="shared" si="29"/>
        <v>N/A</v>
      </c>
      <c r="I150" s="12">
        <v>26.92</v>
      </c>
      <c r="J150" s="12">
        <v>-7.92</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11563771</v>
      </c>
      <c r="D153" s="11" t="str">
        <f t="shared" si="27"/>
        <v>N/A</v>
      </c>
      <c r="E153" s="14">
        <v>9834044</v>
      </c>
      <c r="F153" s="11" t="str">
        <f t="shared" si="28"/>
        <v>N/A</v>
      </c>
      <c r="G153" s="14">
        <v>8722877</v>
      </c>
      <c r="H153" s="11" t="str">
        <f t="shared" si="29"/>
        <v>N/A</v>
      </c>
      <c r="I153" s="12">
        <v>-15</v>
      </c>
      <c r="J153" s="12">
        <v>-11.3</v>
      </c>
      <c r="K153" s="14" t="s">
        <v>213</v>
      </c>
      <c r="L153" s="9" t="str">
        <f t="shared" si="26"/>
        <v>N/A</v>
      </c>
      <c r="M153" s="68"/>
    </row>
    <row r="154" spans="1:13" x14ac:dyDescent="0.2">
      <c r="A154" s="60" t="s">
        <v>1224</v>
      </c>
      <c r="B154" s="14" t="s">
        <v>213</v>
      </c>
      <c r="C154" s="14">
        <v>79750.144828000004</v>
      </c>
      <c r="D154" s="11" t="str">
        <f t="shared" si="27"/>
        <v>N/A</v>
      </c>
      <c r="E154" s="14">
        <v>60331.558281999998</v>
      </c>
      <c r="F154" s="11" t="str">
        <f t="shared" si="28"/>
        <v>N/A</v>
      </c>
      <c r="G154" s="14">
        <v>52865.921212000001</v>
      </c>
      <c r="H154" s="11" t="str">
        <f t="shared" si="29"/>
        <v>N/A</v>
      </c>
      <c r="I154" s="12">
        <v>-24.3</v>
      </c>
      <c r="J154" s="12">
        <v>-12.4</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1875.699934</v>
      </c>
      <c r="D164" s="132" t="str">
        <f t="shared" ref="D164" si="31">IF($B164="N/A","N/A",IF(C164&gt;10,"No",IF(C164&lt;-10,"No","Yes")))</f>
        <v>N/A</v>
      </c>
      <c r="E164" s="131">
        <v>1939.5885834999999</v>
      </c>
      <c r="F164" s="132" t="str">
        <f t="shared" ref="F164" si="32">IF($B164="N/A","N/A",IF(E164&gt;10,"No",IF(E164&lt;-10,"No","Yes")))</f>
        <v>N/A</v>
      </c>
      <c r="G164" s="131">
        <v>2029.2318863</v>
      </c>
      <c r="H164" s="132" t="str">
        <f t="shared" ref="H164" si="33">IF($B164="N/A","N/A",IF(G164&gt;10,"No",IF(G164&lt;-10,"No","Yes")))</f>
        <v>N/A</v>
      </c>
      <c r="I164" s="133">
        <v>3.4060000000000001</v>
      </c>
      <c r="J164" s="133">
        <v>4.6219999999999999</v>
      </c>
      <c r="K164" s="134" t="s">
        <v>739</v>
      </c>
      <c r="L164" s="135" t="str">
        <f>IF(J164="Div by 0", "N/A", IF(OR(J164="N/A",K164="N/A"),"N/A", IF(J164&gt;VALUE(MID(K164,1,2)), "No", IF(J164&lt;-1*VALUE(MID(K164,1,2)), "No", "Yes"))))</f>
        <v>Yes</v>
      </c>
      <c r="N164" s="69"/>
    </row>
    <row r="165" spans="1:16" x14ac:dyDescent="0.2">
      <c r="A165" s="60" t="s">
        <v>1229</v>
      </c>
      <c r="B165" s="14" t="s">
        <v>213</v>
      </c>
      <c r="C165" s="14">
        <v>1882.6069977</v>
      </c>
      <c r="D165" s="11" t="str">
        <f t="shared" ref="D165:D171" si="34">IF($B165="N/A","N/A",IF(C165&gt;10,"No",IF(C165&lt;-10,"No","Yes")))</f>
        <v>N/A</v>
      </c>
      <c r="E165" s="14">
        <v>1957.2564387</v>
      </c>
      <c r="F165" s="11" t="str">
        <f t="shared" ref="F165:F171" si="35">IF($B165="N/A","N/A",IF(E165&gt;10,"No",IF(E165&lt;-10,"No","Yes")))</f>
        <v>N/A</v>
      </c>
      <c r="G165" s="14">
        <v>2039.0791675999999</v>
      </c>
      <c r="H165" s="11" t="str">
        <f t="shared" ref="H165:H171" si="36">IF($B165="N/A","N/A",IF(G165&gt;10,"No",IF(G165&lt;-10,"No","Yes")))</f>
        <v>N/A</v>
      </c>
      <c r="I165" s="12">
        <v>3.9649999999999999</v>
      </c>
      <c r="J165" s="12">
        <v>4.18</v>
      </c>
      <c r="K165" s="47" t="s">
        <v>739</v>
      </c>
      <c r="L165" s="9" t="str">
        <f>IF(J165="Div by 0", "N/A", IF(OR(J165="N/A",K165="N/A"),"N/A", IF(J165&gt;VALUE(MID(K165,1,2)), "No", IF(J165&lt;-1*VALUE(MID(K165,1,2)), "No", "Yes"))))</f>
        <v>Yes</v>
      </c>
      <c r="N165" s="69"/>
    </row>
    <row r="166" spans="1:16" x14ac:dyDescent="0.2">
      <c r="A166" s="60" t="s">
        <v>1230</v>
      </c>
      <c r="B166" s="14" t="s">
        <v>213</v>
      </c>
      <c r="C166" s="14">
        <v>1694.4940084</v>
      </c>
      <c r="D166" s="11" t="str">
        <f t="shared" si="34"/>
        <v>N/A</v>
      </c>
      <c r="E166" s="14">
        <v>1506.3566318000001</v>
      </c>
      <c r="F166" s="11" t="str">
        <f t="shared" si="35"/>
        <v>N/A</v>
      </c>
      <c r="G166" s="14">
        <v>1795.1736559000001</v>
      </c>
      <c r="H166" s="11" t="str">
        <f t="shared" si="36"/>
        <v>N/A</v>
      </c>
      <c r="I166" s="12">
        <v>-11.1</v>
      </c>
      <c r="J166" s="12">
        <v>19.170000000000002</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1083687</v>
      </c>
      <c r="D6" s="11" t="str">
        <f t="shared" ref="D6:D11" si="0">IF($B6="N/A","N/A",IF(C6&gt;10,"No",IF(C6&lt;-10,"No","Yes")))</f>
        <v>N/A</v>
      </c>
      <c r="E6" s="1">
        <v>1116661</v>
      </c>
      <c r="F6" s="11" t="str">
        <f t="shared" ref="F6:F11" si="1">IF($B6="N/A","N/A",IF(E6&gt;10,"No",IF(E6&lt;-10,"No","Yes")))</f>
        <v>N/A</v>
      </c>
      <c r="G6" s="1">
        <v>1125860</v>
      </c>
      <c r="H6" s="11" t="str">
        <f t="shared" ref="H6:H11" si="2">IF($B6="N/A","N/A",IF(G6&gt;10,"No",IF(G6&lt;-10,"No","Yes")))</f>
        <v>N/A</v>
      </c>
      <c r="I6" s="12">
        <v>3.0430000000000001</v>
      </c>
      <c r="J6" s="12">
        <v>0.82379999999999998</v>
      </c>
      <c r="K6" s="1" t="s">
        <v>739</v>
      </c>
      <c r="L6" s="9" t="str">
        <f t="shared" ref="L6:L14" si="3">IF(J6="Div by 0", "N/A", IF(K6="N/A","N/A", IF(J6&gt;VALUE(MID(K6,1,2)), "No", IF(J6&lt;-1*VALUE(MID(K6,1,2)), "No", "Yes"))))</f>
        <v>Yes</v>
      </c>
    </row>
    <row r="7" spans="1:12" x14ac:dyDescent="0.2">
      <c r="A7" s="18" t="s">
        <v>100</v>
      </c>
      <c r="B7" s="50" t="s">
        <v>213</v>
      </c>
      <c r="C7" s="1">
        <v>85926</v>
      </c>
      <c r="D7" s="11" t="str">
        <f t="shared" si="0"/>
        <v>N/A</v>
      </c>
      <c r="E7" s="1">
        <v>86710</v>
      </c>
      <c r="F7" s="11" t="str">
        <f t="shared" si="1"/>
        <v>N/A</v>
      </c>
      <c r="G7" s="1">
        <v>86209</v>
      </c>
      <c r="H7" s="11" t="str">
        <f t="shared" si="2"/>
        <v>N/A</v>
      </c>
      <c r="I7" s="12">
        <v>0.91239999999999999</v>
      </c>
      <c r="J7" s="12">
        <v>-0.57799999999999996</v>
      </c>
      <c r="K7" s="50" t="s">
        <v>739</v>
      </c>
      <c r="L7" s="9" t="str">
        <f t="shared" si="3"/>
        <v>Yes</v>
      </c>
    </row>
    <row r="8" spans="1:12" x14ac:dyDescent="0.2">
      <c r="A8" s="18" t="s">
        <v>101</v>
      </c>
      <c r="B8" s="50" t="s">
        <v>213</v>
      </c>
      <c r="C8" s="1">
        <v>200336</v>
      </c>
      <c r="D8" s="11" t="str">
        <f t="shared" si="0"/>
        <v>N/A</v>
      </c>
      <c r="E8" s="1">
        <v>212357</v>
      </c>
      <c r="F8" s="11" t="str">
        <f t="shared" si="1"/>
        <v>N/A</v>
      </c>
      <c r="G8" s="1">
        <v>217192</v>
      </c>
      <c r="H8" s="11" t="str">
        <f t="shared" si="2"/>
        <v>N/A</v>
      </c>
      <c r="I8" s="12">
        <v>6</v>
      </c>
      <c r="J8" s="12">
        <v>2.2770000000000001</v>
      </c>
      <c r="K8" s="50" t="s">
        <v>739</v>
      </c>
      <c r="L8" s="9" t="str">
        <f t="shared" si="3"/>
        <v>Yes</v>
      </c>
    </row>
    <row r="9" spans="1:12" x14ac:dyDescent="0.2">
      <c r="A9" s="18" t="s">
        <v>104</v>
      </c>
      <c r="B9" s="50" t="s">
        <v>213</v>
      </c>
      <c r="C9" s="1">
        <v>619317</v>
      </c>
      <c r="D9" s="11" t="str">
        <f t="shared" si="0"/>
        <v>N/A</v>
      </c>
      <c r="E9" s="1">
        <v>635269</v>
      </c>
      <c r="F9" s="11" t="str">
        <f t="shared" si="1"/>
        <v>N/A</v>
      </c>
      <c r="G9" s="1">
        <v>640807</v>
      </c>
      <c r="H9" s="11" t="str">
        <f t="shared" si="2"/>
        <v>N/A</v>
      </c>
      <c r="I9" s="12">
        <v>2.5760000000000001</v>
      </c>
      <c r="J9" s="12">
        <v>0.87180000000000002</v>
      </c>
      <c r="K9" s="50" t="s">
        <v>739</v>
      </c>
      <c r="L9" s="9" t="str">
        <f t="shared" si="3"/>
        <v>Yes</v>
      </c>
    </row>
    <row r="10" spans="1:12" x14ac:dyDescent="0.2">
      <c r="A10" s="18" t="s">
        <v>105</v>
      </c>
      <c r="B10" s="50" t="s">
        <v>213</v>
      </c>
      <c r="C10" s="1">
        <v>178108</v>
      </c>
      <c r="D10" s="11" t="str">
        <f t="shared" si="0"/>
        <v>N/A</v>
      </c>
      <c r="E10" s="1">
        <v>182325</v>
      </c>
      <c r="F10" s="11" t="str">
        <f t="shared" si="1"/>
        <v>N/A</v>
      </c>
      <c r="G10" s="1">
        <v>181652</v>
      </c>
      <c r="H10" s="11" t="str">
        <f t="shared" si="2"/>
        <v>N/A</v>
      </c>
      <c r="I10" s="12">
        <v>2.3679999999999999</v>
      </c>
      <c r="J10" s="12">
        <v>-0.36899999999999999</v>
      </c>
      <c r="K10" s="50" t="s">
        <v>739</v>
      </c>
      <c r="L10" s="9" t="str">
        <f t="shared" si="3"/>
        <v>Yes</v>
      </c>
    </row>
    <row r="11" spans="1:12" x14ac:dyDescent="0.2">
      <c r="A11" s="18" t="s">
        <v>77</v>
      </c>
      <c r="B11" s="1" t="s">
        <v>213</v>
      </c>
      <c r="C11" s="1">
        <v>875524.36</v>
      </c>
      <c r="D11" s="46" t="str">
        <f t="shared" si="0"/>
        <v>N/A</v>
      </c>
      <c r="E11" s="1">
        <v>913677.29</v>
      </c>
      <c r="F11" s="11" t="str">
        <f t="shared" si="1"/>
        <v>N/A</v>
      </c>
      <c r="G11" s="1">
        <v>925292.57</v>
      </c>
      <c r="H11" s="11" t="str">
        <f t="shared" si="2"/>
        <v>N/A</v>
      </c>
      <c r="I11" s="12">
        <v>4.3579999999999997</v>
      </c>
      <c r="J11" s="12">
        <v>1.2709999999999999</v>
      </c>
      <c r="K11" s="1" t="s">
        <v>740</v>
      </c>
      <c r="L11" s="9" t="str">
        <f t="shared" si="3"/>
        <v>Yes</v>
      </c>
    </row>
    <row r="12" spans="1:12" x14ac:dyDescent="0.2">
      <c r="A12" s="18" t="s">
        <v>115</v>
      </c>
      <c r="B12" s="1" t="s">
        <v>213</v>
      </c>
      <c r="C12" s="1">
        <v>167161</v>
      </c>
      <c r="D12" s="1" t="s">
        <v>213</v>
      </c>
      <c r="E12" s="1">
        <v>172412</v>
      </c>
      <c r="F12" s="1" t="s">
        <v>213</v>
      </c>
      <c r="G12" s="1">
        <v>174219</v>
      </c>
      <c r="H12" s="1" t="s">
        <v>213</v>
      </c>
      <c r="I12" s="12">
        <v>3.141</v>
      </c>
      <c r="J12" s="12">
        <v>1.048</v>
      </c>
      <c r="K12" s="1" t="s">
        <v>740</v>
      </c>
      <c r="L12" s="9" t="str">
        <f t="shared" si="3"/>
        <v>Yes</v>
      </c>
    </row>
    <row r="13" spans="1:12" x14ac:dyDescent="0.2">
      <c r="A13" s="18" t="s">
        <v>449</v>
      </c>
      <c r="B13" s="1" t="s">
        <v>213</v>
      </c>
      <c r="C13" s="1">
        <v>81180</v>
      </c>
      <c r="D13" s="1" t="s">
        <v>213</v>
      </c>
      <c r="E13" s="1">
        <v>81734</v>
      </c>
      <c r="F13" s="1" t="s">
        <v>213</v>
      </c>
      <c r="G13" s="1">
        <v>81026</v>
      </c>
      <c r="H13" s="1" t="s">
        <v>213</v>
      </c>
      <c r="I13" s="12">
        <v>0.68240000000000001</v>
      </c>
      <c r="J13" s="12">
        <v>-0.86599999999999999</v>
      </c>
      <c r="K13" s="1" t="s">
        <v>740</v>
      </c>
      <c r="L13" s="9" t="str">
        <f t="shared" si="3"/>
        <v>Yes</v>
      </c>
    </row>
    <row r="14" spans="1:12" x14ac:dyDescent="0.2">
      <c r="A14" s="18" t="s">
        <v>450</v>
      </c>
      <c r="B14" s="1" t="s">
        <v>213</v>
      </c>
      <c r="C14" s="1">
        <v>85111</v>
      </c>
      <c r="D14" s="1" t="s">
        <v>213</v>
      </c>
      <c r="E14" s="1">
        <v>89912</v>
      </c>
      <c r="F14" s="1" t="s">
        <v>213</v>
      </c>
      <c r="G14" s="1">
        <v>92444</v>
      </c>
      <c r="H14" s="1" t="s">
        <v>213</v>
      </c>
      <c r="I14" s="12">
        <v>5.641</v>
      </c>
      <c r="J14" s="12">
        <v>2.8159999999999998</v>
      </c>
      <c r="K14" s="1" t="s">
        <v>740</v>
      </c>
      <c r="L14" s="9" t="str">
        <f t="shared" si="3"/>
        <v>Yes</v>
      </c>
    </row>
    <row r="15" spans="1:12" x14ac:dyDescent="0.2">
      <c r="A15" s="4" t="s">
        <v>58</v>
      </c>
      <c r="B15" s="50" t="s">
        <v>213</v>
      </c>
      <c r="C15" s="14">
        <v>5832969552</v>
      </c>
      <c r="D15" s="11" t="str">
        <f t="shared" ref="D15:D20" si="4">IF($B15="N/A","N/A",IF(C15&gt;10,"No",IF(C15&lt;-10,"No","Yes")))</f>
        <v>N/A</v>
      </c>
      <c r="E15" s="14">
        <v>6128753551</v>
      </c>
      <c r="F15" s="11" t="str">
        <f t="shared" ref="F15:F20" si="5">IF($B15="N/A","N/A",IF(E15&gt;10,"No",IF(E15&lt;-10,"No","Yes")))</f>
        <v>N/A</v>
      </c>
      <c r="G15" s="14">
        <v>6282819278</v>
      </c>
      <c r="H15" s="11" t="str">
        <f t="shared" ref="H15:H20" si="6">IF($B15="N/A","N/A",IF(G15&gt;10,"No",IF(G15&lt;-10,"No","Yes")))</f>
        <v>N/A</v>
      </c>
      <c r="I15" s="12">
        <v>5.0709999999999997</v>
      </c>
      <c r="J15" s="12">
        <v>2.5139999999999998</v>
      </c>
      <c r="K15" s="50" t="s">
        <v>739</v>
      </c>
      <c r="L15" s="9" t="str">
        <f t="shared" ref="L15:L20" si="7">IF(J15="Div by 0", "N/A", IF(K15="N/A","N/A", IF(J15&gt;VALUE(MID(K15,1,2)), "No", IF(J15&lt;-1*VALUE(MID(K15,1,2)), "No", "Yes"))))</f>
        <v>Yes</v>
      </c>
    </row>
    <row r="16" spans="1:12" x14ac:dyDescent="0.2">
      <c r="A16" s="4" t="s">
        <v>1133</v>
      </c>
      <c r="B16" s="50" t="s">
        <v>213</v>
      </c>
      <c r="C16" s="14">
        <v>5382.5223999</v>
      </c>
      <c r="D16" s="11" t="str">
        <f t="shared" si="4"/>
        <v>N/A</v>
      </c>
      <c r="E16" s="14">
        <v>5488.4638677000003</v>
      </c>
      <c r="F16" s="11" t="str">
        <f t="shared" si="5"/>
        <v>N/A</v>
      </c>
      <c r="G16" s="14">
        <v>5580.4622937000004</v>
      </c>
      <c r="H16" s="11" t="str">
        <f t="shared" si="6"/>
        <v>N/A</v>
      </c>
      <c r="I16" s="12">
        <v>1.968</v>
      </c>
      <c r="J16" s="12">
        <v>1.6759999999999999</v>
      </c>
      <c r="K16" s="50" t="s">
        <v>739</v>
      </c>
      <c r="L16" s="9" t="str">
        <f t="shared" si="7"/>
        <v>Yes</v>
      </c>
    </row>
    <row r="17" spans="1:12" x14ac:dyDescent="0.2">
      <c r="A17" s="4" t="s">
        <v>1233</v>
      </c>
      <c r="B17" s="50" t="s">
        <v>213</v>
      </c>
      <c r="C17" s="14">
        <v>13325.687254</v>
      </c>
      <c r="D17" s="11" t="str">
        <f t="shared" si="4"/>
        <v>N/A</v>
      </c>
      <c r="E17" s="14">
        <v>13368.727183000001</v>
      </c>
      <c r="F17" s="11" t="str">
        <f t="shared" si="5"/>
        <v>N/A</v>
      </c>
      <c r="G17" s="14">
        <v>13319.666624</v>
      </c>
      <c r="H17" s="11" t="str">
        <f t="shared" si="6"/>
        <v>N/A</v>
      </c>
      <c r="I17" s="12">
        <v>0.32300000000000001</v>
      </c>
      <c r="J17" s="12">
        <v>-0.36699999999999999</v>
      </c>
      <c r="K17" s="50" t="s">
        <v>739</v>
      </c>
      <c r="L17" s="9" t="str">
        <f t="shared" si="7"/>
        <v>Yes</v>
      </c>
    </row>
    <row r="18" spans="1:12" x14ac:dyDescent="0.2">
      <c r="A18" s="4" t="s">
        <v>1234</v>
      </c>
      <c r="B18" s="50" t="s">
        <v>213</v>
      </c>
      <c r="C18" s="14">
        <v>13083.625438999999</v>
      </c>
      <c r="D18" s="11" t="str">
        <f t="shared" si="4"/>
        <v>N/A</v>
      </c>
      <c r="E18" s="14">
        <v>13674.548510000001</v>
      </c>
      <c r="F18" s="11" t="str">
        <f t="shared" si="5"/>
        <v>N/A</v>
      </c>
      <c r="G18" s="14">
        <v>13772.211955000001</v>
      </c>
      <c r="H18" s="11" t="str">
        <f t="shared" si="6"/>
        <v>N/A</v>
      </c>
      <c r="I18" s="12">
        <v>4.5170000000000003</v>
      </c>
      <c r="J18" s="12">
        <v>0.71419999999999995</v>
      </c>
      <c r="K18" s="50" t="s">
        <v>739</v>
      </c>
      <c r="L18" s="9" t="str">
        <f t="shared" si="7"/>
        <v>Yes</v>
      </c>
    </row>
    <row r="19" spans="1:12" x14ac:dyDescent="0.2">
      <c r="A19" s="4" t="s">
        <v>1235</v>
      </c>
      <c r="B19" s="50" t="s">
        <v>213</v>
      </c>
      <c r="C19" s="14">
        <v>2530.7676925000001</v>
      </c>
      <c r="D19" s="11" t="str">
        <f t="shared" si="4"/>
        <v>N/A</v>
      </c>
      <c r="E19" s="14">
        <v>2416.3127195000002</v>
      </c>
      <c r="F19" s="11" t="str">
        <f t="shared" si="5"/>
        <v>N/A</v>
      </c>
      <c r="G19" s="14">
        <v>2480.2945847999999</v>
      </c>
      <c r="H19" s="11" t="str">
        <f t="shared" si="6"/>
        <v>N/A</v>
      </c>
      <c r="I19" s="12">
        <v>-4.5199999999999996</v>
      </c>
      <c r="J19" s="12">
        <v>2.6480000000000001</v>
      </c>
      <c r="K19" s="50" t="s">
        <v>739</v>
      </c>
      <c r="L19" s="9" t="str">
        <f t="shared" si="7"/>
        <v>Yes</v>
      </c>
    </row>
    <row r="20" spans="1:12" x14ac:dyDescent="0.2">
      <c r="A20" s="4" t="s">
        <v>1236</v>
      </c>
      <c r="B20" s="50" t="s">
        <v>213</v>
      </c>
      <c r="C20" s="14">
        <v>2804.3541446999998</v>
      </c>
      <c r="D20" s="11" t="str">
        <f t="shared" si="4"/>
        <v>N/A</v>
      </c>
      <c r="E20" s="14">
        <v>2910.4980337000002</v>
      </c>
      <c r="F20" s="11" t="str">
        <f t="shared" si="5"/>
        <v>N/A</v>
      </c>
      <c r="G20" s="14">
        <v>3049.4558111000001</v>
      </c>
      <c r="H20" s="11" t="str">
        <f t="shared" si="6"/>
        <v>N/A</v>
      </c>
      <c r="I20" s="12">
        <v>3.7850000000000001</v>
      </c>
      <c r="J20" s="12">
        <v>4.774</v>
      </c>
      <c r="K20" s="50" t="s">
        <v>739</v>
      </c>
      <c r="L20" s="9" t="str">
        <f t="shared" si="7"/>
        <v>Yes</v>
      </c>
    </row>
    <row r="21" spans="1:12" x14ac:dyDescent="0.2">
      <c r="A21" s="2" t="s">
        <v>1137</v>
      </c>
      <c r="B21" s="50" t="s">
        <v>213</v>
      </c>
      <c r="C21" s="14">
        <v>5405.2301171999998</v>
      </c>
      <c r="D21" s="11" t="str">
        <f t="shared" ref="D21:D22" si="8">IF($B21="N/A","N/A",IF(C21&gt;10,"No",IF(C21&lt;-10,"No","Yes")))</f>
        <v>N/A</v>
      </c>
      <c r="E21" s="14">
        <v>5512.4198876</v>
      </c>
      <c r="F21" s="11" t="str">
        <f t="shared" ref="F21:F22" si="9">IF($B21="N/A","N/A",IF(E21&gt;10,"No",IF(E21&lt;-10,"No","Yes")))</f>
        <v>N/A</v>
      </c>
      <c r="G21" s="14">
        <v>5625.7101306000004</v>
      </c>
      <c r="H21" s="11" t="str">
        <f t="shared" ref="H21:H22" si="10">IF($B21="N/A","N/A",IF(G21&gt;10,"No",IF(G21&lt;-10,"No","Yes")))</f>
        <v>N/A</v>
      </c>
      <c r="I21" s="12">
        <v>1.9830000000000001</v>
      </c>
      <c r="J21" s="12">
        <v>2.0550000000000002</v>
      </c>
      <c r="K21" s="50" t="s">
        <v>739</v>
      </c>
      <c r="L21" s="9" t="str">
        <f>IF(J21="Div by 0", "N/A", IF(OR(J21="N/A",K21="N/A"),"N/A", IF(J21&gt;VALUE(MID(K21,1,2)), "No", IF(J21&lt;-1*VALUE(MID(K21,1,2)), "No", "Yes"))))</f>
        <v>Yes</v>
      </c>
    </row>
    <row r="22" spans="1:12" x14ac:dyDescent="0.2">
      <c r="A22" s="2" t="s">
        <v>1138</v>
      </c>
      <c r="B22" s="50" t="s">
        <v>213</v>
      </c>
      <c r="C22" s="14">
        <v>5352.0596318999997</v>
      </c>
      <c r="D22" s="11" t="str">
        <f t="shared" si="8"/>
        <v>N/A</v>
      </c>
      <c r="E22" s="14">
        <v>5456.7605658000002</v>
      </c>
      <c r="F22" s="11" t="str">
        <f t="shared" si="9"/>
        <v>N/A</v>
      </c>
      <c r="G22" s="14">
        <v>5520.9696051000001</v>
      </c>
      <c r="H22" s="11" t="str">
        <f t="shared" si="10"/>
        <v>N/A</v>
      </c>
      <c r="I22" s="12">
        <v>1.956</v>
      </c>
      <c r="J22" s="12">
        <v>1.177</v>
      </c>
      <c r="K22" s="50" t="s">
        <v>739</v>
      </c>
      <c r="L22" s="9" t="str">
        <f>IF(J22="Div by 0", "N/A", IF(OR(J22="N/A",K22="N/A"),"N/A", IF(J22&gt;VALUE(MID(K22,1,2)), "No", IF(J22&lt;-1*VALUE(MID(K22,1,2)), "No", "Yes"))))</f>
        <v>Yes</v>
      </c>
    </row>
    <row r="23" spans="1:12" x14ac:dyDescent="0.2">
      <c r="A23" s="4" t="s">
        <v>1237</v>
      </c>
      <c r="B23" s="50" t="s">
        <v>213</v>
      </c>
      <c r="C23" s="14">
        <v>11909.972661</v>
      </c>
      <c r="D23" s="11" t="str">
        <f>IF($B23="N/A","N/A",IF(C23&gt;10,"No",IF(C23&lt;-10,"No","Yes")))</f>
        <v>N/A</v>
      </c>
      <c r="E23" s="14">
        <v>11895.423723</v>
      </c>
      <c r="F23" s="11" t="str">
        <f>IF($B23="N/A","N/A",IF(E23&gt;10,"No",IF(E23&lt;-10,"No","Yes")))</f>
        <v>N/A</v>
      </c>
      <c r="G23" s="14">
        <v>11836.131834</v>
      </c>
      <c r="H23" s="11" t="str">
        <f>IF($B23="N/A","N/A",IF(G23&gt;10,"No",IF(G23&lt;-10,"No","Yes")))</f>
        <v>N/A</v>
      </c>
      <c r="I23" s="12">
        <v>-0.122</v>
      </c>
      <c r="J23" s="12">
        <v>-0.498</v>
      </c>
      <c r="K23" s="50" t="s">
        <v>739</v>
      </c>
      <c r="L23" s="9" t="str">
        <f>IF(J23="Div by 0", "N/A", IF(K23="N/A","N/A", IF(J23&gt;VALUE(MID(K23,1,2)), "No", IF(J23&lt;-1*VALUE(MID(K23,1,2)), "No", "Yes"))))</f>
        <v>Yes</v>
      </c>
    </row>
    <row r="24" spans="1:12" x14ac:dyDescent="0.2">
      <c r="A24" s="4" t="s">
        <v>1238</v>
      </c>
      <c r="B24" s="50" t="s">
        <v>213</v>
      </c>
      <c r="C24" s="14">
        <v>13169.139074000001</v>
      </c>
      <c r="D24" s="11" t="str">
        <f>IF($B24="N/A","N/A",IF(C24&gt;10,"No",IF(C24&lt;-10,"No","Yes")))</f>
        <v>N/A</v>
      </c>
      <c r="E24" s="14">
        <v>13141.566521000001</v>
      </c>
      <c r="F24" s="11" t="str">
        <f>IF($B24="N/A","N/A",IF(E24&gt;10,"No",IF(E24&lt;-10,"No","Yes")))</f>
        <v>N/A</v>
      </c>
      <c r="G24" s="14">
        <v>13005.835571</v>
      </c>
      <c r="H24" s="11" t="str">
        <f>IF($B24="N/A","N/A",IF(G24&gt;10,"No",IF(G24&lt;-10,"No","Yes")))</f>
        <v>N/A</v>
      </c>
      <c r="I24" s="12">
        <v>-0.20899999999999999</v>
      </c>
      <c r="J24" s="12">
        <v>-1.03</v>
      </c>
      <c r="K24" s="50" t="s">
        <v>739</v>
      </c>
      <c r="L24" s="9" t="str">
        <f>IF(J24="Div by 0", "N/A", IF(K24="N/A","N/A", IF(J24&gt;VALUE(MID(K24,1,2)), "No", IF(J24&lt;-1*VALUE(MID(K24,1,2)), "No", "Yes"))))</f>
        <v>Yes</v>
      </c>
    </row>
    <row r="25" spans="1:12" x14ac:dyDescent="0.2">
      <c r="A25" s="4" t="s">
        <v>1239</v>
      </c>
      <c r="B25" s="50" t="s">
        <v>213</v>
      </c>
      <c r="C25" s="14">
        <v>10768.922783</v>
      </c>
      <c r="D25" s="11" t="str">
        <f>IF($B25="N/A","N/A",IF(C25&gt;10,"No",IF(C25&lt;-10,"No","Yes")))</f>
        <v>N/A</v>
      </c>
      <c r="E25" s="14">
        <v>10803.557056</v>
      </c>
      <c r="F25" s="11" t="str">
        <f>IF($B25="N/A","N/A",IF(E25&gt;10,"No",IF(E25&lt;-10,"No","Yes")))</f>
        <v>N/A</v>
      </c>
      <c r="G25" s="14">
        <v>10851.013933</v>
      </c>
      <c r="H25" s="11" t="str">
        <f>IF($B25="N/A","N/A",IF(G25&gt;10,"No",IF(G25&lt;-10,"No","Yes")))</f>
        <v>N/A</v>
      </c>
      <c r="I25" s="12">
        <v>0.3216</v>
      </c>
      <c r="J25" s="12">
        <v>0.43930000000000002</v>
      </c>
      <c r="K25" s="50" t="s">
        <v>739</v>
      </c>
      <c r="L25" s="9" t="str">
        <f>IF(J25="Div by 0", "N/A", IF(K25="N/A","N/A", IF(J25&gt;VALUE(MID(K25,1,2)), "No", IF(J25&lt;-1*VALUE(MID(K25,1,2)), "No", "Yes"))))</f>
        <v>Yes</v>
      </c>
    </row>
    <row r="26" spans="1:12" x14ac:dyDescent="0.2">
      <c r="A26" s="4" t="s">
        <v>1240</v>
      </c>
      <c r="B26" s="50" t="s">
        <v>213</v>
      </c>
      <c r="C26" s="14">
        <v>12097.869952999999</v>
      </c>
      <c r="D26" s="11" t="str">
        <f t="shared" ref="D26:D27" si="11">IF($B26="N/A","N/A",IF(C26&gt;10,"No",IF(C26&lt;-10,"No","Yes")))</f>
        <v>N/A</v>
      </c>
      <c r="E26" s="14">
        <v>12051.740979</v>
      </c>
      <c r="F26" s="11" t="str">
        <f t="shared" ref="F26:F30" si="12">IF($B26="N/A","N/A",IF(E26&gt;10,"No",IF(E26&lt;-10,"No","Yes")))</f>
        <v>N/A</v>
      </c>
      <c r="G26" s="14">
        <v>11936.76448</v>
      </c>
      <c r="H26" s="11" t="str">
        <f t="shared" ref="H26:H27" si="13">IF($B26="N/A","N/A",IF(G26&gt;10,"No",IF(G26&lt;-10,"No","Yes")))</f>
        <v>N/A</v>
      </c>
      <c r="I26" s="12">
        <v>-0.38100000000000001</v>
      </c>
      <c r="J26" s="12">
        <v>-0.95399999999999996</v>
      </c>
      <c r="K26" s="50" t="s">
        <v>739</v>
      </c>
      <c r="L26" s="9" t="str">
        <f>IF(J26="Div by 0", "N/A", IF(OR(J26="N/A",K26="N/A"),"N/A", IF(J26&gt;VALUE(MID(K26,1,2)), "No", IF(J26&lt;-1*VALUE(MID(K26,1,2)), "No", "Yes"))))</f>
        <v>Yes</v>
      </c>
    </row>
    <row r="27" spans="1:12" x14ac:dyDescent="0.2">
      <c r="A27" s="4" t="s">
        <v>1241</v>
      </c>
      <c r="B27" s="50" t="s">
        <v>213</v>
      </c>
      <c r="C27" s="14">
        <v>11605.317274999999</v>
      </c>
      <c r="D27" s="11" t="str">
        <f t="shared" si="11"/>
        <v>N/A</v>
      </c>
      <c r="E27" s="14">
        <v>11644.55896</v>
      </c>
      <c r="F27" s="11" t="str">
        <f t="shared" si="12"/>
        <v>N/A</v>
      </c>
      <c r="G27" s="14">
        <v>11676.906193000001</v>
      </c>
      <c r="H27" s="11" t="str">
        <f t="shared" si="13"/>
        <v>N/A</v>
      </c>
      <c r="I27" s="12">
        <v>0.33810000000000001</v>
      </c>
      <c r="J27" s="12">
        <v>0.27779999999999999</v>
      </c>
      <c r="K27" s="50" t="s">
        <v>739</v>
      </c>
      <c r="L27" s="9" t="str">
        <f>IF(J27="Div by 0", "N/A", IF(OR(J27="N/A",K27="N/A"),"N/A", IF(J27&gt;VALUE(MID(K27,1,2)), "No", IF(J27&lt;-1*VALUE(MID(K27,1,2)), "No", "Yes"))))</f>
        <v>Yes</v>
      </c>
    </row>
    <row r="28" spans="1:12" x14ac:dyDescent="0.2">
      <c r="A28" s="60" t="s">
        <v>1242</v>
      </c>
      <c r="B28" s="14" t="s">
        <v>213</v>
      </c>
      <c r="C28" s="14">
        <v>1875.699934</v>
      </c>
      <c r="D28" s="11" t="str">
        <f t="shared" ref="D28:D30" si="14">IF($B28="N/A","N/A",IF(C28&gt;10,"No",IF(C28&lt;-10,"No","Yes")))</f>
        <v>N/A</v>
      </c>
      <c r="E28" s="14">
        <v>1939.5885834999999</v>
      </c>
      <c r="F28" s="11" t="str">
        <f t="shared" si="12"/>
        <v>N/A</v>
      </c>
      <c r="G28" s="14">
        <v>2029.2318863</v>
      </c>
      <c r="H28" s="11" t="str">
        <f t="shared" ref="H28:H30" si="15">IF($B28="N/A","N/A",IF(G28&gt;10,"No",IF(G28&lt;-10,"No","Yes")))</f>
        <v>N/A</v>
      </c>
      <c r="I28" s="12">
        <v>3.4060000000000001</v>
      </c>
      <c r="J28" s="12">
        <v>4.6219999999999999</v>
      </c>
      <c r="K28" s="47" t="s">
        <v>739</v>
      </c>
      <c r="L28" s="9" t="str">
        <f>IF(J28="Div by 0", "N/A", IF(OR(J28="N/A",K28="N/A"),"N/A", IF(J28&gt;VALUE(MID(K28,1,2)), "No", IF(J28&lt;-1*VALUE(MID(K28,1,2)), "No", "Yes"))))</f>
        <v>Yes</v>
      </c>
    </row>
    <row r="29" spans="1:12" x14ac:dyDescent="0.2">
      <c r="A29" s="60" t="s">
        <v>1243</v>
      </c>
      <c r="B29" s="14" t="s">
        <v>213</v>
      </c>
      <c r="C29" s="14">
        <v>1882.6069977</v>
      </c>
      <c r="D29" s="11" t="str">
        <f t="shared" si="14"/>
        <v>N/A</v>
      </c>
      <c r="E29" s="14">
        <v>1957.2564387</v>
      </c>
      <c r="F29" s="11" t="str">
        <f t="shared" si="12"/>
        <v>N/A</v>
      </c>
      <c r="G29" s="14">
        <v>2039.0791675999999</v>
      </c>
      <c r="H29" s="11" t="str">
        <f t="shared" si="15"/>
        <v>N/A</v>
      </c>
      <c r="I29" s="12">
        <v>3.9649999999999999</v>
      </c>
      <c r="J29" s="12">
        <v>4.18</v>
      </c>
      <c r="K29" s="47" t="s">
        <v>739</v>
      </c>
      <c r="L29" s="9" t="str">
        <f t="shared" ref="L29:L30" si="16">IF(J29="Div by 0", "N/A", IF(OR(J29="N/A",K29="N/A"),"N/A", IF(J29&gt;VALUE(MID(K29,1,2)), "No", IF(J29&lt;-1*VALUE(MID(K29,1,2)), "No", "Yes"))))</f>
        <v>Yes</v>
      </c>
    </row>
    <row r="30" spans="1:12" x14ac:dyDescent="0.2">
      <c r="A30" s="60" t="s">
        <v>1244</v>
      </c>
      <c r="B30" s="14" t="s">
        <v>213</v>
      </c>
      <c r="C30" s="14">
        <v>1694.4940084</v>
      </c>
      <c r="D30" s="11" t="str">
        <f t="shared" si="14"/>
        <v>N/A</v>
      </c>
      <c r="E30" s="14">
        <v>1506.3566318000001</v>
      </c>
      <c r="F30" s="11" t="str">
        <f t="shared" si="12"/>
        <v>N/A</v>
      </c>
      <c r="G30" s="14">
        <v>1795.1736559000001</v>
      </c>
      <c r="H30" s="11" t="str">
        <f t="shared" si="15"/>
        <v>N/A</v>
      </c>
      <c r="I30" s="12">
        <v>-11.1</v>
      </c>
      <c r="J30" s="12">
        <v>19.170000000000002</v>
      </c>
      <c r="K30" s="47" t="s">
        <v>739</v>
      </c>
      <c r="L30" s="9" t="str">
        <f t="shared" si="16"/>
        <v>Yes</v>
      </c>
    </row>
    <row r="31" spans="1:12" x14ac:dyDescent="0.2">
      <c r="A31" s="48" t="s">
        <v>2</v>
      </c>
      <c r="B31" s="37" t="s">
        <v>213</v>
      </c>
      <c r="C31" s="13">
        <v>49.093603596000001</v>
      </c>
      <c r="D31" s="46" t="str">
        <f t="shared" ref="D31:D69" si="17">IF($B31="N/A","N/A",IF(C31&gt;10,"No",IF(C31&lt;-10,"No","Yes")))</f>
        <v>N/A</v>
      </c>
      <c r="E31" s="13">
        <v>49.154219589</v>
      </c>
      <c r="F31" s="46" t="str">
        <f t="shared" ref="F31:F69" si="18">IF($B31="N/A","N/A",IF(E31&gt;10,"No",IF(E31&lt;-10,"No","Yes")))</f>
        <v>N/A</v>
      </c>
      <c r="G31" s="13">
        <v>49.241824028000003</v>
      </c>
      <c r="H31" s="46" t="str">
        <f t="shared" ref="H31:H69" si="19">IF($B31="N/A","N/A",IF(G31&gt;10,"No",IF(G31&lt;-10,"No","Yes")))</f>
        <v>N/A</v>
      </c>
      <c r="I31" s="12">
        <v>0.1235</v>
      </c>
      <c r="J31" s="12">
        <v>0.1782</v>
      </c>
      <c r="K31" s="47" t="s">
        <v>739</v>
      </c>
      <c r="L31" s="9" t="str">
        <f t="shared" ref="L31:L99" si="20">IF(J31="Div by 0", "N/A", IF(K31="N/A","N/A", IF(J31&gt;VALUE(MID(K31,1,2)), "No", IF(J31&lt;-1*VALUE(MID(K31,1,2)), "No", "Yes"))))</f>
        <v>Yes</v>
      </c>
    </row>
    <row r="32" spans="1:12" x14ac:dyDescent="0.2">
      <c r="A32" s="48" t="s">
        <v>22</v>
      </c>
      <c r="B32" s="37" t="s">
        <v>213</v>
      </c>
      <c r="C32" s="1">
        <v>532021</v>
      </c>
      <c r="D32" s="46" t="str">
        <f t="shared" si="17"/>
        <v>N/A</v>
      </c>
      <c r="E32" s="1">
        <v>548886</v>
      </c>
      <c r="F32" s="46" t="str">
        <f t="shared" si="18"/>
        <v>N/A</v>
      </c>
      <c r="G32" s="1">
        <v>554394</v>
      </c>
      <c r="H32" s="46" t="str">
        <f t="shared" si="19"/>
        <v>N/A</v>
      </c>
      <c r="I32" s="12">
        <v>3.17</v>
      </c>
      <c r="J32" s="12">
        <v>1.0029999999999999</v>
      </c>
      <c r="K32" s="47" t="s">
        <v>739</v>
      </c>
      <c r="L32" s="9" t="str">
        <f t="shared" si="20"/>
        <v>Yes</v>
      </c>
    </row>
    <row r="33" spans="1:12" x14ac:dyDescent="0.2">
      <c r="A33" s="48" t="s">
        <v>451</v>
      </c>
      <c r="B33" s="50" t="s">
        <v>213</v>
      </c>
      <c r="C33" s="1">
        <v>198</v>
      </c>
      <c r="D33" s="1" t="str">
        <f t="shared" si="17"/>
        <v>N/A</v>
      </c>
      <c r="E33" s="1">
        <v>200</v>
      </c>
      <c r="F33" s="1" t="str">
        <f t="shared" si="18"/>
        <v>N/A</v>
      </c>
      <c r="G33" s="1">
        <v>188</v>
      </c>
      <c r="H33" s="11" t="str">
        <f t="shared" si="19"/>
        <v>N/A</v>
      </c>
      <c r="I33" s="12">
        <v>1.01</v>
      </c>
      <c r="J33" s="12">
        <v>-6</v>
      </c>
      <c r="K33" s="50" t="s">
        <v>739</v>
      </c>
      <c r="L33" s="9" t="str">
        <f t="shared" si="20"/>
        <v>Yes</v>
      </c>
    </row>
    <row r="34" spans="1:12" x14ac:dyDescent="0.2">
      <c r="A34" s="48" t="s">
        <v>1245</v>
      </c>
      <c r="B34" s="5" t="s">
        <v>213</v>
      </c>
      <c r="C34" s="1">
        <v>57</v>
      </c>
      <c r="D34" s="9" t="str">
        <f t="shared" ref="D34:D38" si="21">IF($B34="N/A","N/A",IF(C34&lt;0,"No","Yes"))</f>
        <v>N/A</v>
      </c>
      <c r="E34" s="1">
        <v>60</v>
      </c>
      <c r="F34" s="9" t="str">
        <f t="shared" ref="F34:F38" si="22">IF($B34="N/A","N/A",IF(E34&lt;0,"No","Yes"))</f>
        <v>N/A</v>
      </c>
      <c r="G34" s="1">
        <v>49</v>
      </c>
      <c r="H34" s="9" t="str">
        <f t="shared" ref="H34:H38" si="23">IF($B34="N/A","N/A",IF(G34&lt;0,"No","Yes"))</f>
        <v>N/A</v>
      </c>
      <c r="I34" s="12">
        <v>5.2629999999999999</v>
      </c>
      <c r="J34" s="12">
        <v>-18.3</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0</v>
      </c>
      <c r="D36" s="9" t="str">
        <f t="shared" si="21"/>
        <v>N/A</v>
      </c>
      <c r="E36" s="1">
        <v>11</v>
      </c>
      <c r="F36" s="9" t="str">
        <f t="shared" si="22"/>
        <v>N/A</v>
      </c>
      <c r="G36" s="1">
        <v>15</v>
      </c>
      <c r="H36" s="9" t="str">
        <f t="shared" si="23"/>
        <v>N/A</v>
      </c>
      <c r="I36" s="12" t="s">
        <v>1747</v>
      </c>
      <c r="J36" s="12">
        <v>50</v>
      </c>
      <c r="K36" s="1" t="s">
        <v>739</v>
      </c>
      <c r="L36" s="9" t="str">
        <f t="shared" si="20"/>
        <v>No</v>
      </c>
    </row>
    <row r="37" spans="1:12" x14ac:dyDescent="0.2">
      <c r="A37" s="48" t="s">
        <v>1248</v>
      </c>
      <c r="B37" s="5" t="s">
        <v>213</v>
      </c>
      <c r="C37" s="1">
        <v>141</v>
      </c>
      <c r="D37" s="9" t="str">
        <f t="shared" si="21"/>
        <v>N/A</v>
      </c>
      <c r="E37" s="1">
        <v>130</v>
      </c>
      <c r="F37" s="9" t="str">
        <f t="shared" si="22"/>
        <v>N/A</v>
      </c>
      <c r="G37" s="1">
        <v>124</v>
      </c>
      <c r="H37" s="9" t="str">
        <f t="shared" si="23"/>
        <v>N/A</v>
      </c>
      <c r="I37" s="12">
        <v>-7.8</v>
      </c>
      <c r="J37" s="12">
        <v>-4.62</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3947</v>
      </c>
      <c r="D39" s="1" t="str">
        <f t="shared" si="17"/>
        <v>N/A</v>
      </c>
      <c r="E39" s="1">
        <v>4363</v>
      </c>
      <c r="F39" s="1" t="str">
        <f t="shared" si="18"/>
        <v>N/A</v>
      </c>
      <c r="G39" s="1">
        <v>4585</v>
      </c>
      <c r="H39" s="11" t="str">
        <f t="shared" si="19"/>
        <v>N/A</v>
      </c>
      <c r="I39" s="12">
        <v>10.54</v>
      </c>
      <c r="J39" s="12">
        <v>5.0880000000000001</v>
      </c>
      <c r="K39" s="50" t="s">
        <v>739</v>
      </c>
      <c r="L39" s="9" t="str">
        <f t="shared" si="20"/>
        <v>Yes</v>
      </c>
    </row>
    <row r="40" spans="1:12" x14ac:dyDescent="0.2">
      <c r="A40" s="48" t="s">
        <v>1250</v>
      </c>
      <c r="B40" s="5" t="s">
        <v>213</v>
      </c>
      <c r="C40" s="1">
        <v>1867</v>
      </c>
      <c r="D40" s="9" t="str">
        <f t="shared" ref="D40:D45" si="24">IF($B40="N/A","N/A",IF(C40&lt;0,"No","Yes"))</f>
        <v>N/A</v>
      </c>
      <c r="E40" s="1">
        <v>2016</v>
      </c>
      <c r="F40" s="9" t="str">
        <f t="shared" ref="F40:F45" si="25">IF($B40="N/A","N/A",IF(E40&lt;0,"No","Yes"))</f>
        <v>N/A</v>
      </c>
      <c r="G40" s="1">
        <v>2121</v>
      </c>
      <c r="H40" s="9" t="str">
        <f t="shared" ref="H40:H45" si="26">IF($B40="N/A","N/A",IF(G40&lt;0,"No","Yes"))</f>
        <v>N/A</v>
      </c>
      <c r="I40" s="12">
        <v>7.9809999999999999</v>
      </c>
      <c r="J40" s="12">
        <v>5.2080000000000002</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29</v>
      </c>
      <c r="D42" s="9" t="str">
        <f t="shared" si="24"/>
        <v>N/A</v>
      </c>
      <c r="E42" s="1">
        <v>71</v>
      </c>
      <c r="F42" s="9" t="str">
        <f t="shared" si="25"/>
        <v>N/A</v>
      </c>
      <c r="G42" s="1">
        <v>65</v>
      </c>
      <c r="H42" s="9" t="str">
        <f t="shared" si="26"/>
        <v>N/A</v>
      </c>
      <c r="I42" s="12">
        <v>144.80000000000001</v>
      </c>
      <c r="J42" s="12">
        <v>-8.4499999999999993</v>
      </c>
      <c r="K42" s="1" t="s">
        <v>739</v>
      </c>
      <c r="L42" s="9" t="str">
        <f t="shared" si="20"/>
        <v>Yes</v>
      </c>
    </row>
    <row r="43" spans="1:12" x14ac:dyDescent="0.2">
      <c r="A43" s="48" t="s">
        <v>1253</v>
      </c>
      <c r="B43" s="5" t="s">
        <v>213</v>
      </c>
      <c r="C43" s="1">
        <v>20</v>
      </c>
      <c r="D43" s="9" t="str">
        <f t="shared" si="24"/>
        <v>N/A</v>
      </c>
      <c r="E43" s="1">
        <v>23</v>
      </c>
      <c r="F43" s="9" t="str">
        <f t="shared" si="25"/>
        <v>N/A</v>
      </c>
      <c r="G43" s="1">
        <v>19</v>
      </c>
      <c r="H43" s="9" t="str">
        <f t="shared" si="26"/>
        <v>N/A</v>
      </c>
      <c r="I43" s="12">
        <v>15</v>
      </c>
      <c r="J43" s="12">
        <v>-17.399999999999999</v>
      </c>
      <c r="K43" s="1" t="s">
        <v>739</v>
      </c>
      <c r="L43" s="9" t="str">
        <f t="shared" si="20"/>
        <v>Yes</v>
      </c>
    </row>
    <row r="44" spans="1:12" x14ac:dyDescent="0.2">
      <c r="A44" s="48" t="s">
        <v>1254</v>
      </c>
      <c r="B44" s="5" t="s">
        <v>213</v>
      </c>
      <c r="C44" s="1">
        <v>2031</v>
      </c>
      <c r="D44" s="9" t="str">
        <f t="shared" si="24"/>
        <v>N/A</v>
      </c>
      <c r="E44" s="1">
        <v>2253</v>
      </c>
      <c r="F44" s="9" t="str">
        <f t="shared" si="25"/>
        <v>N/A</v>
      </c>
      <c r="G44" s="1">
        <v>2380</v>
      </c>
      <c r="H44" s="9" t="str">
        <f t="shared" si="26"/>
        <v>N/A</v>
      </c>
      <c r="I44" s="12">
        <v>10.93</v>
      </c>
      <c r="J44" s="12">
        <v>5.6369999999999996</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414452</v>
      </c>
      <c r="D46" s="1" t="str">
        <f t="shared" si="17"/>
        <v>N/A</v>
      </c>
      <c r="E46" s="1">
        <v>427187</v>
      </c>
      <c r="F46" s="1" t="str">
        <f t="shared" si="18"/>
        <v>N/A</v>
      </c>
      <c r="G46" s="1">
        <v>432788</v>
      </c>
      <c r="H46" s="11" t="str">
        <f t="shared" si="19"/>
        <v>N/A</v>
      </c>
      <c r="I46" s="12">
        <v>3.073</v>
      </c>
      <c r="J46" s="12">
        <v>1.3109999999999999</v>
      </c>
      <c r="K46" s="50" t="s">
        <v>739</v>
      </c>
      <c r="L46" s="9" t="str">
        <f t="shared" si="20"/>
        <v>Yes</v>
      </c>
    </row>
    <row r="47" spans="1:12" x14ac:dyDescent="0.2">
      <c r="A47" s="48" t="s">
        <v>1256</v>
      </c>
      <c r="B47" s="5" t="s">
        <v>213</v>
      </c>
      <c r="C47" s="1">
        <v>169479</v>
      </c>
      <c r="D47" s="9" t="str">
        <f t="shared" ref="D47:D53" si="27">IF($B47="N/A","N/A",IF(C47&lt;0,"No","Yes"))</f>
        <v>N/A</v>
      </c>
      <c r="E47" s="1">
        <v>175378</v>
      </c>
      <c r="F47" s="9" t="str">
        <f t="shared" ref="F47:F53" si="28">IF($B47="N/A","N/A",IF(E47&lt;0,"No","Yes"))</f>
        <v>N/A</v>
      </c>
      <c r="G47" s="1">
        <v>175644</v>
      </c>
      <c r="H47" s="9" t="str">
        <f t="shared" ref="H47:H53" si="29">IF($B47="N/A","N/A",IF(G47&lt;0,"No","Yes"))</f>
        <v>N/A</v>
      </c>
      <c r="I47" s="12">
        <v>3.4809999999999999</v>
      </c>
      <c r="J47" s="12">
        <v>0.1517</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207988</v>
      </c>
      <c r="D50" s="9" t="str">
        <f t="shared" si="27"/>
        <v>N/A</v>
      </c>
      <c r="E50" s="1">
        <v>214654</v>
      </c>
      <c r="F50" s="9" t="str">
        <f t="shared" si="28"/>
        <v>N/A</v>
      </c>
      <c r="G50" s="1">
        <v>218086</v>
      </c>
      <c r="H50" s="9" t="str">
        <f t="shared" si="29"/>
        <v>N/A</v>
      </c>
      <c r="I50" s="12">
        <v>3.2050000000000001</v>
      </c>
      <c r="J50" s="12">
        <v>1.599</v>
      </c>
      <c r="K50" s="1" t="s">
        <v>739</v>
      </c>
      <c r="L50" s="9" t="str">
        <f t="shared" si="20"/>
        <v>Yes</v>
      </c>
    </row>
    <row r="51" spans="1:12" x14ac:dyDescent="0.2">
      <c r="A51" s="48" t="s">
        <v>1260</v>
      </c>
      <c r="B51" s="5" t="s">
        <v>213</v>
      </c>
      <c r="C51" s="1">
        <v>17949</v>
      </c>
      <c r="D51" s="9" t="str">
        <f t="shared" si="27"/>
        <v>N/A</v>
      </c>
      <c r="E51" s="1">
        <v>17465</v>
      </c>
      <c r="F51" s="9" t="str">
        <f t="shared" si="28"/>
        <v>N/A</v>
      </c>
      <c r="G51" s="1">
        <v>18641</v>
      </c>
      <c r="H51" s="9" t="str">
        <f t="shared" si="29"/>
        <v>N/A</v>
      </c>
      <c r="I51" s="12">
        <v>-2.7</v>
      </c>
      <c r="J51" s="12">
        <v>6.7329999999999997</v>
      </c>
      <c r="K51" s="1" t="s">
        <v>739</v>
      </c>
      <c r="L51" s="9" t="str">
        <f t="shared" si="20"/>
        <v>Yes</v>
      </c>
    </row>
    <row r="52" spans="1:12" x14ac:dyDescent="0.2">
      <c r="A52" s="48" t="s">
        <v>1261</v>
      </c>
      <c r="B52" s="5" t="s">
        <v>213</v>
      </c>
      <c r="C52" s="1">
        <v>19036</v>
      </c>
      <c r="D52" s="9" t="str">
        <f t="shared" si="27"/>
        <v>N/A</v>
      </c>
      <c r="E52" s="1">
        <v>19690</v>
      </c>
      <c r="F52" s="9" t="str">
        <f t="shared" si="28"/>
        <v>N/A</v>
      </c>
      <c r="G52" s="1">
        <v>20417</v>
      </c>
      <c r="H52" s="9" t="str">
        <f t="shared" si="29"/>
        <v>N/A</v>
      </c>
      <c r="I52" s="12">
        <v>3.4359999999999999</v>
      </c>
      <c r="J52" s="12">
        <v>3.6920000000000002</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113424</v>
      </c>
      <c r="D54" s="1" t="str">
        <f t="shared" si="17"/>
        <v>N/A</v>
      </c>
      <c r="E54" s="1">
        <v>117136</v>
      </c>
      <c r="F54" s="1" t="str">
        <f t="shared" si="18"/>
        <v>N/A</v>
      </c>
      <c r="G54" s="1">
        <v>116833</v>
      </c>
      <c r="H54" s="11" t="str">
        <f t="shared" si="19"/>
        <v>N/A</v>
      </c>
      <c r="I54" s="12">
        <v>3.2730000000000001</v>
      </c>
      <c r="J54" s="12">
        <v>-0.25900000000000001</v>
      </c>
      <c r="K54" s="50" t="s">
        <v>739</v>
      </c>
      <c r="L54" s="9" t="str">
        <f t="shared" si="20"/>
        <v>Yes</v>
      </c>
    </row>
    <row r="55" spans="1:12" x14ac:dyDescent="0.2">
      <c r="A55" s="48" t="s">
        <v>1263</v>
      </c>
      <c r="B55" s="5" t="s">
        <v>213</v>
      </c>
      <c r="C55" s="1">
        <v>82136</v>
      </c>
      <c r="D55" s="9" t="str">
        <f t="shared" ref="D55:D60" si="30">IF($B55="N/A","N/A",IF(C55&lt;0,"No","Yes"))</f>
        <v>N/A</v>
      </c>
      <c r="E55" s="1">
        <v>78488</v>
      </c>
      <c r="F55" s="9" t="str">
        <f t="shared" ref="F55:F60" si="31">IF($B55="N/A","N/A",IF(E55&lt;0,"No","Yes"))</f>
        <v>N/A</v>
      </c>
      <c r="G55" s="1">
        <v>75722</v>
      </c>
      <c r="H55" s="9" t="str">
        <f t="shared" ref="H55:H60" si="32">IF($B55="N/A","N/A",IF(G55&lt;0,"No","Yes"))</f>
        <v>N/A</v>
      </c>
      <c r="I55" s="12">
        <v>-4.4400000000000004</v>
      </c>
      <c r="J55" s="12">
        <v>-3.52</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17406</v>
      </c>
      <c r="D58" s="9" t="str">
        <f t="shared" si="30"/>
        <v>N/A</v>
      </c>
      <c r="E58" s="1">
        <v>17454</v>
      </c>
      <c r="F58" s="9" t="str">
        <f t="shared" si="31"/>
        <v>N/A</v>
      </c>
      <c r="G58" s="1">
        <v>17268</v>
      </c>
      <c r="H58" s="9" t="str">
        <f t="shared" si="32"/>
        <v>N/A</v>
      </c>
      <c r="I58" s="12">
        <v>0.27579999999999999</v>
      </c>
      <c r="J58" s="12">
        <v>-1.07</v>
      </c>
      <c r="K58" s="1" t="s">
        <v>739</v>
      </c>
      <c r="L58" s="9" t="str">
        <f t="shared" si="20"/>
        <v>Yes</v>
      </c>
    </row>
    <row r="59" spans="1:12" x14ac:dyDescent="0.2">
      <c r="A59" s="48" t="s">
        <v>1267</v>
      </c>
      <c r="B59" s="5" t="s">
        <v>213</v>
      </c>
      <c r="C59" s="1">
        <v>2859</v>
      </c>
      <c r="D59" s="9" t="str">
        <f t="shared" si="30"/>
        <v>N/A</v>
      </c>
      <c r="E59" s="1">
        <v>2537</v>
      </c>
      <c r="F59" s="9" t="str">
        <f t="shared" si="31"/>
        <v>N/A</v>
      </c>
      <c r="G59" s="1">
        <v>2541</v>
      </c>
      <c r="H59" s="9" t="str">
        <f t="shared" si="32"/>
        <v>N/A</v>
      </c>
      <c r="I59" s="12">
        <v>-11.3</v>
      </c>
      <c r="J59" s="12">
        <v>0.15770000000000001</v>
      </c>
      <c r="K59" s="1" t="s">
        <v>739</v>
      </c>
      <c r="L59" s="9" t="str">
        <f t="shared" si="20"/>
        <v>Yes</v>
      </c>
    </row>
    <row r="60" spans="1:12" x14ac:dyDescent="0.2">
      <c r="A60" s="48" t="s">
        <v>1268</v>
      </c>
      <c r="B60" s="5" t="s">
        <v>213</v>
      </c>
      <c r="C60" s="1">
        <v>11023</v>
      </c>
      <c r="D60" s="9" t="str">
        <f t="shared" si="30"/>
        <v>N/A</v>
      </c>
      <c r="E60" s="1">
        <v>18657</v>
      </c>
      <c r="F60" s="9" t="str">
        <f t="shared" si="31"/>
        <v>N/A</v>
      </c>
      <c r="G60" s="1">
        <v>21302</v>
      </c>
      <c r="H60" s="9" t="str">
        <f t="shared" si="32"/>
        <v>N/A</v>
      </c>
      <c r="I60" s="12">
        <v>69.260000000000005</v>
      </c>
      <c r="J60" s="12">
        <v>14.18</v>
      </c>
      <c r="K60" s="1" t="s">
        <v>739</v>
      </c>
      <c r="L60" s="9" t="str">
        <f t="shared" si="20"/>
        <v>Yes</v>
      </c>
    </row>
    <row r="61" spans="1:12" x14ac:dyDescent="0.2">
      <c r="A61" s="3" t="s">
        <v>186</v>
      </c>
      <c r="B61" s="37" t="s">
        <v>213</v>
      </c>
      <c r="C61" s="1">
        <v>531801</v>
      </c>
      <c r="D61" s="1" t="str">
        <f t="shared" si="17"/>
        <v>N/A</v>
      </c>
      <c r="E61" s="1">
        <v>548674</v>
      </c>
      <c r="F61" s="1" t="str">
        <f t="shared" si="18"/>
        <v>N/A</v>
      </c>
      <c r="G61" s="1">
        <v>554173</v>
      </c>
      <c r="H61" s="11" t="str">
        <f t="shared" si="19"/>
        <v>N/A</v>
      </c>
      <c r="I61" s="12">
        <v>3.173</v>
      </c>
      <c r="J61" s="12">
        <v>1.002</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224</v>
      </c>
      <c r="D66" s="1" t="str">
        <f t="shared" si="17"/>
        <v>N/A</v>
      </c>
      <c r="E66" s="1">
        <v>217</v>
      </c>
      <c r="F66" s="1" t="str">
        <f t="shared" si="18"/>
        <v>N/A</v>
      </c>
      <c r="G66" s="1">
        <v>225</v>
      </c>
      <c r="H66" s="11" t="str">
        <f t="shared" si="19"/>
        <v>N/A</v>
      </c>
      <c r="I66" s="12">
        <v>-3.13</v>
      </c>
      <c r="J66" s="12">
        <v>3.6869999999999998</v>
      </c>
      <c r="K66" s="47" t="s">
        <v>739</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0.5611356716</v>
      </c>
      <c r="D70" s="46" t="str">
        <f>IF($B70="N/A","N/A",IF(C70&gt;=20,"No",IF(C70&lt;0,"No","Yes")))</f>
        <v>Yes</v>
      </c>
      <c r="E70" s="13">
        <v>0.57478597779999996</v>
      </c>
      <c r="F70" s="46" t="str">
        <f>IF($B70="N/A","N/A",IF(E70&gt;=20,"No",IF(E70&lt;0,"No","Yes")))</f>
        <v>Yes</v>
      </c>
      <c r="G70" s="13">
        <v>0.59178390420000004</v>
      </c>
      <c r="H70" s="46" t="str">
        <f>IF($B70="N/A","N/A",IF(G70&gt;=20,"No",IF(G70&lt;0,"No","Yes")))</f>
        <v>Yes</v>
      </c>
      <c r="I70" s="12">
        <v>2.4329999999999998</v>
      </c>
      <c r="J70" s="12">
        <v>2.9569999999999999</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1.002302587</v>
      </c>
      <c r="D73" s="46" t="str">
        <f>IF($B73="N/A","N/A",IF(C73&gt;10,"No",IF(C73&lt;-10,"No","Yes")))</f>
        <v>N/A</v>
      </c>
      <c r="E73" s="13">
        <v>0.61447920720000004</v>
      </c>
      <c r="F73" s="46" t="str">
        <f>IF($B73="N/A","N/A",IF(E73&gt;10,"No",IF(E73&lt;-10,"No","Yes")))</f>
        <v>N/A</v>
      </c>
      <c r="G73" s="13">
        <v>0.58508483730000005</v>
      </c>
      <c r="H73" s="46" t="str">
        <f>IF($B73="N/A","N/A",IF(G73&gt;10,"No",IF(G73&lt;-10,"No","Yes")))</f>
        <v>N/A</v>
      </c>
      <c r="I73" s="12">
        <v>-38.700000000000003</v>
      </c>
      <c r="J73" s="12">
        <v>-4.78</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65.427305531000002</v>
      </c>
      <c r="D76" s="46" t="str">
        <f t="shared" ref="D76:D98" si="34">IF($B76="N/A","N/A",IF(C76&gt;10,"No",IF(C76&lt;-10,"No","Yes")))</f>
        <v>N/A</v>
      </c>
      <c r="E76" s="13">
        <v>66.117900548999998</v>
      </c>
      <c r="F76" s="46" t="str">
        <f t="shared" ref="F76:F98" si="35">IF($B76="N/A","N/A",IF(E76&gt;10,"No",IF(E76&lt;-10,"No","Yes")))</f>
        <v>N/A</v>
      </c>
      <c r="G76" s="13">
        <v>66.190907034999995</v>
      </c>
      <c r="H76" s="46" t="str">
        <f t="shared" ref="H76:H98" si="36">IF($B76="N/A","N/A",IF(G76&gt;10,"No",IF(G76&lt;-10,"No","Yes")))</f>
        <v>N/A</v>
      </c>
      <c r="I76" s="12">
        <v>1.056</v>
      </c>
      <c r="J76" s="12">
        <v>0.1104</v>
      </c>
      <c r="K76" s="47" t="s">
        <v>739</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67.645296584999997</v>
      </c>
      <c r="D79" s="46" t="str">
        <f t="shared" si="34"/>
        <v>N/A</v>
      </c>
      <c r="E79" s="13">
        <v>65.575123829999995</v>
      </c>
      <c r="F79" s="46" t="str">
        <f t="shared" si="35"/>
        <v>N/A</v>
      </c>
      <c r="G79" s="13">
        <v>65.645161290000004</v>
      </c>
      <c r="H79" s="46" t="str">
        <f t="shared" si="36"/>
        <v>N/A</v>
      </c>
      <c r="I79" s="12">
        <v>-3.06</v>
      </c>
      <c r="J79" s="12">
        <v>0.10680000000000001</v>
      </c>
      <c r="K79" s="47" t="s">
        <v>739</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870509</v>
      </c>
      <c r="D82" s="46" t="str">
        <f t="shared" si="34"/>
        <v>N/A</v>
      </c>
      <c r="E82" s="38">
        <v>909232</v>
      </c>
      <c r="F82" s="46" t="str">
        <f t="shared" si="35"/>
        <v>N/A</v>
      </c>
      <c r="G82" s="38">
        <v>925699</v>
      </c>
      <c r="H82" s="46" t="str">
        <f t="shared" si="36"/>
        <v>N/A</v>
      </c>
      <c r="I82" s="12">
        <v>4.4480000000000004</v>
      </c>
      <c r="J82" s="12">
        <v>1.8109999999999999</v>
      </c>
      <c r="K82" s="47" t="s">
        <v>739</v>
      </c>
      <c r="L82" s="9" t="str">
        <f t="shared" si="20"/>
        <v>Yes</v>
      </c>
    </row>
    <row r="83" spans="1:12" x14ac:dyDescent="0.2">
      <c r="A83" s="48" t="s">
        <v>1269</v>
      </c>
      <c r="B83" s="37" t="s">
        <v>213</v>
      </c>
      <c r="C83" s="8">
        <v>46.473270235999998</v>
      </c>
      <c r="D83" s="46" t="str">
        <f t="shared" si="34"/>
        <v>N/A</v>
      </c>
      <c r="E83" s="8">
        <v>46.887813010999999</v>
      </c>
      <c r="F83" s="46" t="str">
        <f t="shared" si="35"/>
        <v>N/A</v>
      </c>
      <c r="G83" s="8">
        <v>46.845572912999998</v>
      </c>
      <c r="H83" s="46" t="str">
        <f t="shared" si="36"/>
        <v>N/A</v>
      </c>
      <c r="I83" s="12">
        <v>0.89200000000000002</v>
      </c>
      <c r="J83" s="12">
        <v>-0.09</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2.1022183600000001E-2</v>
      </c>
      <c r="D87" s="46" t="str">
        <f t="shared" si="34"/>
        <v>N/A</v>
      </c>
      <c r="E87" s="8">
        <v>1.9027046999999998E-2</v>
      </c>
      <c r="F87" s="46" t="str">
        <f t="shared" si="35"/>
        <v>N/A</v>
      </c>
      <c r="G87" s="8">
        <v>1.8688580199999999E-2</v>
      </c>
      <c r="H87" s="46" t="str">
        <f t="shared" si="36"/>
        <v>N/A</v>
      </c>
      <c r="I87" s="12">
        <v>-9.49</v>
      </c>
      <c r="J87" s="12">
        <v>-1.78</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53.505707579999999</v>
      </c>
      <c r="D98" s="46" t="str">
        <f t="shared" si="34"/>
        <v>N/A</v>
      </c>
      <c r="E98" s="8">
        <v>53.093159942</v>
      </c>
      <c r="F98" s="46" t="str">
        <f t="shared" si="35"/>
        <v>N/A</v>
      </c>
      <c r="G98" s="8">
        <v>53.135738506999999</v>
      </c>
      <c r="H98" s="46" t="str">
        <f t="shared" si="36"/>
        <v>N/A</v>
      </c>
      <c r="I98" s="12">
        <v>-0.77100000000000002</v>
      </c>
      <c r="J98" s="12">
        <v>8.0199999999999994E-2</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1079401900</v>
      </c>
      <c r="D100" s="46" t="str">
        <f>IF($B100="N/A","N/A",IF(C100&gt;10,"No",IF(C100&lt;-10,"No","Yes")))</f>
        <v>N/A</v>
      </c>
      <c r="E100" s="49">
        <v>972505124</v>
      </c>
      <c r="F100" s="46" t="str">
        <f>IF($B100="N/A","N/A",IF(E100&gt;10,"No",IF(E100&lt;-10,"No","Yes")))</f>
        <v>N/A</v>
      </c>
      <c r="G100" s="49">
        <v>990581730</v>
      </c>
      <c r="H100" s="46" t="str">
        <f>IF($B100="N/A","N/A",IF(G100&gt;10,"No",IF(G100&lt;-10,"No","Yes")))</f>
        <v>N/A</v>
      </c>
      <c r="I100" s="12">
        <v>-9.9</v>
      </c>
      <c r="J100" s="12">
        <v>1.859</v>
      </c>
      <c r="K100" s="47" t="s">
        <v>739</v>
      </c>
      <c r="L100" s="9" t="str">
        <f t="shared" ref="L100:L111" si="38">IF(J100="Div by 0", "N/A", IF(K100="N/A","N/A", IF(J100&gt;VALUE(MID(K100,1,2)), "No", IF(J100&lt;-1*VALUE(MID(K100,1,2)), "No", "Yes"))))</f>
        <v>Yes</v>
      </c>
    </row>
    <row r="101" spans="1:12" x14ac:dyDescent="0.2">
      <c r="A101" s="48" t="s">
        <v>455</v>
      </c>
      <c r="B101" s="37" t="s">
        <v>213</v>
      </c>
      <c r="C101" s="49">
        <v>1079162916</v>
      </c>
      <c r="D101" s="46" t="str">
        <f>IF($B101="N/A","N/A",IF(C101&gt;10,"No",IF(C101&lt;-10,"No","Yes")))</f>
        <v>N/A</v>
      </c>
      <c r="E101" s="49">
        <v>972225804</v>
      </c>
      <c r="F101" s="46" t="str">
        <f>IF($B101="N/A","N/A",IF(E101&gt;10,"No",IF(E101&lt;-10,"No","Yes")))</f>
        <v>N/A</v>
      </c>
      <c r="G101" s="49">
        <v>990320813</v>
      </c>
      <c r="H101" s="46" t="str">
        <f>IF($B101="N/A","N/A",IF(G101&gt;10,"No",IF(G101&lt;-10,"No","Yes")))</f>
        <v>N/A</v>
      </c>
      <c r="I101" s="12">
        <v>-9.91</v>
      </c>
      <c r="J101" s="12">
        <v>1.861</v>
      </c>
      <c r="K101" s="47" t="s">
        <v>739</v>
      </c>
      <c r="L101" s="9" t="str">
        <f t="shared" si="38"/>
        <v>Yes</v>
      </c>
    </row>
    <row r="102" spans="1:12" x14ac:dyDescent="0.2">
      <c r="A102" s="48" t="s">
        <v>456</v>
      </c>
      <c r="B102" s="37" t="s">
        <v>213</v>
      </c>
      <c r="C102" s="49">
        <v>238984</v>
      </c>
      <c r="D102" s="46" t="str">
        <f>IF($B102="N/A","N/A",IF(C102&gt;10,"No",IF(C102&lt;-10,"No","Yes")))</f>
        <v>N/A</v>
      </c>
      <c r="E102" s="49">
        <v>279320</v>
      </c>
      <c r="F102" s="46" t="str">
        <f>IF($B102="N/A","N/A",IF(E102&gt;10,"No",IF(E102&lt;-10,"No","Yes")))</f>
        <v>N/A</v>
      </c>
      <c r="G102" s="49">
        <v>260917</v>
      </c>
      <c r="H102" s="46" t="str">
        <f>IF($B102="N/A","N/A",IF(G102&gt;10,"No",IF(G102&lt;-10,"No","Yes")))</f>
        <v>N/A</v>
      </c>
      <c r="I102" s="12">
        <v>16.88</v>
      </c>
      <c r="J102" s="12">
        <v>-6.59</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1.098209054</v>
      </c>
      <c r="D104" s="46" t="str">
        <f>IF($B104="N/A","N/A",IF(C104&gt;2,"No",IF(C104&lt;0.9,"No","Yes")))</f>
        <v>Yes</v>
      </c>
      <c r="E104" s="8">
        <v>1.1029631839</v>
      </c>
      <c r="F104" s="46" t="str">
        <f>IF($B104="N/A","N/A",IF(E104&gt;2,"No",IF(E104&lt;0.9,"No","Yes")))</f>
        <v>Yes</v>
      </c>
      <c r="G104" s="8">
        <v>1.106018647</v>
      </c>
      <c r="H104" s="46" t="str">
        <f>IF($B104="N/A","N/A",IF(G104&gt;2,"No",IF(G104&lt;0.9,"No","Yes")))</f>
        <v>Yes</v>
      </c>
      <c r="I104" s="12">
        <v>0.43290000000000001</v>
      </c>
      <c r="J104" s="12">
        <v>0.27700000000000002</v>
      </c>
      <c r="K104" s="47" t="s">
        <v>739</v>
      </c>
      <c r="L104" s="9" t="str">
        <f t="shared" si="38"/>
        <v>Yes</v>
      </c>
    </row>
    <row r="105" spans="1:12" x14ac:dyDescent="0.2">
      <c r="A105" s="48" t="s">
        <v>458</v>
      </c>
      <c r="B105" s="63" t="s">
        <v>295</v>
      </c>
      <c r="C105" s="8">
        <v>1.0929447080000001</v>
      </c>
      <c r="D105" s="46" t="str">
        <f>IF($B105="N/A","N/A",IF(C105&gt;2,"No",IF(C105&lt;0.9,"No","Yes")))</f>
        <v>Yes</v>
      </c>
      <c r="E105" s="8">
        <v>1.0966999283000001</v>
      </c>
      <c r="F105" s="46" t="str">
        <f>IF($B105="N/A","N/A",IF(E105&gt;2,"No",IF(E105&lt;0.9,"No","Yes")))</f>
        <v>Yes</v>
      </c>
      <c r="G105" s="8">
        <v>1.0997271867</v>
      </c>
      <c r="H105" s="46" t="str">
        <f>IF($B105="N/A","N/A",IF(G105&gt;2,"No",IF(G105&lt;0.9,"No","Yes")))</f>
        <v>Yes</v>
      </c>
      <c r="I105" s="12">
        <v>0.34360000000000002</v>
      </c>
      <c r="J105" s="12">
        <v>0.27600000000000002</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220.91381286000001</v>
      </c>
      <c r="D108" s="46" t="str">
        <f>IF($B108="N/A","N/A",IF(C108&gt;10,"No",IF(C108&lt;-10,"No","Yes")))</f>
        <v>N/A</v>
      </c>
      <c r="E108" s="49">
        <v>188.81116265</v>
      </c>
      <c r="F108" s="46" t="str">
        <f>IF($B108="N/A","N/A",IF(E108&gt;10,"No",IF(E108&lt;-10,"No","Yes")))</f>
        <v>N/A</v>
      </c>
      <c r="G108" s="49">
        <v>190.54071397000001</v>
      </c>
      <c r="H108" s="46" t="str">
        <f>IF($B108="N/A","N/A",IF(G108&gt;10,"No",IF(G108&lt;-10,"No","Yes")))</f>
        <v>N/A</v>
      </c>
      <c r="I108" s="12">
        <v>-14.5</v>
      </c>
      <c r="J108" s="12">
        <v>0.91600000000000004</v>
      </c>
      <c r="K108" s="47" t="s">
        <v>739</v>
      </c>
      <c r="L108" s="9" t="str">
        <f t="shared" si="38"/>
        <v>Yes</v>
      </c>
    </row>
    <row r="109" spans="1:12" x14ac:dyDescent="0.2">
      <c r="A109" s="48" t="s">
        <v>1287</v>
      </c>
      <c r="B109" s="37" t="s">
        <v>213</v>
      </c>
      <c r="C109" s="49">
        <v>220.86490164</v>
      </c>
      <c r="D109" s="46" t="str">
        <f>IF($B109="N/A","N/A",IF(C109&gt;10,"No",IF(C109&lt;-10,"No","Yes")))</f>
        <v>N/A</v>
      </c>
      <c r="E109" s="49">
        <v>188.75693287999999</v>
      </c>
      <c r="F109" s="46" t="str">
        <f>IF($B109="N/A","N/A",IF(E109&gt;10,"No",IF(E109&lt;-10,"No","Yes")))</f>
        <v>N/A</v>
      </c>
      <c r="G109" s="49">
        <v>190.49052596999999</v>
      </c>
      <c r="H109" s="46" t="str">
        <f>IF($B109="N/A","N/A",IF(G109&gt;10,"No",IF(G109&lt;-10,"No","Yes")))</f>
        <v>N/A</v>
      </c>
      <c r="I109" s="12">
        <v>-14.5</v>
      </c>
      <c r="J109" s="12">
        <v>0.91839999999999999</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99.504154911000001</v>
      </c>
      <c r="D112" s="46" t="str">
        <f>IF(OR($B112="N/A",$C112="N/A"),"N/A",IF(C112&gt;98,"Yes","No"))</f>
        <v>Yes</v>
      </c>
      <c r="E112" s="8">
        <v>99.527224231999995</v>
      </c>
      <c r="F112" s="46" t="str">
        <f>IF(OR($B112="N/A",$E112="N/A"),"N/A",IF(E112&gt;98,"Yes","No"))</f>
        <v>Yes</v>
      </c>
      <c r="G112" s="8">
        <v>99.476365184000002</v>
      </c>
      <c r="H112" s="46" t="str">
        <f t="shared" ref="H112:H115" si="39">IF($B112="N/A","N/A",IF(G112&gt;98,"Yes","No"))</f>
        <v>Yes</v>
      </c>
      <c r="I112" s="12">
        <v>2.3199999999999998E-2</v>
      </c>
      <c r="J112" s="12">
        <v>-5.0999999999999997E-2</v>
      </c>
      <c r="K112" s="47" t="s">
        <v>739</v>
      </c>
      <c r="L112" s="9" t="str">
        <f>IF(J112="Div by 0", "N/A", IF(OR(J112="N/A",K112="N/A"),"N/A", IF(J112&gt;VALUE(MID(K112,1,2)), "No", IF(J112&lt;-1*VALUE(MID(K112,1,2)), "No", "Yes"))))</f>
        <v>Yes</v>
      </c>
    </row>
    <row r="113" spans="1:12" x14ac:dyDescent="0.2">
      <c r="A113" s="48" t="s">
        <v>461</v>
      </c>
      <c r="B113" s="50" t="s">
        <v>296</v>
      </c>
      <c r="C113" s="8">
        <v>99.361679331999994</v>
      </c>
      <c r="D113" s="46" t="str">
        <f t="shared" ref="D113:D115" si="40">IF(OR($B113="N/A",$C113="N/A"),"N/A",IF(C113&gt;98,"Yes","No"))</f>
        <v>Yes</v>
      </c>
      <c r="E113" s="8">
        <v>99.349591717999999</v>
      </c>
      <c r="F113" s="46" t="str">
        <f t="shared" ref="F113:F115" si="41">IF(OR($B113="N/A",$E113="N/A"),"N/A",IF(E113&gt;98,"Yes","No"))</f>
        <v>Yes</v>
      </c>
      <c r="G113" s="8">
        <v>99.259732248000006</v>
      </c>
      <c r="H113" s="46" t="str">
        <f t="shared" si="39"/>
        <v>Yes</v>
      </c>
      <c r="I113" s="12">
        <v>-1.2E-2</v>
      </c>
      <c r="J113" s="12">
        <v>-0.09</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532021</v>
      </c>
      <c r="D116" s="46" t="str">
        <f>IF($B116="N/A","N/A",IF(C116&gt;10,"No",IF(C116&lt;-10,"No","Yes")))</f>
        <v>N/A</v>
      </c>
      <c r="E116" s="52">
        <v>548886</v>
      </c>
      <c r="F116" s="46" t="str">
        <f>IF($B116="N/A","N/A",IF(E116&gt;10,"No",IF(E116&lt;-10,"No","Yes")))</f>
        <v>N/A</v>
      </c>
      <c r="G116" s="52">
        <v>554394</v>
      </c>
      <c r="H116" s="46" t="str">
        <f>IF($B116="N/A","N/A",IF(G116&gt;10,"No",IF(G116&lt;-10,"No","Yes")))</f>
        <v>N/A</v>
      </c>
      <c r="I116" s="12">
        <v>3.17</v>
      </c>
      <c r="J116" s="12">
        <v>1.0029999999999999</v>
      </c>
      <c r="K116" s="50" t="s">
        <v>739</v>
      </c>
      <c r="L116" s="9" t="str">
        <f>IF(J116="Div by 0", "N/A", IF(OR(J116="N/A",K116="N/A"),"N/A", IF(J116&gt;VALUE(MID(K116,1,2)), "No", IF(J116&lt;-1*VALUE(MID(K116,1,2)), "No", "Yes"))))</f>
        <v>Yes</v>
      </c>
    </row>
    <row r="117" spans="1:12" x14ac:dyDescent="0.2">
      <c r="A117" s="3" t="s">
        <v>211</v>
      </c>
      <c r="B117" s="50" t="s">
        <v>213</v>
      </c>
      <c r="C117" s="8">
        <v>82.287165356000003</v>
      </c>
      <c r="D117" s="46" t="str">
        <f>IF($B117="N/A","N/A",IF(C117&gt;10,"No",IF(C117&lt;-10,"No","Yes")))</f>
        <v>N/A</v>
      </c>
      <c r="E117" s="8">
        <v>82.025411469999995</v>
      </c>
      <c r="F117" s="46" t="str">
        <f>IF($B117="N/A","N/A",IF(E117&gt;10,"No",IF(E117&lt;-10,"No","Yes")))</f>
        <v>N/A</v>
      </c>
      <c r="G117" s="8">
        <v>81.672420697000007</v>
      </c>
      <c r="H117" s="46" t="str">
        <f>IF($B117="N/A","N/A",IF(G117&gt;10,"No",IF(G117&lt;-10,"No","Yes")))</f>
        <v>N/A</v>
      </c>
      <c r="I117" s="12">
        <v>-0.318</v>
      </c>
      <c r="J117" s="12">
        <v>-0.43</v>
      </c>
      <c r="K117" s="50" t="s">
        <v>739</v>
      </c>
      <c r="L117" s="9" t="str">
        <f>IF(J117="Div by 0", "N/A", IF(OR(J117="N/A",K117="N/A"),"N/A", IF(J117&gt;VALUE(MID(K117,1,2)), "No", IF(J117&lt;-1*VALUE(MID(K117,1,2)), "No", "Yes"))))</f>
        <v>Yes</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532021</v>
      </c>
      <c r="D150" s="11" t="str">
        <f t="shared" ref="D150:D172" si="56">IF($B150="N/A","N/A",IF(C150&gt;10,"No",IF(C150&lt;-10,"No","Yes")))</f>
        <v>N/A</v>
      </c>
      <c r="E150" s="1">
        <v>548886</v>
      </c>
      <c r="F150" s="11" t="str">
        <f t="shared" ref="F150:F172" si="57">IF($B150="N/A","N/A",IF(E150&gt;10,"No",IF(E150&lt;-10,"No","Yes")))</f>
        <v>N/A</v>
      </c>
      <c r="G150" s="1">
        <v>554394</v>
      </c>
      <c r="H150" s="11" t="str">
        <f t="shared" ref="H150:H172" si="58">IF($B150="N/A","N/A",IF(G150&gt;10,"No",IF(G150&lt;-10,"No","Yes")))</f>
        <v>N/A</v>
      </c>
      <c r="I150" s="12">
        <v>3.17</v>
      </c>
      <c r="J150" s="12">
        <v>1.0029999999999999</v>
      </c>
      <c r="K150" s="50" t="s">
        <v>739</v>
      </c>
      <c r="L150" s="9" t="str">
        <f t="shared" ref="L150:L172" si="59">IF(J150="Div by 0", "N/A", IF(K150="N/A","N/A", IF(J150&gt;VALUE(MID(K150,1,2)), "No", IF(J150&lt;-1*VALUE(MID(K150,1,2)), "No", "Yes"))))</f>
        <v>Yes</v>
      </c>
    </row>
    <row r="151" spans="1:12" x14ac:dyDescent="0.2">
      <c r="A151" s="4" t="s">
        <v>534</v>
      </c>
      <c r="B151" s="50" t="s">
        <v>213</v>
      </c>
      <c r="C151" s="1">
        <v>198</v>
      </c>
      <c r="D151" s="11" t="str">
        <f t="shared" si="56"/>
        <v>N/A</v>
      </c>
      <c r="E151" s="1">
        <v>200</v>
      </c>
      <c r="F151" s="11" t="str">
        <f t="shared" si="57"/>
        <v>N/A</v>
      </c>
      <c r="G151" s="1">
        <v>188</v>
      </c>
      <c r="H151" s="11" t="str">
        <f t="shared" si="58"/>
        <v>N/A</v>
      </c>
      <c r="I151" s="12">
        <v>1.01</v>
      </c>
      <c r="J151" s="12">
        <v>-6</v>
      </c>
      <c r="K151" s="50" t="s">
        <v>739</v>
      </c>
      <c r="L151" s="9" t="str">
        <f t="shared" si="59"/>
        <v>Yes</v>
      </c>
    </row>
    <row r="152" spans="1:12" x14ac:dyDescent="0.2">
      <c r="A152" s="4" t="s">
        <v>535</v>
      </c>
      <c r="B152" s="50" t="s">
        <v>213</v>
      </c>
      <c r="C152" s="1">
        <v>3947</v>
      </c>
      <c r="D152" s="11" t="str">
        <f t="shared" si="56"/>
        <v>N/A</v>
      </c>
      <c r="E152" s="1">
        <v>4363</v>
      </c>
      <c r="F152" s="11" t="str">
        <f t="shared" si="57"/>
        <v>N/A</v>
      </c>
      <c r="G152" s="1">
        <v>4585</v>
      </c>
      <c r="H152" s="11" t="str">
        <f t="shared" si="58"/>
        <v>N/A</v>
      </c>
      <c r="I152" s="12">
        <v>10.54</v>
      </c>
      <c r="J152" s="12">
        <v>5.0880000000000001</v>
      </c>
      <c r="K152" s="50" t="s">
        <v>739</v>
      </c>
      <c r="L152" s="9" t="str">
        <f t="shared" si="59"/>
        <v>Yes</v>
      </c>
    </row>
    <row r="153" spans="1:12" x14ac:dyDescent="0.2">
      <c r="A153" s="4" t="s">
        <v>536</v>
      </c>
      <c r="B153" s="50" t="s">
        <v>213</v>
      </c>
      <c r="C153" s="1">
        <v>414452</v>
      </c>
      <c r="D153" s="11" t="str">
        <f t="shared" si="56"/>
        <v>N/A</v>
      </c>
      <c r="E153" s="1">
        <v>427187</v>
      </c>
      <c r="F153" s="11" t="str">
        <f t="shared" si="57"/>
        <v>N/A</v>
      </c>
      <c r="G153" s="1">
        <v>432788</v>
      </c>
      <c r="H153" s="11" t="str">
        <f t="shared" si="58"/>
        <v>N/A</v>
      </c>
      <c r="I153" s="12">
        <v>3.073</v>
      </c>
      <c r="J153" s="12">
        <v>1.3109999999999999</v>
      </c>
      <c r="K153" s="50" t="s">
        <v>739</v>
      </c>
      <c r="L153" s="9" t="str">
        <f t="shared" si="59"/>
        <v>Yes</v>
      </c>
    </row>
    <row r="154" spans="1:12" x14ac:dyDescent="0.2">
      <c r="A154" s="4" t="s">
        <v>537</v>
      </c>
      <c r="B154" s="50" t="s">
        <v>213</v>
      </c>
      <c r="C154" s="1">
        <v>113424</v>
      </c>
      <c r="D154" s="11" t="str">
        <f t="shared" si="56"/>
        <v>N/A</v>
      </c>
      <c r="E154" s="1">
        <v>117136</v>
      </c>
      <c r="F154" s="11" t="str">
        <f t="shared" si="57"/>
        <v>N/A</v>
      </c>
      <c r="G154" s="1">
        <v>116833</v>
      </c>
      <c r="H154" s="11" t="str">
        <f t="shared" si="58"/>
        <v>N/A</v>
      </c>
      <c r="I154" s="12">
        <v>3.2730000000000001</v>
      </c>
      <c r="J154" s="12">
        <v>-0.25900000000000001</v>
      </c>
      <c r="K154" s="50" t="s">
        <v>739</v>
      </c>
      <c r="L154" s="9" t="str">
        <f t="shared" si="59"/>
        <v>Yes</v>
      </c>
    </row>
    <row r="155" spans="1:12" x14ac:dyDescent="0.2">
      <c r="A155" s="2" t="s">
        <v>538</v>
      </c>
      <c r="B155" s="5" t="s">
        <v>213</v>
      </c>
      <c r="C155" s="64" t="s">
        <v>213</v>
      </c>
      <c r="D155" s="9" t="str">
        <f t="shared" ref="D155:D159" si="60">IF($B155="N/A","N/A",IF(C155&lt;0,"No","Yes"))</f>
        <v>N/A</v>
      </c>
      <c r="E155" s="64">
        <v>49.154219589</v>
      </c>
      <c r="F155" s="9" t="str">
        <f t="shared" ref="F155:F159" si="61">IF($B155="N/A","N/A",IF(E155&lt;0,"No","Yes"))</f>
        <v>N/A</v>
      </c>
      <c r="G155" s="64">
        <v>49.241824028000003</v>
      </c>
      <c r="H155" s="9" t="str">
        <f t="shared" ref="H155:H159" si="62">IF($B155="N/A","N/A",IF(G155&lt;0,"No","Yes"))</f>
        <v>N/A</v>
      </c>
      <c r="I155" s="12" t="s">
        <v>213</v>
      </c>
      <c r="J155" s="12">
        <v>0.1782</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0.2306539038</v>
      </c>
      <c r="F156" s="9" t="str">
        <f t="shared" si="61"/>
        <v>N/A</v>
      </c>
      <c r="G156" s="64">
        <v>0.21807467899999999</v>
      </c>
      <c r="H156" s="9" t="str">
        <f t="shared" si="62"/>
        <v>N/A</v>
      </c>
      <c r="I156" s="12" t="s">
        <v>213</v>
      </c>
      <c r="J156" s="12">
        <v>-5.45</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2.0545590680000001</v>
      </c>
      <c r="F157" s="9" t="str">
        <f t="shared" si="61"/>
        <v>N/A</v>
      </c>
      <c r="G157" s="64">
        <v>2.1110353972999998</v>
      </c>
      <c r="H157" s="9" t="str">
        <f t="shared" si="62"/>
        <v>N/A</v>
      </c>
      <c r="I157" s="12" t="s">
        <v>213</v>
      </c>
      <c r="J157" s="12">
        <v>2.7490000000000001</v>
      </c>
      <c r="K157" s="5" t="s">
        <v>739</v>
      </c>
      <c r="L157" s="9" t="str">
        <f t="shared" si="63"/>
        <v>Yes</v>
      </c>
    </row>
    <row r="158" spans="1:12" ht="25.5" x14ac:dyDescent="0.2">
      <c r="A158" s="2" t="s">
        <v>541</v>
      </c>
      <c r="B158" s="5" t="s">
        <v>213</v>
      </c>
      <c r="C158" s="64" t="s">
        <v>213</v>
      </c>
      <c r="D158" s="9" t="str">
        <f t="shared" si="60"/>
        <v>N/A</v>
      </c>
      <c r="E158" s="64">
        <v>67.245056817999995</v>
      </c>
      <c r="F158" s="9" t="str">
        <f t="shared" si="61"/>
        <v>N/A</v>
      </c>
      <c r="G158" s="64">
        <v>67.537963848999993</v>
      </c>
      <c r="H158" s="9" t="str">
        <f t="shared" si="62"/>
        <v>N/A</v>
      </c>
      <c r="I158" s="12" t="s">
        <v>213</v>
      </c>
      <c r="J158" s="12">
        <v>0.43559999999999999</v>
      </c>
      <c r="K158" s="5" t="s">
        <v>739</v>
      </c>
      <c r="L158" s="9" t="str">
        <f t="shared" si="63"/>
        <v>Yes</v>
      </c>
    </row>
    <row r="159" spans="1:12" ht="25.5" x14ac:dyDescent="0.2">
      <c r="A159" s="2" t="s">
        <v>542</v>
      </c>
      <c r="B159" s="5" t="s">
        <v>213</v>
      </c>
      <c r="C159" s="64" t="s">
        <v>213</v>
      </c>
      <c r="D159" s="9" t="str">
        <f t="shared" si="60"/>
        <v>N/A</v>
      </c>
      <c r="E159" s="64">
        <v>64.245715068999999</v>
      </c>
      <c r="F159" s="9" t="str">
        <f t="shared" si="61"/>
        <v>N/A</v>
      </c>
      <c r="G159" s="64">
        <v>64.316935678999997</v>
      </c>
      <c r="H159" s="9" t="str">
        <f t="shared" si="62"/>
        <v>N/A</v>
      </c>
      <c r="I159" s="12" t="s">
        <v>213</v>
      </c>
      <c r="J159" s="12">
        <v>0.1109</v>
      </c>
      <c r="K159" s="5" t="s">
        <v>739</v>
      </c>
      <c r="L159" s="9" t="str">
        <f t="shared" si="63"/>
        <v>Yes</v>
      </c>
    </row>
    <row r="160" spans="1:12" ht="25.5" x14ac:dyDescent="0.2">
      <c r="A160" s="4" t="s">
        <v>543</v>
      </c>
      <c r="B160" s="50" t="s">
        <v>213</v>
      </c>
      <c r="C160" s="1">
        <v>407193.59</v>
      </c>
      <c r="D160" s="11" t="str">
        <f t="shared" si="56"/>
        <v>N/A</v>
      </c>
      <c r="E160" s="1">
        <v>429242.4</v>
      </c>
      <c r="F160" s="11" t="str">
        <f t="shared" si="57"/>
        <v>N/A</v>
      </c>
      <c r="G160" s="1">
        <v>433263.71</v>
      </c>
      <c r="H160" s="11" t="str">
        <f t="shared" si="58"/>
        <v>N/A</v>
      </c>
      <c r="I160" s="12">
        <v>5.415</v>
      </c>
      <c r="J160" s="12">
        <v>0.93679999999999997</v>
      </c>
      <c r="K160" s="50" t="s">
        <v>739</v>
      </c>
      <c r="L160" s="9" t="str">
        <f t="shared" si="59"/>
        <v>Yes</v>
      </c>
    </row>
    <row r="161" spans="1:12" x14ac:dyDescent="0.2">
      <c r="A161" s="4" t="s">
        <v>544</v>
      </c>
      <c r="B161" s="50" t="s">
        <v>213</v>
      </c>
      <c r="C161" s="14">
        <v>1079401900</v>
      </c>
      <c r="D161" s="11" t="str">
        <f t="shared" si="56"/>
        <v>N/A</v>
      </c>
      <c r="E161" s="14">
        <v>972505124</v>
      </c>
      <c r="F161" s="11" t="str">
        <f t="shared" si="57"/>
        <v>N/A</v>
      </c>
      <c r="G161" s="14">
        <v>990581730</v>
      </c>
      <c r="H161" s="11" t="str">
        <f t="shared" si="58"/>
        <v>N/A</v>
      </c>
      <c r="I161" s="12">
        <v>-9.9</v>
      </c>
      <c r="J161" s="12">
        <v>1.859</v>
      </c>
      <c r="K161" s="50" t="s">
        <v>739</v>
      </c>
      <c r="L161" s="9" t="str">
        <f t="shared" si="59"/>
        <v>Yes</v>
      </c>
    </row>
    <row r="162" spans="1:12" x14ac:dyDescent="0.2">
      <c r="A162" s="4" t="s">
        <v>1290</v>
      </c>
      <c r="B162" s="50" t="s">
        <v>213</v>
      </c>
      <c r="C162" s="14">
        <v>2028.8708528</v>
      </c>
      <c r="D162" s="11" t="str">
        <f t="shared" si="56"/>
        <v>N/A</v>
      </c>
      <c r="E162" s="14">
        <v>1771.779794</v>
      </c>
      <c r="F162" s="11" t="str">
        <f t="shared" si="57"/>
        <v>N/A</v>
      </c>
      <c r="G162" s="14">
        <v>1786.7829197000001</v>
      </c>
      <c r="H162" s="11" t="str">
        <f t="shared" si="58"/>
        <v>N/A</v>
      </c>
      <c r="I162" s="12">
        <v>-12.7</v>
      </c>
      <c r="J162" s="12">
        <v>0.8468</v>
      </c>
      <c r="K162" s="50" t="s">
        <v>739</v>
      </c>
      <c r="L162" s="9" t="str">
        <f t="shared" si="59"/>
        <v>Yes</v>
      </c>
    </row>
    <row r="163" spans="1:12" ht="25.5" x14ac:dyDescent="0.2">
      <c r="A163" s="4" t="s">
        <v>1291</v>
      </c>
      <c r="B163" s="50" t="s">
        <v>213</v>
      </c>
      <c r="C163" s="14">
        <v>21052.409091000001</v>
      </c>
      <c r="D163" s="11" t="str">
        <f t="shared" si="56"/>
        <v>N/A</v>
      </c>
      <c r="E163" s="14">
        <v>20716.759999999998</v>
      </c>
      <c r="F163" s="11" t="str">
        <f t="shared" si="57"/>
        <v>N/A</v>
      </c>
      <c r="G163" s="14">
        <v>20871.154255000001</v>
      </c>
      <c r="H163" s="11" t="str">
        <f t="shared" si="58"/>
        <v>N/A</v>
      </c>
      <c r="I163" s="12">
        <v>-1.59</v>
      </c>
      <c r="J163" s="12">
        <v>0.74529999999999996</v>
      </c>
      <c r="K163" s="50" t="s">
        <v>739</v>
      </c>
      <c r="L163" s="9" t="str">
        <f t="shared" si="59"/>
        <v>Yes</v>
      </c>
    </row>
    <row r="164" spans="1:12" ht="25.5" x14ac:dyDescent="0.2">
      <c r="A164" s="4" t="s">
        <v>1292</v>
      </c>
      <c r="B164" s="50" t="s">
        <v>213</v>
      </c>
      <c r="C164" s="14">
        <v>1566.4585761000001</v>
      </c>
      <c r="D164" s="11" t="str">
        <f t="shared" si="56"/>
        <v>N/A</v>
      </c>
      <c r="E164" s="14">
        <v>1299.8022003000001</v>
      </c>
      <c r="F164" s="11" t="str">
        <f t="shared" si="57"/>
        <v>N/A</v>
      </c>
      <c r="G164" s="14">
        <v>1222.6052345000001</v>
      </c>
      <c r="H164" s="11" t="str">
        <f t="shared" si="58"/>
        <v>N/A</v>
      </c>
      <c r="I164" s="12">
        <v>-17</v>
      </c>
      <c r="J164" s="12">
        <v>-5.94</v>
      </c>
      <c r="K164" s="50" t="s">
        <v>739</v>
      </c>
      <c r="L164" s="9" t="str">
        <f t="shared" si="59"/>
        <v>Yes</v>
      </c>
    </row>
    <row r="165" spans="1:12" ht="25.5" x14ac:dyDescent="0.2">
      <c r="A165" s="4" t="s">
        <v>1293</v>
      </c>
      <c r="B165" s="50" t="s">
        <v>213</v>
      </c>
      <c r="C165" s="14">
        <v>1960.5424754000001</v>
      </c>
      <c r="D165" s="11" t="str">
        <f t="shared" si="56"/>
        <v>N/A</v>
      </c>
      <c r="E165" s="14">
        <v>1686.4387353</v>
      </c>
      <c r="F165" s="11" t="str">
        <f t="shared" si="57"/>
        <v>N/A</v>
      </c>
      <c r="G165" s="14">
        <v>1673.0398278</v>
      </c>
      <c r="H165" s="11" t="str">
        <f t="shared" si="58"/>
        <v>N/A</v>
      </c>
      <c r="I165" s="12">
        <v>-14</v>
      </c>
      <c r="J165" s="12">
        <v>-0.79500000000000004</v>
      </c>
      <c r="K165" s="50" t="s">
        <v>739</v>
      </c>
      <c r="L165" s="9" t="str">
        <f t="shared" si="59"/>
        <v>Yes</v>
      </c>
    </row>
    <row r="166" spans="1:12" ht="25.5" x14ac:dyDescent="0.2">
      <c r="A166" s="4" t="s">
        <v>1294</v>
      </c>
      <c r="B166" s="50" t="s">
        <v>213</v>
      </c>
      <c r="C166" s="14">
        <v>2261.4258094000002</v>
      </c>
      <c r="D166" s="11" t="str">
        <f t="shared" si="56"/>
        <v>N/A</v>
      </c>
      <c r="E166" s="14">
        <v>2068.2457229000001</v>
      </c>
      <c r="F166" s="11" t="str">
        <f t="shared" si="57"/>
        <v>N/A</v>
      </c>
      <c r="G166" s="14">
        <v>2199.5561785</v>
      </c>
      <c r="H166" s="11" t="str">
        <f t="shared" si="58"/>
        <v>N/A</v>
      </c>
      <c r="I166" s="12">
        <v>-8.5399999999999991</v>
      </c>
      <c r="J166" s="12">
        <v>6.3490000000000002</v>
      </c>
      <c r="K166" s="50" t="s">
        <v>739</v>
      </c>
      <c r="L166" s="9" t="str">
        <f t="shared" si="59"/>
        <v>Yes</v>
      </c>
    </row>
    <row r="167" spans="1:12" x14ac:dyDescent="0.2">
      <c r="A167" s="48" t="s">
        <v>545</v>
      </c>
      <c r="B167" s="37" t="s">
        <v>213</v>
      </c>
      <c r="C167" s="49">
        <v>387723744</v>
      </c>
      <c r="D167" s="46" t="str">
        <f t="shared" si="56"/>
        <v>N/A</v>
      </c>
      <c r="E167" s="49">
        <v>547698715</v>
      </c>
      <c r="F167" s="46" t="str">
        <f t="shared" si="57"/>
        <v>N/A</v>
      </c>
      <c r="G167" s="49">
        <v>600383532</v>
      </c>
      <c r="H167" s="46" t="str">
        <f t="shared" si="58"/>
        <v>N/A</v>
      </c>
      <c r="I167" s="12">
        <v>41.26</v>
      </c>
      <c r="J167" s="12">
        <v>9.6189999999999998</v>
      </c>
      <c r="K167" s="47" t="s">
        <v>739</v>
      </c>
      <c r="L167" s="9" t="str">
        <f t="shared" si="59"/>
        <v>Yes</v>
      </c>
    </row>
    <row r="168" spans="1:12" x14ac:dyDescent="0.2">
      <c r="A168" s="48" t="s">
        <v>1295</v>
      </c>
      <c r="B168" s="37" t="s">
        <v>213</v>
      </c>
      <c r="C168" s="49">
        <v>728.77526263000004</v>
      </c>
      <c r="D168" s="46" t="str">
        <f t="shared" si="56"/>
        <v>N/A</v>
      </c>
      <c r="E168" s="49">
        <v>997.83691878000002</v>
      </c>
      <c r="F168" s="46" t="str">
        <f t="shared" si="57"/>
        <v>N/A</v>
      </c>
      <c r="G168" s="49">
        <v>1082.9545991</v>
      </c>
      <c r="H168" s="46" t="str">
        <f t="shared" si="58"/>
        <v>N/A</v>
      </c>
      <c r="I168" s="12">
        <v>36.92</v>
      </c>
      <c r="J168" s="12">
        <v>8.5299999999999994</v>
      </c>
      <c r="K168" s="47" t="s">
        <v>739</v>
      </c>
      <c r="L168" s="9" t="str">
        <f t="shared" si="59"/>
        <v>Yes</v>
      </c>
    </row>
    <row r="169" spans="1:12" ht="25.5" x14ac:dyDescent="0.2">
      <c r="A169" s="48" t="s">
        <v>1296</v>
      </c>
      <c r="B169" s="50" t="s">
        <v>213</v>
      </c>
      <c r="C169" s="14">
        <v>1398.4292929000001</v>
      </c>
      <c r="D169" s="11" t="str">
        <f t="shared" si="56"/>
        <v>N/A</v>
      </c>
      <c r="E169" s="14">
        <v>1100.895</v>
      </c>
      <c r="F169" s="11" t="str">
        <f t="shared" si="57"/>
        <v>N/A</v>
      </c>
      <c r="G169" s="14">
        <v>1683.5904255</v>
      </c>
      <c r="H169" s="11" t="str">
        <f t="shared" si="58"/>
        <v>N/A</v>
      </c>
      <c r="I169" s="12">
        <v>-21.3</v>
      </c>
      <c r="J169" s="12">
        <v>52.93</v>
      </c>
      <c r="K169" s="50" t="s">
        <v>739</v>
      </c>
      <c r="L169" s="9" t="str">
        <f t="shared" si="59"/>
        <v>No</v>
      </c>
    </row>
    <row r="170" spans="1:12" ht="25.5" x14ac:dyDescent="0.2">
      <c r="A170" s="48" t="s">
        <v>1297</v>
      </c>
      <c r="B170" s="50" t="s">
        <v>213</v>
      </c>
      <c r="C170" s="14">
        <v>9544.0253357000001</v>
      </c>
      <c r="D170" s="11" t="str">
        <f t="shared" si="56"/>
        <v>N/A</v>
      </c>
      <c r="E170" s="14">
        <v>11095.82512</v>
      </c>
      <c r="F170" s="11" t="str">
        <f t="shared" si="57"/>
        <v>N/A</v>
      </c>
      <c r="G170" s="14">
        <v>12146.999346000001</v>
      </c>
      <c r="H170" s="11" t="str">
        <f t="shared" si="58"/>
        <v>N/A</v>
      </c>
      <c r="I170" s="12">
        <v>16.260000000000002</v>
      </c>
      <c r="J170" s="12">
        <v>9.4740000000000002</v>
      </c>
      <c r="K170" s="50" t="s">
        <v>739</v>
      </c>
      <c r="L170" s="9" t="str">
        <f t="shared" si="59"/>
        <v>Yes</v>
      </c>
    </row>
    <row r="171" spans="1:12" ht="25.5" x14ac:dyDescent="0.2">
      <c r="A171" s="48" t="s">
        <v>1298</v>
      </c>
      <c r="B171" s="50" t="s">
        <v>213</v>
      </c>
      <c r="C171" s="14">
        <v>687.67552575000002</v>
      </c>
      <c r="D171" s="11" t="str">
        <f t="shared" si="56"/>
        <v>N/A</v>
      </c>
      <c r="E171" s="14">
        <v>921.26406234000001</v>
      </c>
      <c r="F171" s="11" t="str">
        <f t="shared" si="57"/>
        <v>N/A</v>
      </c>
      <c r="G171" s="14">
        <v>997.38504764000004</v>
      </c>
      <c r="H171" s="11" t="str">
        <f t="shared" si="58"/>
        <v>N/A</v>
      </c>
      <c r="I171" s="12">
        <v>33.97</v>
      </c>
      <c r="J171" s="12">
        <v>8.2629999999999999</v>
      </c>
      <c r="K171" s="50" t="s">
        <v>739</v>
      </c>
      <c r="L171" s="9" t="str">
        <f t="shared" si="59"/>
        <v>Yes</v>
      </c>
    </row>
    <row r="172" spans="1:12" ht="25.5" x14ac:dyDescent="0.2">
      <c r="A172" s="48" t="s">
        <v>1299</v>
      </c>
      <c r="B172" s="50" t="s">
        <v>213</v>
      </c>
      <c r="C172" s="14">
        <v>571.02632600000004</v>
      </c>
      <c r="D172" s="11" t="str">
        <f t="shared" si="56"/>
        <v>N/A</v>
      </c>
      <c r="E172" s="14">
        <v>900.79411965999998</v>
      </c>
      <c r="F172" s="11" t="str">
        <f t="shared" si="57"/>
        <v>N/A</v>
      </c>
      <c r="G172" s="14">
        <v>964.76804499000002</v>
      </c>
      <c r="H172" s="11" t="str">
        <f t="shared" si="58"/>
        <v>N/A</v>
      </c>
      <c r="I172" s="12">
        <v>57.75</v>
      </c>
      <c r="J172" s="12">
        <v>7.1020000000000003</v>
      </c>
      <c r="K172" s="50" t="s">
        <v>739</v>
      </c>
      <c r="L172" s="9" t="str">
        <f t="shared" si="59"/>
        <v>Yes</v>
      </c>
    </row>
    <row r="173" spans="1:12" ht="25.5" x14ac:dyDescent="0.2">
      <c r="A173" s="2" t="s">
        <v>546</v>
      </c>
      <c r="B173" s="136" t="s">
        <v>213</v>
      </c>
      <c r="C173" s="137">
        <v>78403310</v>
      </c>
      <c r="D173" s="138" t="str">
        <f>IF($B173="N/A","N/A",IF(C173&gt;10,"No",IF(C173&lt;-10,"No","Yes")))</f>
        <v>N/A</v>
      </c>
      <c r="E173" s="137">
        <v>79338201</v>
      </c>
      <c r="F173" s="138" t="str">
        <f>IF($B173="N/A","N/A",IF(E173&gt;10,"No",IF(E173&lt;-10,"No","Yes")))</f>
        <v>N/A</v>
      </c>
      <c r="G173" s="137">
        <v>76566438</v>
      </c>
      <c r="H173" s="138" t="str">
        <f>IF($B173="N/A","N/A",IF(G173&gt;10,"No",IF(G173&lt;-10,"No","Yes")))</f>
        <v>N/A</v>
      </c>
      <c r="I173" s="133">
        <v>1.1919999999999999</v>
      </c>
      <c r="J173" s="133">
        <v>-3.49</v>
      </c>
      <c r="K173" s="134" t="s">
        <v>739</v>
      </c>
      <c r="L173" s="135" t="str">
        <f>IF(J173="Div by 0", "N/A", IF(K173="N/A","N/A", IF(J173&gt;VALUE(MID(K173,1,2)), "No", IF(J173&lt;-1*VALUE(MID(K173,1,2)), "No", "Yes"))))</f>
        <v>Yes</v>
      </c>
    </row>
    <row r="174" spans="1:12" ht="25.5" x14ac:dyDescent="0.2">
      <c r="A174" s="2" t="s">
        <v>1300</v>
      </c>
      <c r="B174" s="50" t="s">
        <v>213</v>
      </c>
      <c r="C174" s="14">
        <v>3754581</v>
      </c>
      <c r="D174" s="11" t="str">
        <f t="shared" ref="D174:D181" si="64">IF($B174="N/A","N/A",IF(C174&gt;10,"No",IF(C174&lt;-10,"No","Yes")))</f>
        <v>N/A</v>
      </c>
      <c r="E174" s="14">
        <v>3531720</v>
      </c>
      <c r="F174" s="11" t="str">
        <f t="shared" ref="F174:F181" si="65">IF($B174="N/A","N/A",IF(E174&gt;10,"No",IF(E174&lt;-10,"No","Yes")))</f>
        <v>N/A</v>
      </c>
      <c r="G174" s="14">
        <v>3606464</v>
      </c>
      <c r="H174" s="11" t="str">
        <f t="shared" ref="H174:H181" si="66">IF($B174="N/A","N/A",IF(G174&gt;10,"No",IF(G174&lt;-10,"No","Yes")))</f>
        <v>N/A</v>
      </c>
      <c r="I174" s="12">
        <v>-5.94</v>
      </c>
      <c r="J174" s="12">
        <v>2.1160000000000001</v>
      </c>
      <c r="K174" s="50" t="s">
        <v>739</v>
      </c>
      <c r="L174" s="9" t="str">
        <f t="shared" ref="L174:L181" si="67">IF(J174="Div by 0", "N/A", IF(K174="N/A","N/A", IF(J174&gt;VALUE(MID(K174,1,2)), "No", IF(J174&lt;-1*VALUE(MID(K174,1,2)), "No", "Yes"))))</f>
        <v>Yes</v>
      </c>
    </row>
    <row r="175" spans="1:12" ht="25.5" x14ac:dyDescent="0.2">
      <c r="A175" s="2" t="s">
        <v>547</v>
      </c>
      <c r="B175" s="50" t="s">
        <v>213</v>
      </c>
      <c r="C175" s="14">
        <v>106420007</v>
      </c>
      <c r="D175" s="11" t="str">
        <f t="shared" si="64"/>
        <v>N/A</v>
      </c>
      <c r="E175" s="14">
        <v>242936008</v>
      </c>
      <c r="F175" s="11" t="str">
        <f t="shared" si="65"/>
        <v>N/A</v>
      </c>
      <c r="G175" s="14">
        <v>272435418</v>
      </c>
      <c r="H175" s="11" t="str">
        <f t="shared" si="66"/>
        <v>N/A</v>
      </c>
      <c r="I175" s="12">
        <v>128.30000000000001</v>
      </c>
      <c r="J175" s="12">
        <v>12.14</v>
      </c>
      <c r="K175" s="50" t="s">
        <v>739</v>
      </c>
      <c r="L175" s="9" t="str">
        <f t="shared" si="67"/>
        <v>Yes</v>
      </c>
    </row>
    <row r="176" spans="1:12" ht="25.5" x14ac:dyDescent="0.2">
      <c r="A176" s="2" t="s">
        <v>512</v>
      </c>
      <c r="B176" s="50" t="s">
        <v>213</v>
      </c>
      <c r="C176" s="14">
        <v>199145846</v>
      </c>
      <c r="D176" s="11" t="str">
        <f t="shared" si="64"/>
        <v>N/A</v>
      </c>
      <c r="E176" s="14">
        <v>221892786</v>
      </c>
      <c r="F176" s="11" t="str">
        <f t="shared" si="65"/>
        <v>N/A</v>
      </c>
      <c r="G176" s="14">
        <v>247775212</v>
      </c>
      <c r="H176" s="11" t="str">
        <f t="shared" si="66"/>
        <v>N/A</v>
      </c>
      <c r="I176" s="12">
        <v>11.42</v>
      </c>
      <c r="J176" s="12">
        <v>11.66</v>
      </c>
      <c r="K176" s="50" t="s">
        <v>739</v>
      </c>
      <c r="L176" s="9" t="str">
        <f t="shared" si="67"/>
        <v>Yes</v>
      </c>
    </row>
    <row r="177" spans="1:12" ht="25.5" x14ac:dyDescent="0.2">
      <c r="A177" s="2" t="s">
        <v>513</v>
      </c>
      <c r="B177" s="50" t="s">
        <v>213</v>
      </c>
      <c r="C177" s="14">
        <v>147.36882567000001</v>
      </c>
      <c r="D177" s="11" t="str">
        <f t="shared" si="64"/>
        <v>N/A</v>
      </c>
      <c r="E177" s="14">
        <v>144.54404192999999</v>
      </c>
      <c r="F177" s="11" t="str">
        <f t="shared" si="65"/>
        <v>N/A</v>
      </c>
      <c r="G177" s="14">
        <v>138.10834532999999</v>
      </c>
      <c r="H177" s="11" t="str">
        <f t="shared" si="66"/>
        <v>N/A</v>
      </c>
      <c r="I177" s="12">
        <v>-1.92</v>
      </c>
      <c r="J177" s="12">
        <v>-4.45</v>
      </c>
      <c r="K177" s="50" t="s">
        <v>739</v>
      </c>
      <c r="L177" s="9" t="str">
        <f t="shared" si="67"/>
        <v>Yes</v>
      </c>
    </row>
    <row r="178" spans="1:12" ht="25.5" x14ac:dyDescent="0.2">
      <c r="A178" s="2" t="s">
        <v>1301</v>
      </c>
      <c r="B178" s="37" t="s">
        <v>213</v>
      </c>
      <c r="C178" s="49">
        <v>7.0572045087999999</v>
      </c>
      <c r="D178" s="46" t="str">
        <f t="shared" si="64"/>
        <v>N/A</v>
      </c>
      <c r="E178" s="49">
        <v>6.4343415572999998</v>
      </c>
      <c r="F178" s="46" t="str">
        <f t="shared" si="65"/>
        <v>N/A</v>
      </c>
      <c r="G178" s="49">
        <v>6.5052363482000004</v>
      </c>
      <c r="H178" s="46" t="str">
        <f t="shared" si="66"/>
        <v>N/A</v>
      </c>
      <c r="I178" s="12">
        <v>-8.83</v>
      </c>
      <c r="J178" s="12">
        <v>1.1020000000000001</v>
      </c>
      <c r="K178" s="47" t="s">
        <v>739</v>
      </c>
      <c r="L178" s="9" t="str">
        <f t="shared" si="67"/>
        <v>Yes</v>
      </c>
    </row>
    <row r="179" spans="1:12" ht="25.5" x14ac:dyDescent="0.2">
      <c r="A179" s="2" t="s">
        <v>514</v>
      </c>
      <c r="B179" s="37" t="s">
        <v>213</v>
      </c>
      <c r="C179" s="49">
        <v>200.02971123</v>
      </c>
      <c r="D179" s="46" t="str">
        <f t="shared" si="64"/>
        <v>N/A</v>
      </c>
      <c r="E179" s="49">
        <v>442.59829545999997</v>
      </c>
      <c r="F179" s="46" t="str">
        <f t="shared" si="65"/>
        <v>N/A</v>
      </c>
      <c r="G179" s="49">
        <v>491.41119493000002</v>
      </c>
      <c r="H179" s="46" t="str">
        <f t="shared" si="66"/>
        <v>N/A</v>
      </c>
      <c r="I179" s="12">
        <v>121.3</v>
      </c>
      <c r="J179" s="12">
        <v>11.03</v>
      </c>
      <c r="K179" s="47" t="s">
        <v>739</v>
      </c>
      <c r="L179" s="9" t="str">
        <f t="shared" si="67"/>
        <v>Yes</v>
      </c>
    </row>
    <row r="180" spans="1:12" ht="25.5" x14ac:dyDescent="0.2">
      <c r="A180" s="2" t="s">
        <v>515</v>
      </c>
      <c r="B180" s="37" t="s">
        <v>213</v>
      </c>
      <c r="C180" s="49">
        <v>374.31952122000001</v>
      </c>
      <c r="D180" s="46" t="str">
        <f t="shared" si="64"/>
        <v>N/A</v>
      </c>
      <c r="E180" s="49">
        <v>404.26023982999999</v>
      </c>
      <c r="F180" s="46" t="str">
        <f t="shared" si="65"/>
        <v>N/A</v>
      </c>
      <c r="G180" s="49">
        <v>446.92982246999998</v>
      </c>
      <c r="H180" s="46" t="str">
        <f t="shared" si="66"/>
        <v>N/A</v>
      </c>
      <c r="I180" s="12">
        <v>7.9989999999999997</v>
      </c>
      <c r="J180" s="12">
        <v>10.55</v>
      </c>
      <c r="K180" s="47" t="s">
        <v>739</v>
      </c>
      <c r="L180" s="9" t="str">
        <f t="shared" si="67"/>
        <v>Yes</v>
      </c>
    </row>
    <row r="181" spans="1:12" ht="25.5" x14ac:dyDescent="0.2">
      <c r="A181" s="2" t="s">
        <v>1653</v>
      </c>
      <c r="B181" s="50" t="s">
        <v>213</v>
      </c>
      <c r="C181" s="13">
        <v>82.287165356000003</v>
      </c>
      <c r="D181" s="11" t="str">
        <f t="shared" si="64"/>
        <v>N/A</v>
      </c>
      <c r="E181" s="13">
        <v>82.025411469999995</v>
      </c>
      <c r="F181" s="11" t="str">
        <f t="shared" si="65"/>
        <v>N/A</v>
      </c>
      <c r="G181" s="13">
        <v>81.672420697000007</v>
      </c>
      <c r="H181" s="11" t="str">
        <f t="shared" si="66"/>
        <v>N/A</v>
      </c>
      <c r="I181" s="59">
        <v>-0.318</v>
      </c>
      <c r="J181" s="59">
        <v>-0.43</v>
      </c>
      <c r="K181" s="50" t="s">
        <v>739</v>
      </c>
      <c r="L181" s="9" t="str">
        <f t="shared" si="67"/>
        <v>Yes</v>
      </c>
    </row>
    <row r="182" spans="1:12" ht="25.5" x14ac:dyDescent="0.2">
      <c r="A182" s="2" t="s">
        <v>1654</v>
      </c>
      <c r="B182" s="139" t="s">
        <v>213</v>
      </c>
      <c r="C182" s="140">
        <v>2.5252525253</v>
      </c>
      <c r="D182" s="135" t="str">
        <f t="shared" ref="D182" si="68">IF($B182="N/A","N/A",IF(C182&lt;0,"No","Yes"))</f>
        <v>N/A</v>
      </c>
      <c r="E182" s="140">
        <v>2.5</v>
      </c>
      <c r="F182" s="135" t="str">
        <f t="shared" ref="F182" si="69">IF($B182="N/A","N/A",IF(E182&lt;0,"No","Yes"))</f>
        <v>N/A</v>
      </c>
      <c r="G182" s="140">
        <v>1.0638297872</v>
      </c>
      <c r="H182" s="135" t="str">
        <f t="shared" ref="H182" si="70">IF($B182="N/A","N/A",IF(G182&lt;0,"No","Yes"))</f>
        <v>N/A</v>
      </c>
      <c r="I182" s="141">
        <v>-1</v>
      </c>
      <c r="J182" s="141">
        <v>-57.4</v>
      </c>
      <c r="K182" s="139" t="s">
        <v>739</v>
      </c>
      <c r="L182" s="135" t="str">
        <f t="shared" ref="L182" si="71">IF(J182="Div by 0", "N/A", IF(OR(J182="N/A",K182="N/A"),"N/A", IF(J182&gt;VALUE(MID(K182,1,2)), "No", IF(J182&lt;-1*VALUE(MID(K182,1,2)), "No", "Yes"))))</f>
        <v>No</v>
      </c>
    </row>
    <row r="183" spans="1:12" ht="25.5" x14ac:dyDescent="0.2">
      <c r="A183" s="2" t="s">
        <v>1655</v>
      </c>
      <c r="B183" s="5" t="s">
        <v>213</v>
      </c>
      <c r="C183" s="13">
        <v>71.243982771999995</v>
      </c>
      <c r="D183" s="9" t="str">
        <f t="shared" ref="D183:D185" si="72">IF($B183="N/A","N/A",IF(C183&lt;0,"No","Yes"))</f>
        <v>N/A</v>
      </c>
      <c r="E183" s="13">
        <v>65.986706394999999</v>
      </c>
      <c r="F183" s="9" t="str">
        <f t="shared" ref="F183:F185" si="73">IF($B183="N/A","N/A",IF(E183&lt;0,"No","Yes"))</f>
        <v>N/A</v>
      </c>
      <c r="G183" s="13">
        <v>62.311886586999996</v>
      </c>
      <c r="H183" s="9" t="str">
        <f t="shared" ref="H183:H185" si="74">IF($B183="N/A","N/A",IF(G183&lt;0,"No","Yes"))</f>
        <v>N/A</v>
      </c>
      <c r="I183" s="59">
        <v>-7.38</v>
      </c>
      <c r="J183" s="59">
        <v>-5.57</v>
      </c>
      <c r="K183" s="5" t="s">
        <v>739</v>
      </c>
      <c r="L183" s="9" t="str">
        <f t="shared" ref="L183:L213" si="75">IF(J183="Div by 0", "N/A", IF(OR(J183="N/A",K183="N/A"),"N/A", IF(J183&gt;VALUE(MID(K183,1,2)), "No", IF(J183&lt;-1*VALUE(MID(K183,1,2)), "No", "Yes"))))</f>
        <v>Yes</v>
      </c>
    </row>
    <row r="184" spans="1:12" ht="25.5" x14ac:dyDescent="0.2">
      <c r="A184" s="2" t="s">
        <v>1656</v>
      </c>
      <c r="B184" s="5" t="s">
        <v>213</v>
      </c>
      <c r="C184" s="13">
        <v>83.348855838999995</v>
      </c>
      <c r="D184" s="9" t="str">
        <f t="shared" si="72"/>
        <v>N/A</v>
      </c>
      <c r="E184" s="13">
        <v>83.188392905000001</v>
      </c>
      <c r="F184" s="9" t="str">
        <f t="shared" si="73"/>
        <v>N/A</v>
      </c>
      <c r="G184" s="13">
        <v>82.945691655000005</v>
      </c>
      <c r="H184" s="9" t="str">
        <f t="shared" si="74"/>
        <v>N/A</v>
      </c>
      <c r="I184" s="59">
        <v>-0.193</v>
      </c>
      <c r="J184" s="59">
        <v>-0.29199999999999998</v>
      </c>
      <c r="K184" s="5" t="s">
        <v>739</v>
      </c>
      <c r="L184" s="9" t="str">
        <f t="shared" si="75"/>
        <v>Yes</v>
      </c>
    </row>
    <row r="185" spans="1:12" ht="25.5" x14ac:dyDescent="0.2">
      <c r="A185" s="2" t="s">
        <v>1657</v>
      </c>
      <c r="B185" s="5" t="s">
        <v>213</v>
      </c>
      <c r="C185" s="13">
        <v>78.931266750999995</v>
      </c>
      <c r="D185" s="9" t="str">
        <f t="shared" si="72"/>
        <v>N/A</v>
      </c>
      <c r="E185" s="13">
        <v>78.517279060000007</v>
      </c>
      <c r="F185" s="9" t="str">
        <f t="shared" si="73"/>
        <v>N/A</v>
      </c>
      <c r="G185" s="13">
        <v>77.845300557000002</v>
      </c>
      <c r="H185" s="9" t="str">
        <f t="shared" si="74"/>
        <v>N/A</v>
      </c>
      <c r="I185" s="59">
        <v>-0.52400000000000002</v>
      </c>
      <c r="J185" s="59">
        <v>-0.85599999999999998</v>
      </c>
      <c r="K185" s="5" t="s">
        <v>739</v>
      </c>
      <c r="L185" s="9" t="str">
        <f t="shared" si="75"/>
        <v>Yes</v>
      </c>
    </row>
    <row r="186" spans="1:12" ht="25.5" x14ac:dyDescent="0.2">
      <c r="A186" s="2" t="s">
        <v>1659</v>
      </c>
      <c r="B186" s="142" t="s">
        <v>213</v>
      </c>
      <c r="C186" s="140">
        <v>9.4699269390000005</v>
      </c>
      <c r="D186" s="132" t="str">
        <f>IF($B186="N/A","N/A",IF(C186&gt;10,"No",IF(C186&lt;-10,"No","Yes")))</f>
        <v>N/A</v>
      </c>
      <c r="E186" s="140">
        <v>9.6710428031000006</v>
      </c>
      <c r="F186" s="132" t="str">
        <f>IF($B186="N/A","N/A",IF(E186&gt;10,"No",IF(E186&lt;-10,"No","Yes")))</f>
        <v>N/A</v>
      </c>
      <c r="G186" s="140">
        <v>9.2169107168999993</v>
      </c>
      <c r="H186" s="132" t="str">
        <f>IF($B186="N/A","N/A",IF(G186&gt;10,"No",IF(G186&lt;-10,"No","Yes")))</f>
        <v>N/A</v>
      </c>
      <c r="I186" s="141">
        <v>2.1240000000000001</v>
      </c>
      <c r="J186" s="141">
        <v>-4.7</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73.295415031000005</v>
      </c>
      <c r="D191" s="46" t="str">
        <f t="shared" si="76"/>
        <v>N/A</v>
      </c>
      <c r="E191" s="13">
        <v>75.243675371999998</v>
      </c>
      <c r="F191" s="46" t="str">
        <f t="shared" si="77"/>
        <v>N/A</v>
      </c>
      <c r="G191" s="13">
        <v>74.636630267000001</v>
      </c>
      <c r="H191" s="46" t="str">
        <f t="shared" si="78"/>
        <v>N/A</v>
      </c>
      <c r="I191" s="59">
        <v>2.6579999999999999</v>
      </c>
      <c r="J191" s="59">
        <v>-0.80700000000000005</v>
      </c>
      <c r="K191" s="47" t="s">
        <v>739</v>
      </c>
      <c r="L191" s="9" t="str">
        <f t="shared" si="75"/>
        <v>Yes</v>
      </c>
    </row>
    <row r="192" spans="1:12" ht="25.5" x14ac:dyDescent="0.2">
      <c r="A192" s="2" t="s">
        <v>1665</v>
      </c>
      <c r="B192" s="37" t="s">
        <v>213</v>
      </c>
      <c r="C192" s="13">
        <v>20.940526783999999</v>
      </c>
      <c r="D192" s="46" t="str">
        <f t="shared" si="76"/>
        <v>N/A</v>
      </c>
      <c r="E192" s="13">
        <v>23.359495414000001</v>
      </c>
      <c r="F192" s="46" t="str">
        <f t="shared" si="77"/>
        <v>N/A</v>
      </c>
      <c r="G192" s="13">
        <v>24.655389488000001</v>
      </c>
      <c r="H192" s="46" t="str">
        <f t="shared" si="78"/>
        <v>N/A</v>
      </c>
      <c r="I192" s="59">
        <v>11.55</v>
      </c>
      <c r="J192" s="59">
        <v>5.548</v>
      </c>
      <c r="K192" s="47" t="s">
        <v>739</v>
      </c>
      <c r="L192" s="9" t="str">
        <f t="shared" si="75"/>
        <v>Yes</v>
      </c>
    </row>
    <row r="193" spans="1:12" ht="25.5" x14ac:dyDescent="0.2">
      <c r="A193" s="2" t="s">
        <v>1666</v>
      </c>
      <c r="B193" s="37" t="s">
        <v>213</v>
      </c>
      <c r="C193" s="13">
        <v>3.1201775870000001</v>
      </c>
      <c r="D193" s="46" t="str">
        <f t="shared" si="76"/>
        <v>N/A</v>
      </c>
      <c r="E193" s="13">
        <v>1.1295606E-2</v>
      </c>
      <c r="F193" s="46" t="str">
        <f t="shared" si="77"/>
        <v>N/A</v>
      </c>
      <c r="G193" s="13">
        <v>1.6233942000000001E-3</v>
      </c>
      <c r="H193" s="46" t="str">
        <f t="shared" si="78"/>
        <v>N/A</v>
      </c>
      <c r="I193" s="59">
        <v>-99.6</v>
      </c>
      <c r="J193" s="59">
        <v>-85.6</v>
      </c>
      <c r="K193" s="47" t="s">
        <v>739</v>
      </c>
      <c r="L193" s="9" t="str">
        <f t="shared" si="75"/>
        <v>No</v>
      </c>
    </row>
    <row r="194" spans="1:12" ht="25.5" x14ac:dyDescent="0.2">
      <c r="A194" s="2" t="s">
        <v>1667</v>
      </c>
      <c r="B194" s="37" t="s">
        <v>213</v>
      </c>
      <c r="C194" s="13">
        <v>45.835032828000003</v>
      </c>
      <c r="D194" s="46" t="str">
        <f t="shared" si="76"/>
        <v>N/A</v>
      </c>
      <c r="E194" s="13">
        <v>45.082585455</v>
      </c>
      <c r="F194" s="46" t="str">
        <f t="shared" si="77"/>
        <v>N/A</v>
      </c>
      <c r="G194" s="13">
        <v>44.480459744999997</v>
      </c>
      <c r="H194" s="46" t="str">
        <f t="shared" si="78"/>
        <v>N/A</v>
      </c>
      <c r="I194" s="59">
        <v>-1.64</v>
      </c>
      <c r="J194" s="59">
        <v>-1.34</v>
      </c>
      <c r="K194" s="47" t="s">
        <v>739</v>
      </c>
      <c r="L194" s="9" t="str">
        <f t="shared" si="75"/>
        <v>Yes</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54.135269096999998</v>
      </c>
      <c r="D197" s="46" t="str">
        <f t="shared" si="76"/>
        <v>N/A</v>
      </c>
      <c r="E197" s="13">
        <v>53.517305962000002</v>
      </c>
      <c r="F197" s="46" t="str">
        <f t="shared" si="77"/>
        <v>N/A</v>
      </c>
      <c r="G197" s="13">
        <v>53.201333347999999</v>
      </c>
      <c r="H197" s="46" t="str">
        <f t="shared" si="78"/>
        <v>N/A</v>
      </c>
      <c r="I197" s="59">
        <v>-1.1399999999999999</v>
      </c>
      <c r="J197" s="59">
        <v>-0.59</v>
      </c>
      <c r="K197" s="47" t="s">
        <v>739</v>
      </c>
      <c r="L197" s="9" t="str">
        <f t="shared" si="75"/>
        <v>Yes</v>
      </c>
    </row>
    <row r="198" spans="1:12" ht="25.5" x14ac:dyDescent="0.2">
      <c r="A198" s="2" t="s">
        <v>1671</v>
      </c>
      <c r="B198" s="37" t="s">
        <v>213</v>
      </c>
      <c r="C198" s="13">
        <v>44.692032832999999</v>
      </c>
      <c r="D198" s="46" t="str">
        <f t="shared" si="76"/>
        <v>N/A</v>
      </c>
      <c r="E198" s="13">
        <v>0</v>
      </c>
      <c r="F198" s="46" t="str">
        <f t="shared" si="77"/>
        <v>N/A</v>
      </c>
      <c r="G198" s="13">
        <v>0</v>
      </c>
      <c r="H198" s="46" t="str">
        <f t="shared" si="78"/>
        <v>N/A</v>
      </c>
      <c r="I198" s="59">
        <v>-100</v>
      </c>
      <c r="J198" s="59" t="s">
        <v>1747</v>
      </c>
      <c r="K198" s="47" t="s">
        <v>739</v>
      </c>
      <c r="L198" s="9" t="str">
        <f t="shared" si="75"/>
        <v>N/A</v>
      </c>
    </row>
    <row r="199" spans="1:12" ht="25.5" x14ac:dyDescent="0.2">
      <c r="A199" s="2" t="s">
        <v>1672</v>
      </c>
      <c r="B199" s="37" t="s">
        <v>213</v>
      </c>
      <c r="C199" s="13">
        <v>30.218544004999998</v>
      </c>
      <c r="D199" s="46" t="str">
        <f t="shared" si="76"/>
        <v>N/A</v>
      </c>
      <c r="E199" s="13">
        <v>32.508389719999997</v>
      </c>
      <c r="F199" s="46" t="str">
        <f t="shared" si="77"/>
        <v>N/A</v>
      </c>
      <c r="G199" s="13">
        <v>32.860925623</v>
      </c>
      <c r="H199" s="46" t="str">
        <f t="shared" si="78"/>
        <v>N/A</v>
      </c>
      <c r="I199" s="59">
        <v>7.5780000000000003</v>
      </c>
      <c r="J199" s="59">
        <v>1.0840000000000001</v>
      </c>
      <c r="K199" s="47" t="s">
        <v>739</v>
      </c>
      <c r="L199" s="9" t="str">
        <f t="shared" si="75"/>
        <v>Yes</v>
      </c>
    </row>
    <row r="200" spans="1:12" ht="25.5" x14ac:dyDescent="0.2">
      <c r="A200" s="2" t="s">
        <v>1673</v>
      </c>
      <c r="B200" s="37" t="s">
        <v>213</v>
      </c>
      <c r="C200" s="13">
        <v>6.3779437278</v>
      </c>
      <c r="D200" s="46" t="str">
        <f t="shared" si="76"/>
        <v>N/A</v>
      </c>
      <c r="E200" s="13">
        <v>4.8228593915999998</v>
      </c>
      <c r="F200" s="46" t="str">
        <f t="shared" si="77"/>
        <v>N/A</v>
      </c>
      <c r="G200" s="13">
        <v>4.3243613747999996</v>
      </c>
      <c r="H200" s="46" t="str">
        <f t="shared" si="78"/>
        <v>N/A</v>
      </c>
      <c r="I200" s="59">
        <v>-24.4</v>
      </c>
      <c r="J200" s="59">
        <v>-10.3</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5.2629501000000002E-3</v>
      </c>
      <c r="D204" s="46" t="str">
        <f t="shared" si="76"/>
        <v>N/A</v>
      </c>
      <c r="E204" s="13">
        <v>6.0121773999999998E-3</v>
      </c>
      <c r="F204" s="46" t="str">
        <f t="shared" si="77"/>
        <v>N/A</v>
      </c>
      <c r="G204" s="13">
        <v>6.1328225000000002E-3</v>
      </c>
      <c r="H204" s="46" t="str">
        <f t="shared" si="78"/>
        <v>N/A</v>
      </c>
      <c r="I204" s="59">
        <v>14.24</v>
      </c>
      <c r="J204" s="59">
        <v>2.0070000000000001</v>
      </c>
      <c r="K204" s="47" t="s">
        <v>739</v>
      </c>
      <c r="L204" s="9" t="str">
        <f t="shared" si="75"/>
        <v>Yes</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13.860167174000001</v>
      </c>
      <c r="D208" s="46" t="str">
        <f t="shared" si="76"/>
        <v>N/A</v>
      </c>
      <c r="E208" s="13">
        <v>17.318350258999999</v>
      </c>
      <c r="F208" s="46" t="str">
        <f t="shared" si="77"/>
        <v>N/A</v>
      </c>
      <c r="G208" s="13">
        <v>16.861654347000002</v>
      </c>
      <c r="H208" s="46" t="str">
        <f t="shared" si="78"/>
        <v>N/A</v>
      </c>
      <c r="I208" s="59">
        <v>24.95</v>
      </c>
      <c r="J208" s="59">
        <v>-2.64</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7.3414395295999997</v>
      </c>
      <c r="D210" s="46" t="str">
        <f t="shared" si="76"/>
        <v>N/A</v>
      </c>
      <c r="E210" s="13">
        <v>5.9343834603000003</v>
      </c>
      <c r="F210" s="46" t="str">
        <f t="shared" si="77"/>
        <v>N/A</v>
      </c>
      <c r="G210" s="13">
        <v>6.1492368244</v>
      </c>
      <c r="H210" s="46" t="str">
        <f t="shared" si="78"/>
        <v>N/A</v>
      </c>
      <c r="I210" s="59">
        <v>-19.2</v>
      </c>
      <c r="J210" s="59">
        <v>3.62</v>
      </c>
      <c r="K210" s="47" t="s">
        <v>739</v>
      </c>
      <c r="L210" s="9" t="str">
        <f t="shared" si="75"/>
        <v>Yes</v>
      </c>
    </row>
    <row r="211" spans="1:12" ht="25.5" x14ac:dyDescent="0.2">
      <c r="A211" s="2" t="s">
        <v>1684</v>
      </c>
      <c r="B211" s="37" t="s">
        <v>213</v>
      </c>
      <c r="C211" s="13">
        <v>1.8796249999999999E-4</v>
      </c>
      <c r="D211" s="46" t="str">
        <f t="shared" si="76"/>
        <v>N/A</v>
      </c>
      <c r="E211" s="13">
        <v>1.8218720000000001E-4</v>
      </c>
      <c r="F211" s="46" t="str">
        <f t="shared" si="77"/>
        <v>N/A</v>
      </c>
      <c r="G211" s="13">
        <v>0</v>
      </c>
      <c r="H211" s="46" t="str">
        <f t="shared" si="78"/>
        <v>N/A</v>
      </c>
      <c r="I211" s="59">
        <v>-3.07</v>
      </c>
      <c r="J211" s="59">
        <v>-100</v>
      </c>
      <c r="K211" s="47" t="s">
        <v>739</v>
      </c>
      <c r="L211" s="9" t="str">
        <f t="shared" si="75"/>
        <v>No</v>
      </c>
    </row>
    <row r="212" spans="1:12" ht="25.5" x14ac:dyDescent="0.2">
      <c r="A212" s="2" t="s">
        <v>1685</v>
      </c>
      <c r="B212" s="37" t="s">
        <v>213</v>
      </c>
      <c r="C212" s="13">
        <v>4.8682288900000002E-2</v>
      </c>
      <c r="D212" s="46" t="str">
        <f t="shared" si="76"/>
        <v>N/A</v>
      </c>
      <c r="E212" s="13">
        <v>5.5384906900000003E-2</v>
      </c>
      <c r="F212" s="46" t="str">
        <f t="shared" si="77"/>
        <v>N/A</v>
      </c>
      <c r="G212" s="13">
        <v>4.1486740500000001E-2</v>
      </c>
      <c r="H212" s="46" t="str">
        <f t="shared" si="78"/>
        <v>N/A</v>
      </c>
      <c r="I212" s="59">
        <v>13.77</v>
      </c>
      <c r="J212" s="59">
        <v>-25.1</v>
      </c>
      <c r="K212" s="47" t="s">
        <v>739</v>
      </c>
      <c r="L212" s="9" t="str">
        <f t="shared" si="75"/>
        <v>Yes</v>
      </c>
    </row>
    <row r="213" spans="1:12" ht="38.25" x14ac:dyDescent="0.2">
      <c r="A213" s="2" t="s">
        <v>1658</v>
      </c>
      <c r="B213" s="37" t="s">
        <v>213</v>
      </c>
      <c r="C213" s="13">
        <v>0.16822644219999999</v>
      </c>
      <c r="D213" s="46" t="str">
        <f t="shared" si="76"/>
        <v>N/A</v>
      </c>
      <c r="E213" s="13">
        <v>0.1697984645</v>
      </c>
      <c r="F213" s="46" t="str">
        <f t="shared" si="77"/>
        <v>N/A</v>
      </c>
      <c r="G213" s="13">
        <v>0.15746923669999999</v>
      </c>
      <c r="H213" s="46" t="str">
        <f t="shared" si="78"/>
        <v>N/A</v>
      </c>
      <c r="I213" s="59">
        <v>0.9345</v>
      </c>
      <c r="J213" s="59">
        <v>-7.26</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385443</v>
      </c>
      <c r="D6" s="11" t="str">
        <f t="shared" ref="D6:D39" si="0">IF($B6="N/A","N/A",IF(C6&gt;10,"No",IF(C6&lt;-10,"No","Yes")))</f>
        <v>N/A</v>
      </c>
      <c r="E6" s="1">
        <v>396354</v>
      </c>
      <c r="F6" s="11" t="str">
        <f t="shared" ref="F6:F39" si="1">IF($B6="N/A","N/A",IF(E6&gt;10,"No",IF(E6&lt;-10,"No","Yes")))</f>
        <v>N/A</v>
      </c>
      <c r="G6" s="1">
        <v>398278</v>
      </c>
      <c r="H6" s="11" t="str">
        <f t="shared" ref="H6:H39" si="2">IF($B6="N/A","N/A",IF(G6&gt;10,"No",IF(G6&lt;-10,"No","Yes")))</f>
        <v>N/A</v>
      </c>
      <c r="I6" s="59">
        <v>2.831</v>
      </c>
      <c r="J6" s="59">
        <v>0.4854</v>
      </c>
      <c r="K6" s="50" t="s">
        <v>739</v>
      </c>
      <c r="L6" s="9" t="str">
        <f t="shared" ref="L6:L39" si="3">IF(J6="Div by 0", "N/A", IF(K6="N/A","N/A", IF(J6&gt;VALUE(MID(K6,1,2)), "No", IF(J6&lt;-1*VALUE(MID(K6,1,2)), "No", "Yes"))))</f>
        <v>Yes</v>
      </c>
    </row>
    <row r="7" spans="1:12" x14ac:dyDescent="0.2">
      <c r="A7" s="18" t="s">
        <v>4</v>
      </c>
      <c r="B7" s="37" t="s">
        <v>213</v>
      </c>
      <c r="C7" s="38">
        <v>333582</v>
      </c>
      <c r="D7" s="46" t="str">
        <f t="shared" si="0"/>
        <v>N/A</v>
      </c>
      <c r="E7" s="38">
        <v>344134</v>
      </c>
      <c r="F7" s="46" t="str">
        <f t="shared" si="1"/>
        <v>N/A</v>
      </c>
      <c r="G7" s="38">
        <v>345724</v>
      </c>
      <c r="H7" s="46" t="str">
        <f t="shared" si="2"/>
        <v>N/A</v>
      </c>
      <c r="I7" s="12">
        <v>3.1629999999999998</v>
      </c>
      <c r="J7" s="12">
        <v>0.46200000000000002</v>
      </c>
      <c r="K7" s="47" t="s">
        <v>739</v>
      </c>
      <c r="L7" s="9" t="str">
        <f t="shared" si="3"/>
        <v>Yes</v>
      </c>
    </row>
    <row r="8" spans="1:12" x14ac:dyDescent="0.2">
      <c r="A8" s="18" t="s">
        <v>359</v>
      </c>
      <c r="B8" s="37" t="s">
        <v>213</v>
      </c>
      <c r="C8" s="38" t="s">
        <v>213</v>
      </c>
      <c r="D8" s="46" t="str">
        <f>IF($B8="N/A","N/A",IF(C8&gt;10,"No",IF(C8&lt;-10,"No","Yes")))</f>
        <v>N/A</v>
      </c>
      <c r="E8" s="38">
        <v>86.824909046000002</v>
      </c>
      <c r="F8" s="46" t="str">
        <f t="shared" si="1"/>
        <v>N/A</v>
      </c>
      <c r="G8" s="8">
        <v>86.804694209000004</v>
      </c>
      <c r="H8" s="46" t="str">
        <f t="shared" si="2"/>
        <v>N/A</v>
      </c>
      <c r="I8" s="12" t="s">
        <v>213</v>
      </c>
      <c r="J8" s="12">
        <v>-2.3E-2</v>
      </c>
      <c r="K8" s="47" t="s">
        <v>739</v>
      </c>
      <c r="L8" s="9" t="str">
        <f t="shared" si="3"/>
        <v>Yes</v>
      </c>
    </row>
    <row r="9" spans="1:12" x14ac:dyDescent="0.2">
      <c r="A9" s="18" t="s">
        <v>83</v>
      </c>
      <c r="B9" s="37" t="s">
        <v>213</v>
      </c>
      <c r="C9" s="38">
        <v>297127.34999999998</v>
      </c>
      <c r="D9" s="46" t="str">
        <f t="shared" si="0"/>
        <v>N/A</v>
      </c>
      <c r="E9" s="38">
        <v>310522.8</v>
      </c>
      <c r="F9" s="46" t="str">
        <f t="shared" si="1"/>
        <v>N/A</v>
      </c>
      <c r="G9" s="38">
        <v>313140.94</v>
      </c>
      <c r="H9" s="46" t="str">
        <f t="shared" si="2"/>
        <v>N/A</v>
      </c>
      <c r="I9" s="12">
        <v>4.508</v>
      </c>
      <c r="J9" s="12">
        <v>0.84309999999999996</v>
      </c>
      <c r="K9" s="47" t="s">
        <v>739</v>
      </c>
      <c r="L9" s="9" t="str">
        <f t="shared" si="3"/>
        <v>Yes</v>
      </c>
    </row>
    <row r="10" spans="1:12" x14ac:dyDescent="0.2">
      <c r="A10" s="18" t="s">
        <v>100</v>
      </c>
      <c r="B10" s="37" t="s">
        <v>213</v>
      </c>
      <c r="C10" s="38">
        <v>4723</v>
      </c>
      <c r="D10" s="46" t="str">
        <f t="shared" si="0"/>
        <v>N/A</v>
      </c>
      <c r="E10" s="38">
        <v>4947</v>
      </c>
      <c r="F10" s="46" t="str">
        <f t="shared" si="1"/>
        <v>N/A</v>
      </c>
      <c r="G10" s="38">
        <v>5170</v>
      </c>
      <c r="H10" s="46" t="str">
        <f t="shared" si="2"/>
        <v>N/A</v>
      </c>
      <c r="I10" s="12">
        <v>4.7430000000000003</v>
      </c>
      <c r="J10" s="12">
        <v>4.508</v>
      </c>
      <c r="K10" s="47" t="s">
        <v>739</v>
      </c>
      <c r="L10" s="9" t="str">
        <f t="shared" si="3"/>
        <v>Yes</v>
      </c>
    </row>
    <row r="11" spans="1:12" x14ac:dyDescent="0.2">
      <c r="A11" s="18" t="s">
        <v>991</v>
      </c>
      <c r="B11" s="37" t="s">
        <v>213</v>
      </c>
      <c r="C11" s="38">
        <v>2689</v>
      </c>
      <c r="D11" s="46" t="str">
        <f t="shared" si="0"/>
        <v>N/A</v>
      </c>
      <c r="E11" s="38">
        <v>2831</v>
      </c>
      <c r="F11" s="46" t="str">
        <f t="shared" si="1"/>
        <v>N/A</v>
      </c>
      <c r="G11" s="38">
        <v>3033</v>
      </c>
      <c r="H11" s="46" t="str">
        <f t="shared" si="2"/>
        <v>N/A</v>
      </c>
      <c r="I11" s="12">
        <v>5.2809999999999997</v>
      </c>
      <c r="J11" s="12">
        <v>7.1349999999999998</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62</v>
      </c>
      <c r="D13" s="46" t="str">
        <f t="shared" si="0"/>
        <v>N/A</v>
      </c>
      <c r="E13" s="38">
        <v>92</v>
      </c>
      <c r="F13" s="46" t="str">
        <f t="shared" si="1"/>
        <v>N/A</v>
      </c>
      <c r="G13" s="38">
        <v>89</v>
      </c>
      <c r="H13" s="46" t="str">
        <f t="shared" si="2"/>
        <v>N/A</v>
      </c>
      <c r="I13" s="12">
        <v>48.39</v>
      </c>
      <c r="J13" s="12">
        <v>-3.26</v>
      </c>
      <c r="K13" s="47" t="s">
        <v>739</v>
      </c>
      <c r="L13" s="9" t="str">
        <f t="shared" si="3"/>
        <v>Yes</v>
      </c>
    </row>
    <row r="14" spans="1:12" x14ac:dyDescent="0.2">
      <c r="A14" s="18" t="s">
        <v>994</v>
      </c>
      <c r="B14" s="37" t="s">
        <v>213</v>
      </c>
      <c r="C14" s="38">
        <v>1972</v>
      </c>
      <c r="D14" s="46" t="str">
        <f t="shared" si="0"/>
        <v>N/A</v>
      </c>
      <c r="E14" s="38">
        <v>2024</v>
      </c>
      <c r="F14" s="46" t="str">
        <f t="shared" si="1"/>
        <v>N/A</v>
      </c>
      <c r="G14" s="38">
        <v>2048</v>
      </c>
      <c r="H14" s="46" t="str">
        <f t="shared" si="2"/>
        <v>N/A</v>
      </c>
      <c r="I14" s="12">
        <v>2.637</v>
      </c>
      <c r="J14" s="12">
        <v>1.1859999999999999</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111670</v>
      </c>
      <c r="D16" s="46" t="str">
        <f t="shared" si="0"/>
        <v>N/A</v>
      </c>
      <c r="E16" s="38">
        <v>118591</v>
      </c>
      <c r="F16" s="46" t="str">
        <f t="shared" si="1"/>
        <v>N/A</v>
      </c>
      <c r="G16" s="38">
        <v>120712</v>
      </c>
      <c r="H16" s="46" t="str">
        <f t="shared" si="2"/>
        <v>N/A</v>
      </c>
      <c r="I16" s="12">
        <v>6.1980000000000004</v>
      </c>
      <c r="J16" s="12">
        <v>1.788</v>
      </c>
      <c r="K16" s="47" t="s">
        <v>739</v>
      </c>
      <c r="L16" s="9" t="str">
        <f t="shared" si="3"/>
        <v>Yes</v>
      </c>
    </row>
    <row r="17" spans="1:12" x14ac:dyDescent="0.2">
      <c r="A17" s="4" t="s">
        <v>996</v>
      </c>
      <c r="B17" s="37" t="s">
        <v>213</v>
      </c>
      <c r="C17" s="38">
        <v>58424</v>
      </c>
      <c r="D17" s="46" t="str">
        <f t="shared" si="0"/>
        <v>N/A</v>
      </c>
      <c r="E17" s="38">
        <v>60148</v>
      </c>
      <c r="F17" s="46" t="str">
        <f t="shared" si="1"/>
        <v>N/A</v>
      </c>
      <c r="G17" s="38">
        <v>61231</v>
      </c>
      <c r="H17" s="46" t="str">
        <f t="shared" si="2"/>
        <v>N/A</v>
      </c>
      <c r="I17" s="12">
        <v>2.9510000000000001</v>
      </c>
      <c r="J17" s="12">
        <v>1.8009999999999999</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1038</v>
      </c>
      <c r="D19" s="46" t="str">
        <f t="shared" si="0"/>
        <v>N/A</v>
      </c>
      <c r="E19" s="38">
        <v>1371</v>
      </c>
      <c r="F19" s="46" t="str">
        <f t="shared" si="1"/>
        <v>N/A</v>
      </c>
      <c r="G19" s="38">
        <v>1529</v>
      </c>
      <c r="H19" s="46" t="str">
        <f t="shared" si="2"/>
        <v>N/A</v>
      </c>
      <c r="I19" s="12">
        <v>32.08</v>
      </c>
      <c r="J19" s="12">
        <v>11.52</v>
      </c>
      <c r="K19" s="47" t="s">
        <v>739</v>
      </c>
      <c r="L19" s="9" t="str">
        <f t="shared" si="3"/>
        <v>Yes</v>
      </c>
    </row>
    <row r="20" spans="1:12" x14ac:dyDescent="0.2">
      <c r="A20" s="4" t="s">
        <v>999</v>
      </c>
      <c r="B20" s="37" t="s">
        <v>213</v>
      </c>
      <c r="C20" s="38">
        <v>52208</v>
      </c>
      <c r="D20" s="46" t="str">
        <f t="shared" si="0"/>
        <v>N/A</v>
      </c>
      <c r="E20" s="38">
        <v>57072</v>
      </c>
      <c r="F20" s="46" t="str">
        <f t="shared" si="1"/>
        <v>N/A</v>
      </c>
      <c r="G20" s="38">
        <v>57952</v>
      </c>
      <c r="H20" s="46" t="str">
        <f t="shared" si="2"/>
        <v>N/A</v>
      </c>
      <c r="I20" s="12">
        <v>9.3170000000000002</v>
      </c>
      <c r="J20" s="12">
        <v>1.542</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204834</v>
      </c>
      <c r="D22" s="46" t="str">
        <f t="shared" si="0"/>
        <v>N/A</v>
      </c>
      <c r="E22" s="38">
        <v>208059</v>
      </c>
      <c r="F22" s="46" t="str">
        <f t="shared" si="1"/>
        <v>N/A</v>
      </c>
      <c r="G22" s="38">
        <v>207989</v>
      </c>
      <c r="H22" s="46" t="str">
        <f t="shared" si="2"/>
        <v>N/A</v>
      </c>
      <c r="I22" s="12">
        <v>1.5740000000000001</v>
      </c>
      <c r="J22" s="12">
        <v>-3.4000000000000002E-2</v>
      </c>
      <c r="K22" s="47" t="s">
        <v>739</v>
      </c>
      <c r="L22" s="9" t="str">
        <f t="shared" si="3"/>
        <v>Yes</v>
      </c>
    </row>
    <row r="23" spans="1:12" x14ac:dyDescent="0.2">
      <c r="A23" s="4" t="s">
        <v>1001</v>
      </c>
      <c r="B23" s="37" t="s">
        <v>213</v>
      </c>
      <c r="C23" s="38">
        <v>74285</v>
      </c>
      <c r="D23" s="46" t="str">
        <f t="shared" si="0"/>
        <v>N/A</v>
      </c>
      <c r="E23" s="38">
        <v>75934</v>
      </c>
      <c r="F23" s="46" t="str">
        <f t="shared" si="1"/>
        <v>N/A</v>
      </c>
      <c r="G23" s="38">
        <v>75783</v>
      </c>
      <c r="H23" s="46" t="str">
        <f t="shared" si="2"/>
        <v>N/A</v>
      </c>
      <c r="I23" s="12">
        <v>2.2200000000000002</v>
      </c>
      <c r="J23" s="12">
        <v>-0.19900000000000001</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110282</v>
      </c>
      <c r="D26" s="46" t="str">
        <f t="shared" si="0"/>
        <v>N/A</v>
      </c>
      <c r="E26" s="38">
        <v>112111</v>
      </c>
      <c r="F26" s="46" t="str">
        <f t="shared" si="1"/>
        <v>N/A</v>
      </c>
      <c r="G26" s="38">
        <v>111868</v>
      </c>
      <c r="H26" s="46" t="str">
        <f t="shared" si="2"/>
        <v>N/A</v>
      </c>
      <c r="I26" s="12">
        <v>1.6579999999999999</v>
      </c>
      <c r="J26" s="12">
        <v>-0.217</v>
      </c>
      <c r="K26" s="47" t="s">
        <v>739</v>
      </c>
      <c r="L26" s="9" t="str">
        <f t="shared" si="3"/>
        <v>Yes</v>
      </c>
    </row>
    <row r="27" spans="1:12" x14ac:dyDescent="0.2">
      <c r="A27" s="4" t="s">
        <v>1005</v>
      </c>
      <c r="B27" s="37" t="s">
        <v>213</v>
      </c>
      <c r="C27" s="38">
        <v>9218</v>
      </c>
      <c r="D27" s="46" t="str">
        <f t="shared" si="0"/>
        <v>N/A</v>
      </c>
      <c r="E27" s="38">
        <v>8936</v>
      </c>
      <c r="F27" s="46" t="str">
        <f t="shared" si="1"/>
        <v>N/A</v>
      </c>
      <c r="G27" s="38">
        <v>8937</v>
      </c>
      <c r="H27" s="46" t="str">
        <f t="shared" si="2"/>
        <v>N/A</v>
      </c>
      <c r="I27" s="12">
        <v>-3.06</v>
      </c>
      <c r="J27" s="12">
        <v>1.12E-2</v>
      </c>
      <c r="K27" s="47" t="s">
        <v>739</v>
      </c>
      <c r="L27" s="9" t="str">
        <f t="shared" si="3"/>
        <v>Yes</v>
      </c>
    </row>
    <row r="28" spans="1:12" x14ac:dyDescent="0.2">
      <c r="A28" s="60" t="s">
        <v>1006</v>
      </c>
      <c r="B28" s="37" t="s">
        <v>213</v>
      </c>
      <c r="C28" s="38">
        <v>11049</v>
      </c>
      <c r="D28" s="46" t="str">
        <f t="shared" si="0"/>
        <v>N/A</v>
      </c>
      <c r="E28" s="38">
        <v>11078</v>
      </c>
      <c r="F28" s="46" t="str">
        <f t="shared" si="1"/>
        <v>N/A</v>
      </c>
      <c r="G28" s="38">
        <v>11401</v>
      </c>
      <c r="H28" s="46" t="str">
        <f t="shared" si="2"/>
        <v>N/A</v>
      </c>
      <c r="I28" s="12">
        <v>0.26250000000000001</v>
      </c>
      <c r="J28" s="12">
        <v>2.9159999999999999</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64216</v>
      </c>
      <c r="D30" s="46" t="str">
        <f t="shared" si="0"/>
        <v>N/A</v>
      </c>
      <c r="E30" s="38">
        <v>64757</v>
      </c>
      <c r="F30" s="46" t="str">
        <f t="shared" si="1"/>
        <v>N/A</v>
      </c>
      <c r="G30" s="38">
        <v>64407</v>
      </c>
      <c r="H30" s="46" t="str">
        <f t="shared" si="2"/>
        <v>N/A</v>
      </c>
      <c r="I30" s="12">
        <v>0.84250000000000003</v>
      </c>
      <c r="J30" s="12">
        <v>-0.54</v>
      </c>
      <c r="K30" s="47" t="s">
        <v>739</v>
      </c>
      <c r="L30" s="9" t="str">
        <f t="shared" si="3"/>
        <v>Yes</v>
      </c>
    </row>
    <row r="31" spans="1:12" x14ac:dyDescent="0.2">
      <c r="A31" s="48" t="s">
        <v>1008</v>
      </c>
      <c r="B31" s="37" t="s">
        <v>213</v>
      </c>
      <c r="C31" s="38">
        <v>39561</v>
      </c>
      <c r="D31" s="46" t="str">
        <f t="shared" si="0"/>
        <v>N/A</v>
      </c>
      <c r="E31" s="38">
        <v>38096</v>
      </c>
      <c r="F31" s="46" t="str">
        <f t="shared" si="1"/>
        <v>N/A</v>
      </c>
      <c r="G31" s="38">
        <v>36712</v>
      </c>
      <c r="H31" s="46" t="str">
        <f t="shared" si="2"/>
        <v>N/A</v>
      </c>
      <c r="I31" s="12">
        <v>-3.7</v>
      </c>
      <c r="J31" s="12">
        <v>-3.63</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17840</v>
      </c>
      <c r="D34" s="46" t="str">
        <f t="shared" si="0"/>
        <v>N/A</v>
      </c>
      <c r="E34" s="38">
        <v>16609</v>
      </c>
      <c r="F34" s="46" t="str">
        <f t="shared" si="1"/>
        <v>N/A</v>
      </c>
      <c r="G34" s="38">
        <v>16483</v>
      </c>
      <c r="H34" s="46" t="str">
        <f t="shared" si="2"/>
        <v>N/A</v>
      </c>
      <c r="I34" s="12">
        <v>-6.9</v>
      </c>
      <c r="J34" s="12">
        <v>-0.75900000000000001</v>
      </c>
      <c r="K34" s="47" t="s">
        <v>739</v>
      </c>
      <c r="L34" s="9" t="str">
        <f t="shared" si="3"/>
        <v>Yes</v>
      </c>
    </row>
    <row r="35" spans="1:12" x14ac:dyDescent="0.2">
      <c r="A35" s="48" t="s">
        <v>1012</v>
      </c>
      <c r="B35" s="37" t="s">
        <v>213</v>
      </c>
      <c r="C35" s="38">
        <v>1358</v>
      </c>
      <c r="D35" s="46" t="str">
        <f t="shared" si="0"/>
        <v>N/A</v>
      </c>
      <c r="E35" s="38">
        <v>1137</v>
      </c>
      <c r="F35" s="46" t="str">
        <f t="shared" si="1"/>
        <v>N/A</v>
      </c>
      <c r="G35" s="38">
        <v>1164</v>
      </c>
      <c r="H35" s="46" t="str">
        <f t="shared" si="2"/>
        <v>N/A</v>
      </c>
      <c r="I35" s="12">
        <v>-16.3</v>
      </c>
      <c r="J35" s="12">
        <v>2.375</v>
      </c>
      <c r="K35" s="47" t="s">
        <v>739</v>
      </c>
      <c r="L35" s="9" t="str">
        <f t="shared" si="3"/>
        <v>Yes</v>
      </c>
    </row>
    <row r="36" spans="1:12" x14ac:dyDescent="0.2">
      <c r="A36" s="48" t="s">
        <v>1013</v>
      </c>
      <c r="B36" s="37" t="s">
        <v>213</v>
      </c>
      <c r="C36" s="38">
        <v>5457</v>
      </c>
      <c r="D36" s="46" t="str">
        <f t="shared" si="0"/>
        <v>N/A</v>
      </c>
      <c r="E36" s="38">
        <v>8915</v>
      </c>
      <c r="F36" s="46" t="str">
        <f t="shared" si="1"/>
        <v>N/A</v>
      </c>
      <c r="G36" s="38">
        <v>10048</v>
      </c>
      <c r="H36" s="46" t="str">
        <f t="shared" si="2"/>
        <v>N/A</v>
      </c>
      <c r="I36" s="12">
        <v>63.37</v>
      </c>
      <c r="J36" s="12">
        <v>12.71</v>
      </c>
      <c r="K36" s="47" t="s">
        <v>739</v>
      </c>
      <c r="L36" s="9" t="str">
        <f t="shared" si="3"/>
        <v>Yes</v>
      </c>
    </row>
    <row r="37" spans="1:12" x14ac:dyDescent="0.2">
      <c r="A37" s="48" t="s">
        <v>122</v>
      </c>
      <c r="B37" s="37" t="s">
        <v>213</v>
      </c>
      <c r="C37" s="38">
        <v>829</v>
      </c>
      <c r="D37" s="46" t="str">
        <f t="shared" si="0"/>
        <v>N/A</v>
      </c>
      <c r="E37" s="38">
        <v>815</v>
      </c>
      <c r="F37" s="46" t="str">
        <f t="shared" si="1"/>
        <v>N/A</v>
      </c>
      <c r="G37" s="38">
        <v>755</v>
      </c>
      <c r="H37" s="46" t="str">
        <f t="shared" si="2"/>
        <v>N/A</v>
      </c>
      <c r="I37" s="12">
        <v>-1.69</v>
      </c>
      <c r="J37" s="12">
        <v>-7.36</v>
      </c>
      <c r="K37" s="47" t="s">
        <v>739</v>
      </c>
      <c r="L37" s="9" t="str">
        <f t="shared" si="3"/>
        <v>Yes</v>
      </c>
    </row>
    <row r="38" spans="1:12" x14ac:dyDescent="0.2">
      <c r="A38" s="48" t="s">
        <v>84</v>
      </c>
      <c r="B38" s="37" t="s">
        <v>213</v>
      </c>
      <c r="C38" s="49">
        <v>2373114724</v>
      </c>
      <c r="D38" s="46" t="str">
        <f t="shared" si="0"/>
        <v>N/A</v>
      </c>
      <c r="E38" s="49">
        <v>2556721947</v>
      </c>
      <c r="F38" s="46" t="str">
        <f t="shared" si="1"/>
        <v>N/A</v>
      </c>
      <c r="G38" s="49">
        <v>2632079134</v>
      </c>
      <c r="H38" s="46" t="str">
        <f t="shared" si="2"/>
        <v>N/A</v>
      </c>
      <c r="I38" s="12">
        <v>7.7370000000000001</v>
      </c>
      <c r="J38" s="12">
        <v>2.9470000000000001</v>
      </c>
      <c r="K38" s="47" t="s">
        <v>739</v>
      </c>
      <c r="L38" s="9" t="str">
        <f t="shared" si="3"/>
        <v>Yes</v>
      </c>
    </row>
    <row r="39" spans="1:12" x14ac:dyDescent="0.2">
      <c r="A39" s="48" t="s">
        <v>1302</v>
      </c>
      <c r="B39" s="37" t="s">
        <v>213</v>
      </c>
      <c r="C39" s="49">
        <v>6156.8499726</v>
      </c>
      <c r="D39" s="46" t="str">
        <f t="shared" si="0"/>
        <v>N/A</v>
      </c>
      <c r="E39" s="49">
        <v>6450.6021056999998</v>
      </c>
      <c r="F39" s="46" t="str">
        <f t="shared" si="1"/>
        <v>N/A</v>
      </c>
      <c r="G39" s="49">
        <v>6608.6480648999996</v>
      </c>
      <c r="H39" s="46" t="str">
        <f t="shared" si="2"/>
        <v>N/A</v>
      </c>
      <c r="I39" s="12">
        <v>4.7709999999999999</v>
      </c>
      <c r="J39" s="12">
        <v>2.4500000000000002</v>
      </c>
      <c r="K39" s="47" t="s">
        <v>739</v>
      </c>
      <c r="L39" s="9" t="str">
        <f t="shared" si="3"/>
        <v>Yes</v>
      </c>
    </row>
    <row r="40" spans="1:12" x14ac:dyDescent="0.2">
      <c r="A40" s="48" t="s">
        <v>1303</v>
      </c>
      <c r="B40" s="37" t="s">
        <v>213</v>
      </c>
      <c r="C40" s="49">
        <v>7114.0371003</v>
      </c>
      <c r="D40" s="46" t="str">
        <f>IF($B40="N/A","N/A",IF(C40&gt;10,"No",IF(C40&lt;-10,"No","Yes")))</f>
        <v>N/A</v>
      </c>
      <c r="E40" s="49">
        <v>7429.4372162999998</v>
      </c>
      <c r="F40" s="46" t="str">
        <f>IF($B40="N/A","N/A",IF(E40&gt;10,"No",IF(E40&lt;-10,"No","Yes")))</f>
        <v>N/A</v>
      </c>
      <c r="G40" s="49">
        <v>7613.2381148000004</v>
      </c>
      <c r="H40" s="46" t="str">
        <f>IF($B40="N/A","N/A",IF(G40&gt;10,"No",IF(G40&lt;-10,"No","Yes")))</f>
        <v>N/A</v>
      </c>
      <c r="I40" s="12">
        <v>4.4329999999999998</v>
      </c>
      <c r="J40" s="12">
        <v>2.4740000000000002</v>
      </c>
      <c r="K40" s="47" t="s">
        <v>739</v>
      </c>
      <c r="L40" s="9" t="str">
        <f>IF(J40="Div by 0", "N/A", IF(K40="N/A","N/A", IF(J40&gt;VALUE(MID(K40,1,2)), "No", IF(J40&lt;-1*VALUE(MID(K40,1,2)), "No", "Yes"))))</f>
        <v>Yes</v>
      </c>
    </row>
    <row r="41" spans="1:12" x14ac:dyDescent="0.2">
      <c r="A41" s="48" t="s">
        <v>107</v>
      </c>
      <c r="B41" s="37" t="s">
        <v>213</v>
      </c>
      <c r="C41" s="49">
        <v>11507839</v>
      </c>
      <c r="D41" s="46" t="str">
        <f t="shared" ref="D41:D44" si="4">IF($B41="N/A","N/A",IF(C41&gt;10,"No",IF(C41&lt;-10,"No","Yes")))</f>
        <v>N/A</v>
      </c>
      <c r="E41" s="49">
        <v>12476930</v>
      </c>
      <c r="F41" s="46" t="str">
        <f t="shared" ref="F41:F44" si="5">IF($B41="N/A","N/A",IF(E41&gt;10,"No",IF(E41&lt;-10,"No","Yes")))</f>
        <v>N/A</v>
      </c>
      <c r="G41" s="49">
        <v>10563762</v>
      </c>
      <c r="H41" s="46" t="str">
        <f t="shared" ref="H41:H44" si="6">IF($B41="N/A","N/A",IF(G41&gt;10,"No",IF(G41&lt;-10,"No","Yes")))</f>
        <v>N/A</v>
      </c>
      <c r="I41" s="12">
        <v>8.4209999999999994</v>
      </c>
      <c r="J41" s="12">
        <v>-15.3</v>
      </c>
      <c r="K41" s="47" t="s">
        <v>739</v>
      </c>
      <c r="L41" s="9" t="str">
        <f t="shared" ref="L41:L43" si="7">IF(J41="Div by 0", "N/A", IF(K41="N/A","N/A", IF(J41&gt;VALUE(MID(K41,1,2)), "No", IF(J41&lt;-1*VALUE(MID(K41,1,2)), "No", "Yes"))))</f>
        <v>Yes</v>
      </c>
    </row>
    <row r="42" spans="1:12" x14ac:dyDescent="0.2">
      <c r="A42" s="48" t="s">
        <v>158</v>
      </c>
      <c r="B42" s="50" t="s">
        <v>217</v>
      </c>
      <c r="C42" s="1">
        <v>523</v>
      </c>
      <c r="D42" s="46" t="str">
        <f>IF($B42="N/A","N/A",IF(C42&gt;0,"No",IF(C42&lt;0,"No","Yes")))</f>
        <v>No</v>
      </c>
      <c r="E42" s="1">
        <v>622</v>
      </c>
      <c r="F42" s="46" t="str">
        <f>IF($B42="N/A","N/A",IF(E42&gt;0,"No",IF(E42&lt;0,"No","Yes")))</f>
        <v>No</v>
      </c>
      <c r="G42" s="1">
        <v>906</v>
      </c>
      <c r="H42" s="46" t="str">
        <f>IF($B42="N/A","N/A",IF(G42&gt;0,"No",IF(G42&lt;0,"No","Yes")))</f>
        <v>No</v>
      </c>
      <c r="I42" s="12">
        <v>18.93</v>
      </c>
      <c r="J42" s="12">
        <v>45.66</v>
      </c>
      <c r="K42" s="47" t="s">
        <v>739</v>
      </c>
      <c r="L42" s="9" t="str">
        <f t="shared" si="7"/>
        <v>No</v>
      </c>
    </row>
    <row r="43" spans="1:12" x14ac:dyDescent="0.2">
      <c r="A43" s="48" t="s">
        <v>156</v>
      </c>
      <c r="B43" s="37" t="s">
        <v>213</v>
      </c>
      <c r="C43" s="49">
        <v>341279</v>
      </c>
      <c r="D43" s="46" t="str">
        <f t="shared" si="4"/>
        <v>N/A</v>
      </c>
      <c r="E43" s="49">
        <v>355825</v>
      </c>
      <c r="F43" s="46" t="str">
        <f t="shared" si="5"/>
        <v>N/A</v>
      </c>
      <c r="G43" s="49">
        <v>528834</v>
      </c>
      <c r="H43" s="46" t="str">
        <f t="shared" si="6"/>
        <v>N/A</v>
      </c>
      <c r="I43" s="12">
        <v>4.2619999999999996</v>
      </c>
      <c r="J43" s="12">
        <v>48.62</v>
      </c>
      <c r="K43" s="47" t="s">
        <v>739</v>
      </c>
      <c r="L43" s="9" t="str">
        <f t="shared" si="7"/>
        <v>No</v>
      </c>
    </row>
    <row r="44" spans="1:12" x14ac:dyDescent="0.2">
      <c r="A44" s="48" t="s">
        <v>1304</v>
      </c>
      <c r="B44" s="37" t="s">
        <v>213</v>
      </c>
      <c r="C44" s="49">
        <v>652.54110899</v>
      </c>
      <c r="D44" s="46" t="str">
        <f t="shared" si="4"/>
        <v>N/A</v>
      </c>
      <c r="E44" s="49">
        <v>572.06591639999999</v>
      </c>
      <c r="F44" s="46" t="str">
        <f t="shared" si="5"/>
        <v>N/A</v>
      </c>
      <c r="G44" s="49">
        <v>583.70198674999995</v>
      </c>
      <c r="H44" s="46" t="str">
        <f t="shared" si="6"/>
        <v>N/A</v>
      </c>
      <c r="I44" s="12">
        <v>-12.3</v>
      </c>
      <c r="J44" s="12">
        <v>2.0339999999999998</v>
      </c>
      <c r="K44" s="47" t="s">
        <v>739</v>
      </c>
      <c r="L44" s="9" t="str">
        <f>IF(J44="Div by 0", "N/A", IF(OR(J44="N/A",K44="N/A"),"N/A", IF(J44&gt;VALUE(MID(K44,1,2)), "No", IF(J44&lt;-1*VALUE(MID(K44,1,2)), "No", "Yes"))))</f>
        <v>Yes</v>
      </c>
    </row>
    <row r="45" spans="1:12" x14ac:dyDescent="0.2">
      <c r="A45" s="48" t="s">
        <v>1305</v>
      </c>
      <c r="B45" s="37" t="s">
        <v>213</v>
      </c>
      <c r="C45" s="49">
        <v>15883.760533999999</v>
      </c>
      <c r="D45" s="46" t="str">
        <f t="shared" ref="D45:D71" si="8">IF($B45="N/A","N/A",IF(C45&gt;10,"No",IF(C45&lt;-10,"No","Yes")))</f>
        <v>N/A</v>
      </c>
      <c r="E45" s="49">
        <v>16985.469578</v>
      </c>
      <c r="F45" s="46" t="str">
        <f t="shared" ref="F45:F71" si="9">IF($B45="N/A","N/A",IF(E45&gt;10,"No",IF(E45&lt;-10,"No","Yes")))</f>
        <v>N/A</v>
      </c>
      <c r="G45" s="49">
        <v>18118.457640000001</v>
      </c>
      <c r="H45" s="46" t="str">
        <f t="shared" ref="H45:H71" si="10">IF($B45="N/A","N/A",IF(G45&gt;10,"No",IF(G45&lt;-10,"No","Yes")))</f>
        <v>N/A</v>
      </c>
      <c r="I45" s="12">
        <v>6.9359999999999999</v>
      </c>
      <c r="J45" s="12">
        <v>6.67</v>
      </c>
      <c r="K45" s="47" t="s">
        <v>739</v>
      </c>
      <c r="L45" s="9" t="str">
        <f t="shared" ref="L45:L71" si="11">IF(J45="Div by 0", "N/A", IF(K45="N/A","N/A", IF(J45&gt;VALUE(MID(K45,1,2)), "No", IF(J45&lt;-1*VALUE(MID(K45,1,2)), "No", "Yes"))))</f>
        <v>Yes</v>
      </c>
    </row>
    <row r="46" spans="1:12" x14ac:dyDescent="0.2">
      <c r="A46" s="48" t="s">
        <v>1306</v>
      </c>
      <c r="B46" s="37" t="s">
        <v>213</v>
      </c>
      <c r="C46" s="49">
        <v>17829.997025000001</v>
      </c>
      <c r="D46" s="46" t="str">
        <f t="shared" si="8"/>
        <v>N/A</v>
      </c>
      <c r="E46" s="49">
        <v>20020.421759000001</v>
      </c>
      <c r="F46" s="46" t="str">
        <f t="shared" si="9"/>
        <v>N/A</v>
      </c>
      <c r="G46" s="49">
        <v>21318.628090999999</v>
      </c>
      <c r="H46" s="46" t="str">
        <f t="shared" si="10"/>
        <v>N/A</v>
      </c>
      <c r="I46" s="12">
        <v>12.29</v>
      </c>
      <c r="J46" s="12">
        <v>6.484</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14.870967741999999</v>
      </c>
      <c r="D48" s="46" t="str">
        <f t="shared" si="8"/>
        <v>N/A</v>
      </c>
      <c r="E48" s="49">
        <v>1259.8260869999999</v>
      </c>
      <c r="F48" s="46" t="str">
        <f t="shared" si="9"/>
        <v>N/A</v>
      </c>
      <c r="G48" s="49">
        <v>1118.5730337</v>
      </c>
      <c r="H48" s="46" t="str">
        <f t="shared" si="10"/>
        <v>N/A</v>
      </c>
      <c r="I48" s="12">
        <v>8372</v>
      </c>
      <c r="J48" s="12">
        <v>-11.2</v>
      </c>
      <c r="K48" s="47" t="s">
        <v>739</v>
      </c>
      <c r="L48" s="9" t="str">
        <f t="shared" si="11"/>
        <v>Yes</v>
      </c>
    </row>
    <row r="49" spans="1:12" x14ac:dyDescent="0.2">
      <c r="A49" s="48" t="s">
        <v>1309</v>
      </c>
      <c r="B49" s="37" t="s">
        <v>213</v>
      </c>
      <c r="C49" s="49">
        <v>13728.811866</v>
      </c>
      <c r="D49" s="46" t="str">
        <f t="shared" si="8"/>
        <v>N/A</v>
      </c>
      <c r="E49" s="49">
        <v>13455.237154</v>
      </c>
      <c r="F49" s="46" t="str">
        <f t="shared" si="9"/>
        <v>N/A</v>
      </c>
      <c r="G49" s="49">
        <v>14117.907227</v>
      </c>
      <c r="H49" s="46" t="str">
        <f t="shared" si="10"/>
        <v>N/A</v>
      </c>
      <c r="I49" s="12">
        <v>-1.99</v>
      </c>
      <c r="J49" s="12">
        <v>4.9249999999999998</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14805.850596</v>
      </c>
      <c r="D51" s="46" t="str">
        <f t="shared" si="8"/>
        <v>N/A</v>
      </c>
      <c r="E51" s="49">
        <v>15784.406186</v>
      </c>
      <c r="F51" s="46" t="str">
        <f t="shared" si="9"/>
        <v>N/A</v>
      </c>
      <c r="G51" s="49">
        <v>15933.053781000001</v>
      </c>
      <c r="H51" s="46" t="str">
        <f t="shared" si="10"/>
        <v>N/A</v>
      </c>
      <c r="I51" s="12">
        <v>6.609</v>
      </c>
      <c r="J51" s="12">
        <v>0.94169999999999998</v>
      </c>
      <c r="K51" s="47" t="s">
        <v>739</v>
      </c>
      <c r="L51" s="9" t="str">
        <f t="shared" si="11"/>
        <v>Yes</v>
      </c>
    </row>
    <row r="52" spans="1:12" x14ac:dyDescent="0.2">
      <c r="A52" s="48" t="s">
        <v>1312</v>
      </c>
      <c r="B52" s="37" t="s">
        <v>213</v>
      </c>
      <c r="C52" s="49">
        <v>17046.781169000002</v>
      </c>
      <c r="D52" s="46" t="str">
        <f t="shared" si="8"/>
        <v>N/A</v>
      </c>
      <c r="E52" s="49">
        <v>18521.949874000002</v>
      </c>
      <c r="F52" s="46" t="str">
        <f t="shared" si="9"/>
        <v>N/A</v>
      </c>
      <c r="G52" s="49">
        <v>18649.876254999999</v>
      </c>
      <c r="H52" s="46" t="str">
        <f t="shared" si="10"/>
        <v>N/A</v>
      </c>
      <c r="I52" s="12">
        <v>8.6539999999999999</v>
      </c>
      <c r="J52" s="12">
        <v>0.69069999999999998</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14825.238921</v>
      </c>
      <c r="D54" s="46" t="str">
        <f t="shared" si="8"/>
        <v>N/A</v>
      </c>
      <c r="E54" s="49">
        <v>13620.854121</v>
      </c>
      <c r="F54" s="46" t="str">
        <f t="shared" si="9"/>
        <v>N/A</v>
      </c>
      <c r="G54" s="49">
        <v>12265.448659</v>
      </c>
      <c r="H54" s="46" t="str">
        <f t="shared" si="10"/>
        <v>N/A</v>
      </c>
      <c r="I54" s="12">
        <v>-8.1199999999999992</v>
      </c>
      <c r="J54" s="12">
        <v>-9.9499999999999993</v>
      </c>
      <c r="K54" s="47" t="s">
        <v>739</v>
      </c>
      <c r="L54" s="9" t="str">
        <f t="shared" si="11"/>
        <v>Yes</v>
      </c>
    </row>
    <row r="55" spans="1:12" x14ac:dyDescent="0.2">
      <c r="A55" s="48" t="s">
        <v>1691</v>
      </c>
      <c r="B55" s="37" t="s">
        <v>213</v>
      </c>
      <c r="C55" s="49">
        <v>12297.724391</v>
      </c>
      <c r="D55" s="46" t="str">
        <f t="shared" si="8"/>
        <v>N/A</v>
      </c>
      <c r="E55" s="49">
        <v>12951.291036000001</v>
      </c>
      <c r="F55" s="46" t="str">
        <f t="shared" si="9"/>
        <v>N/A</v>
      </c>
      <c r="G55" s="49">
        <v>13159.275675999999</v>
      </c>
      <c r="H55" s="46" t="str">
        <f t="shared" si="10"/>
        <v>N/A</v>
      </c>
      <c r="I55" s="12">
        <v>5.3150000000000004</v>
      </c>
      <c r="J55" s="12">
        <v>1.6060000000000001</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2288.4084234000002</v>
      </c>
      <c r="D57" s="46" t="str">
        <f t="shared" si="8"/>
        <v>N/A</v>
      </c>
      <c r="E57" s="49">
        <v>2018.4011794999999</v>
      </c>
      <c r="F57" s="46" t="str">
        <f t="shared" si="9"/>
        <v>N/A</v>
      </c>
      <c r="G57" s="49">
        <v>2081.1250258</v>
      </c>
      <c r="H57" s="46" t="str">
        <f t="shared" si="10"/>
        <v>N/A</v>
      </c>
      <c r="I57" s="12">
        <v>-11.8</v>
      </c>
      <c r="J57" s="12">
        <v>3.1080000000000001</v>
      </c>
      <c r="K57" s="47" t="s">
        <v>739</v>
      </c>
      <c r="L57" s="9" t="str">
        <f t="shared" si="11"/>
        <v>Yes</v>
      </c>
    </row>
    <row r="58" spans="1:12" x14ac:dyDescent="0.2">
      <c r="A58" s="48" t="s">
        <v>1316</v>
      </c>
      <c r="B58" s="37" t="s">
        <v>213</v>
      </c>
      <c r="C58" s="49">
        <v>2758.9571380000002</v>
      </c>
      <c r="D58" s="46" t="str">
        <f t="shared" si="8"/>
        <v>N/A</v>
      </c>
      <c r="E58" s="49">
        <v>1911.7827454999999</v>
      </c>
      <c r="F58" s="46" t="str">
        <f t="shared" si="9"/>
        <v>N/A</v>
      </c>
      <c r="G58" s="49">
        <v>1985.9653748000001</v>
      </c>
      <c r="H58" s="46" t="str">
        <f t="shared" si="10"/>
        <v>N/A</v>
      </c>
      <c r="I58" s="12">
        <v>-30.7</v>
      </c>
      <c r="J58" s="12">
        <v>3.88</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1588.5147622</v>
      </c>
      <c r="D61" s="46" t="str">
        <f t="shared" si="8"/>
        <v>N/A</v>
      </c>
      <c r="E61" s="49">
        <v>1627.0649000000001</v>
      </c>
      <c r="F61" s="46" t="str">
        <f t="shared" si="9"/>
        <v>N/A</v>
      </c>
      <c r="G61" s="49">
        <v>1654.3329192000001</v>
      </c>
      <c r="H61" s="46" t="str">
        <f t="shared" si="10"/>
        <v>N/A</v>
      </c>
      <c r="I61" s="12">
        <v>2.427</v>
      </c>
      <c r="J61" s="12">
        <v>1.6759999999999999</v>
      </c>
      <c r="K61" s="47" t="s">
        <v>739</v>
      </c>
      <c r="L61" s="9" t="str">
        <f t="shared" si="11"/>
        <v>Yes</v>
      </c>
    </row>
    <row r="62" spans="1:12" x14ac:dyDescent="0.2">
      <c r="A62" s="3" t="s">
        <v>1696</v>
      </c>
      <c r="B62" s="37" t="s">
        <v>213</v>
      </c>
      <c r="C62" s="49">
        <v>3836.0046647999998</v>
      </c>
      <c r="D62" s="46" t="str">
        <f t="shared" si="8"/>
        <v>N/A</v>
      </c>
      <c r="E62" s="49">
        <v>3896.4911594</v>
      </c>
      <c r="F62" s="46" t="str">
        <f t="shared" si="9"/>
        <v>N/A</v>
      </c>
      <c r="G62" s="49">
        <v>4068.8697550000002</v>
      </c>
      <c r="H62" s="46" t="str">
        <f t="shared" si="10"/>
        <v>N/A</v>
      </c>
      <c r="I62" s="12">
        <v>1.577</v>
      </c>
      <c r="J62" s="12">
        <v>4.4240000000000004</v>
      </c>
      <c r="K62" s="47" t="s">
        <v>739</v>
      </c>
      <c r="L62" s="9" t="str">
        <f t="shared" si="11"/>
        <v>Yes</v>
      </c>
    </row>
    <row r="63" spans="1:12" x14ac:dyDescent="0.2">
      <c r="A63" s="3" t="s">
        <v>1697</v>
      </c>
      <c r="B63" s="37" t="s">
        <v>213</v>
      </c>
      <c r="C63" s="49">
        <v>4819.4265544</v>
      </c>
      <c r="D63" s="46" t="str">
        <f t="shared" si="8"/>
        <v>N/A</v>
      </c>
      <c r="E63" s="49">
        <v>5194.6472286999997</v>
      </c>
      <c r="F63" s="46" t="str">
        <f t="shared" si="9"/>
        <v>N/A</v>
      </c>
      <c r="G63" s="49">
        <v>5343.2413822999997</v>
      </c>
      <c r="H63" s="46" t="str">
        <f t="shared" si="10"/>
        <v>N/A</v>
      </c>
      <c r="I63" s="12">
        <v>7.7859999999999996</v>
      </c>
      <c r="J63" s="12">
        <v>2.8610000000000002</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2740.4780117</v>
      </c>
      <c r="D65" s="46" t="str">
        <f t="shared" si="8"/>
        <v>N/A</v>
      </c>
      <c r="E65" s="49">
        <v>2792.8993621999998</v>
      </c>
      <c r="F65" s="46" t="str">
        <f t="shared" si="9"/>
        <v>N/A</v>
      </c>
      <c r="G65" s="49">
        <v>2829.5807442999999</v>
      </c>
      <c r="H65" s="46" t="str">
        <f t="shared" si="10"/>
        <v>N/A</v>
      </c>
      <c r="I65" s="12">
        <v>1.913</v>
      </c>
      <c r="J65" s="12">
        <v>1.3129999999999999</v>
      </c>
      <c r="K65" s="47" t="s">
        <v>739</v>
      </c>
      <c r="L65" s="9" t="str">
        <f t="shared" si="11"/>
        <v>Yes</v>
      </c>
    </row>
    <row r="66" spans="1:12" x14ac:dyDescent="0.2">
      <c r="A66" s="3" t="s">
        <v>1700</v>
      </c>
      <c r="B66" s="37" t="s">
        <v>213</v>
      </c>
      <c r="C66" s="49">
        <v>2613.8442405000001</v>
      </c>
      <c r="D66" s="46" t="str">
        <f t="shared" si="8"/>
        <v>N/A</v>
      </c>
      <c r="E66" s="49">
        <v>2697.9092817999999</v>
      </c>
      <c r="F66" s="46" t="str">
        <f t="shared" si="9"/>
        <v>N/A</v>
      </c>
      <c r="G66" s="49">
        <v>2820.1108629</v>
      </c>
      <c r="H66" s="46" t="str">
        <f t="shared" si="10"/>
        <v>N/A</v>
      </c>
      <c r="I66" s="12">
        <v>3.2160000000000002</v>
      </c>
      <c r="J66" s="12">
        <v>4.5289999999999999</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2323.73963</v>
      </c>
      <c r="D69" s="46" t="str">
        <f t="shared" si="8"/>
        <v>N/A</v>
      </c>
      <c r="E69" s="49">
        <v>2356.5543981999999</v>
      </c>
      <c r="F69" s="46" t="str">
        <f t="shared" si="9"/>
        <v>N/A</v>
      </c>
      <c r="G69" s="49">
        <v>2332.0862707000001</v>
      </c>
      <c r="H69" s="46" t="str">
        <f t="shared" si="10"/>
        <v>N/A</v>
      </c>
      <c r="I69" s="12">
        <v>1.4119999999999999</v>
      </c>
      <c r="J69" s="12">
        <v>-1.04</v>
      </c>
      <c r="K69" s="47" t="s">
        <v>739</v>
      </c>
      <c r="L69" s="9" t="str">
        <f t="shared" si="11"/>
        <v>Yes</v>
      </c>
    </row>
    <row r="70" spans="1:12" x14ac:dyDescent="0.2">
      <c r="A70" s="48" t="s">
        <v>1704</v>
      </c>
      <c r="B70" s="37" t="s">
        <v>213</v>
      </c>
      <c r="C70" s="49">
        <v>5260.9712812999996</v>
      </c>
      <c r="D70" s="46" t="str">
        <f t="shared" si="8"/>
        <v>N/A</v>
      </c>
      <c r="E70" s="49">
        <v>5694.7431838000002</v>
      </c>
      <c r="F70" s="46" t="str">
        <f t="shared" si="9"/>
        <v>N/A</v>
      </c>
      <c r="G70" s="49">
        <v>5706.2121993000001</v>
      </c>
      <c r="H70" s="46" t="str">
        <f t="shared" si="10"/>
        <v>N/A</v>
      </c>
      <c r="I70" s="12">
        <v>8.2449999999999992</v>
      </c>
      <c r="J70" s="12">
        <v>0.2014</v>
      </c>
      <c r="K70" s="47" t="s">
        <v>739</v>
      </c>
      <c r="L70" s="9" t="str">
        <f t="shared" si="11"/>
        <v>Yes</v>
      </c>
    </row>
    <row r="71" spans="1:12" x14ac:dyDescent="0.2">
      <c r="A71" s="48" t="s">
        <v>1705</v>
      </c>
      <c r="B71" s="37" t="s">
        <v>213</v>
      </c>
      <c r="C71" s="49">
        <v>4393.6833425000004</v>
      </c>
      <c r="D71" s="46" t="str">
        <f t="shared" si="8"/>
        <v>N/A</v>
      </c>
      <c r="E71" s="49">
        <v>3641.6485698000001</v>
      </c>
      <c r="F71" s="46" t="str">
        <f t="shared" si="9"/>
        <v>N/A</v>
      </c>
      <c r="G71" s="49">
        <v>3347.0429936</v>
      </c>
      <c r="H71" s="46" t="str">
        <f t="shared" si="10"/>
        <v>N/A</v>
      </c>
      <c r="I71" s="12">
        <v>-17.100000000000001</v>
      </c>
      <c r="J71" s="12">
        <v>-8.09</v>
      </c>
      <c r="K71" s="47" t="s">
        <v>739</v>
      </c>
      <c r="L71" s="9" t="str">
        <f t="shared" si="11"/>
        <v>Yes</v>
      </c>
    </row>
    <row r="72" spans="1:12" x14ac:dyDescent="0.2">
      <c r="A72" s="48" t="s">
        <v>1623</v>
      </c>
      <c r="B72" s="37" t="s">
        <v>213</v>
      </c>
      <c r="C72" s="49">
        <v>466335669</v>
      </c>
      <c r="D72" s="46" t="str">
        <f t="shared" ref="D72:D135" si="12">IF($B72="N/A","N/A",IF(C72&gt;10,"No",IF(C72&lt;-10,"No","Yes")))</f>
        <v>N/A</v>
      </c>
      <c r="E72" s="49">
        <v>508290032</v>
      </c>
      <c r="F72" s="46" t="str">
        <f t="shared" ref="F72:F135" si="13">IF($B72="N/A","N/A",IF(E72&gt;10,"No",IF(E72&lt;-10,"No","Yes")))</f>
        <v>N/A</v>
      </c>
      <c r="G72" s="49">
        <v>515880747</v>
      </c>
      <c r="H72" s="46" t="str">
        <f t="shared" ref="H72:H135" si="14">IF($B72="N/A","N/A",IF(G72&gt;10,"No",IF(G72&lt;-10,"No","Yes")))</f>
        <v>N/A</v>
      </c>
      <c r="I72" s="12">
        <v>8.9969999999999999</v>
      </c>
      <c r="J72" s="12">
        <v>1.4930000000000001</v>
      </c>
      <c r="K72" s="47" t="s">
        <v>739</v>
      </c>
      <c r="L72" s="9" t="str">
        <f t="shared" ref="L72:L132" si="15">IF(J72="Div by 0", "N/A", IF(K72="N/A","N/A", IF(J72&gt;VALUE(MID(K72,1,2)), "No", IF(J72&lt;-1*VALUE(MID(K72,1,2)), "No", "Yes"))))</f>
        <v>Yes</v>
      </c>
    </row>
    <row r="73" spans="1:12" x14ac:dyDescent="0.2">
      <c r="A73" s="48" t="s">
        <v>1624</v>
      </c>
      <c r="B73" s="37" t="s">
        <v>213</v>
      </c>
      <c r="C73" s="38">
        <v>63881</v>
      </c>
      <c r="D73" s="46" t="str">
        <f t="shared" si="12"/>
        <v>N/A</v>
      </c>
      <c r="E73" s="38">
        <v>65353</v>
      </c>
      <c r="F73" s="46" t="str">
        <f t="shared" si="13"/>
        <v>N/A</v>
      </c>
      <c r="G73" s="38">
        <v>64517</v>
      </c>
      <c r="H73" s="46" t="str">
        <f t="shared" si="14"/>
        <v>N/A</v>
      </c>
      <c r="I73" s="12">
        <v>2.3039999999999998</v>
      </c>
      <c r="J73" s="12">
        <v>-1.28</v>
      </c>
      <c r="K73" s="47" t="s">
        <v>739</v>
      </c>
      <c r="L73" s="9" t="str">
        <f t="shared" si="15"/>
        <v>Yes</v>
      </c>
    </row>
    <row r="74" spans="1:12" x14ac:dyDescent="0.2">
      <c r="A74" s="48" t="s">
        <v>1317</v>
      </c>
      <c r="B74" s="37" t="s">
        <v>213</v>
      </c>
      <c r="C74" s="49">
        <v>7300.0683927999999</v>
      </c>
      <c r="D74" s="46" t="str">
        <f t="shared" si="12"/>
        <v>N/A</v>
      </c>
      <c r="E74" s="49">
        <v>7777.6082506000002</v>
      </c>
      <c r="F74" s="46" t="str">
        <f t="shared" si="13"/>
        <v>N/A</v>
      </c>
      <c r="G74" s="49">
        <v>7996.0436319</v>
      </c>
      <c r="H74" s="46" t="str">
        <f t="shared" si="14"/>
        <v>N/A</v>
      </c>
      <c r="I74" s="12">
        <v>6.5419999999999998</v>
      </c>
      <c r="J74" s="12">
        <v>2.8090000000000002</v>
      </c>
      <c r="K74" s="47" t="s">
        <v>739</v>
      </c>
      <c r="L74" s="9" t="str">
        <f t="shared" si="15"/>
        <v>Yes</v>
      </c>
    </row>
    <row r="75" spans="1:12" ht="25.5" x14ac:dyDescent="0.2">
      <c r="A75" s="48" t="s">
        <v>1318</v>
      </c>
      <c r="B75" s="37" t="s">
        <v>213</v>
      </c>
      <c r="C75" s="38">
        <v>7.7502856874999999</v>
      </c>
      <c r="D75" s="46" t="str">
        <f t="shared" si="12"/>
        <v>N/A</v>
      </c>
      <c r="E75" s="38">
        <v>8.0695147888999994</v>
      </c>
      <c r="F75" s="46" t="str">
        <f t="shared" si="13"/>
        <v>N/A</v>
      </c>
      <c r="G75" s="38">
        <v>8.2141916084000002</v>
      </c>
      <c r="H75" s="46" t="str">
        <f t="shared" si="14"/>
        <v>N/A</v>
      </c>
      <c r="I75" s="12">
        <v>4.1189999999999998</v>
      </c>
      <c r="J75" s="12">
        <v>1.7929999999999999</v>
      </c>
      <c r="K75" s="47" t="s">
        <v>739</v>
      </c>
      <c r="L75" s="9" t="str">
        <f t="shared" si="15"/>
        <v>Yes</v>
      </c>
    </row>
    <row r="76" spans="1:12" ht="25.5" x14ac:dyDescent="0.2">
      <c r="A76" s="48" t="s">
        <v>548</v>
      </c>
      <c r="B76" s="37" t="s">
        <v>213</v>
      </c>
      <c r="C76" s="49">
        <v>186601</v>
      </c>
      <c r="D76" s="46" t="str">
        <f t="shared" si="12"/>
        <v>N/A</v>
      </c>
      <c r="E76" s="49">
        <v>422943</v>
      </c>
      <c r="F76" s="46" t="str">
        <f t="shared" si="13"/>
        <v>N/A</v>
      </c>
      <c r="G76" s="49">
        <v>540203</v>
      </c>
      <c r="H76" s="46" t="str">
        <f t="shared" si="14"/>
        <v>N/A</v>
      </c>
      <c r="I76" s="12">
        <v>126.7</v>
      </c>
      <c r="J76" s="12">
        <v>27.72</v>
      </c>
      <c r="K76" s="47" t="s">
        <v>739</v>
      </c>
      <c r="L76" s="9" t="str">
        <f t="shared" si="15"/>
        <v>Yes</v>
      </c>
    </row>
    <row r="77" spans="1:12" x14ac:dyDescent="0.2">
      <c r="A77" s="48" t="s">
        <v>549</v>
      </c>
      <c r="B77" s="37" t="s">
        <v>213</v>
      </c>
      <c r="C77" s="38">
        <v>11</v>
      </c>
      <c r="D77" s="46" t="str">
        <f t="shared" si="12"/>
        <v>N/A</v>
      </c>
      <c r="E77" s="38">
        <v>11</v>
      </c>
      <c r="F77" s="46" t="str">
        <f t="shared" si="13"/>
        <v>N/A</v>
      </c>
      <c r="G77" s="38">
        <v>11</v>
      </c>
      <c r="H77" s="46" t="str">
        <f t="shared" si="14"/>
        <v>N/A</v>
      </c>
      <c r="I77" s="12">
        <v>-25</v>
      </c>
      <c r="J77" s="12">
        <v>0</v>
      </c>
      <c r="K77" s="47" t="s">
        <v>739</v>
      </c>
      <c r="L77" s="9" t="str">
        <f t="shared" si="15"/>
        <v>Yes</v>
      </c>
    </row>
    <row r="78" spans="1:12" x14ac:dyDescent="0.2">
      <c r="A78" s="48" t="s">
        <v>1319</v>
      </c>
      <c r="B78" s="37" t="s">
        <v>213</v>
      </c>
      <c r="C78" s="49">
        <v>46650.25</v>
      </c>
      <c r="D78" s="46" t="str">
        <f t="shared" si="12"/>
        <v>N/A</v>
      </c>
      <c r="E78" s="49">
        <v>140981</v>
      </c>
      <c r="F78" s="46" t="str">
        <f t="shared" si="13"/>
        <v>N/A</v>
      </c>
      <c r="G78" s="49">
        <v>180067.66667000001</v>
      </c>
      <c r="H78" s="46" t="str">
        <f t="shared" si="14"/>
        <v>N/A</v>
      </c>
      <c r="I78" s="12">
        <v>202.2</v>
      </c>
      <c r="J78" s="12">
        <v>27.72</v>
      </c>
      <c r="K78" s="47" t="s">
        <v>739</v>
      </c>
      <c r="L78" s="9" t="str">
        <f t="shared" si="15"/>
        <v>Yes</v>
      </c>
    </row>
    <row r="79" spans="1:12" ht="25.5" x14ac:dyDescent="0.2">
      <c r="A79" s="48" t="s">
        <v>550</v>
      </c>
      <c r="B79" s="37" t="s">
        <v>213</v>
      </c>
      <c r="C79" s="49">
        <v>1849037</v>
      </c>
      <c r="D79" s="46" t="str">
        <f t="shared" si="12"/>
        <v>N/A</v>
      </c>
      <c r="E79" s="49">
        <v>1604577</v>
      </c>
      <c r="F79" s="46" t="str">
        <f t="shared" si="13"/>
        <v>N/A</v>
      </c>
      <c r="G79" s="49">
        <v>1728980</v>
      </c>
      <c r="H79" s="46" t="str">
        <f t="shared" si="14"/>
        <v>N/A</v>
      </c>
      <c r="I79" s="12">
        <v>-13.2</v>
      </c>
      <c r="J79" s="12">
        <v>7.7530000000000001</v>
      </c>
      <c r="K79" s="47" t="s">
        <v>739</v>
      </c>
      <c r="L79" s="9" t="str">
        <f t="shared" si="15"/>
        <v>Yes</v>
      </c>
    </row>
    <row r="80" spans="1:12" x14ac:dyDescent="0.2">
      <c r="A80" s="48" t="s">
        <v>551</v>
      </c>
      <c r="B80" s="37" t="s">
        <v>213</v>
      </c>
      <c r="C80" s="38">
        <v>89</v>
      </c>
      <c r="D80" s="46" t="str">
        <f t="shared" si="12"/>
        <v>N/A</v>
      </c>
      <c r="E80" s="38">
        <v>54</v>
      </c>
      <c r="F80" s="46" t="str">
        <f t="shared" si="13"/>
        <v>N/A</v>
      </c>
      <c r="G80" s="38">
        <v>57</v>
      </c>
      <c r="H80" s="46" t="str">
        <f t="shared" si="14"/>
        <v>N/A</v>
      </c>
      <c r="I80" s="12">
        <v>-39.299999999999997</v>
      </c>
      <c r="J80" s="12">
        <v>5.556</v>
      </c>
      <c r="K80" s="47" t="s">
        <v>739</v>
      </c>
      <c r="L80" s="9" t="str">
        <f t="shared" si="15"/>
        <v>Yes</v>
      </c>
    </row>
    <row r="81" spans="1:12" ht="25.5" x14ac:dyDescent="0.2">
      <c r="A81" s="48" t="s">
        <v>1320</v>
      </c>
      <c r="B81" s="37" t="s">
        <v>213</v>
      </c>
      <c r="C81" s="49">
        <v>20775.696628999998</v>
      </c>
      <c r="D81" s="46" t="str">
        <f t="shared" si="12"/>
        <v>N/A</v>
      </c>
      <c r="E81" s="49">
        <v>29714.388889000002</v>
      </c>
      <c r="F81" s="46" t="str">
        <f t="shared" si="13"/>
        <v>N/A</v>
      </c>
      <c r="G81" s="49">
        <v>30332.982456000002</v>
      </c>
      <c r="H81" s="46" t="str">
        <f t="shared" si="14"/>
        <v>N/A</v>
      </c>
      <c r="I81" s="12">
        <v>43.02</v>
      </c>
      <c r="J81" s="12">
        <v>2.0819999999999999</v>
      </c>
      <c r="K81" s="47" t="s">
        <v>739</v>
      </c>
      <c r="L81" s="9" t="str">
        <f t="shared" si="15"/>
        <v>Yes</v>
      </c>
    </row>
    <row r="82" spans="1:12" ht="25.5" x14ac:dyDescent="0.2">
      <c r="A82" s="48" t="s">
        <v>552</v>
      </c>
      <c r="B82" s="37" t="s">
        <v>213</v>
      </c>
      <c r="C82" s="49">
        <v>19685452</v>
      </c>
      <c r="D82" s="46" t="str">
        <f t="shared" si="12"/>
        <v>N/A</v>
      </c>
      <c r="E82" s="49">
        <v>14336396</v>
      </c>
      <c r="F82" s="46" t="str">
        <f t="shared" si="13"/>
        <v>N/A</v>
      </c>
      <c r="G82" s="49">
        <v>16949253</v>
      </c>
      <c r="H82" s="46" t="str">
        <f t="shared" si="14"/>
        <v>N/A</v>
      </c>
      <c r="I82" s="12">
        <v>-27.2</v>
      </c>
      <c r="J82" s="12">
        <v>18.23</v>
      </c>
      <c r="K82" s="47" t="s">
        <v>739</v>
      </c>
      <c r="L82" s="9" t="str">
        <f t="shared" si="15"/>
        <v>Yes</v>
      </c>
    </row>
    <row r="83" spans="1:12" x14ac:dyDescent="0.2">
      <c r="A83" s="48" t="s">
        <v>553</v>
      </c>
      <c r="B83" s="37" t="s">
        <v>213</v>
      </c>
      <c r="C83" s="38">
        <v>165</v>
      </c>
      <c r="D83" s="46" t="str">
        <f t="shared" si="12"/>
        <v>N/A</v>
      </c>
      <c r="E83" s="38">
        <v>129</v>
      </c>
      <c r="F83" s="46" t="str">
        <f t="shared" si="13"/>
        <v>N/A</v>
      </c>
      <c r="G83" s="38">
        <v>108</v>
      </c>
      <c r="H83" s="46" t="str">
        <f t="shared" si="14"/>
        <v>N/A</v>
      </c>
      <c r="I83" s="12">
        <v>-21.8</v>
      </c>
      <c r="J83" s="12">
        <v>-16.3</v>
      </c>
      <c r="K83" s="47" t="s">
        <v>739</v>
      </c>
      <c r="L83" s="9" t="str">
        <f t="shared" si="15"/>
        <v>Yes</v>
      </c>
    </row>
    <row r="84" spans="1:12" x14ac:dyDescent="0.2">
      <c r="A84" s="48" t="s">
        <v>1321</v>
      </c>
      <c r="B84" s="37" t="s">
        <v>213</v>
      </c>
      <c r="C84" s="49">
        <v>119305.7697</v>
      </c>
      <c r="D84" s="46" t="str">
        <f t="shared" si="12"/>
        <v>N/A</v>
      </c>
      <c r="E84" s="49">
        <v>111134.85271000001</v>
      </c>
      <c r="F84" s="46" t="str">
        <f t="shared" si="13"/>
        <v>N/A</v>
      </c>
      <c r="G84" s="49">
        <v>156937.52778</v>
      </c>
      <c r="H84" s="46" t="str">
        <f t="shared" si="14"/>
        <v>N/A</v>
      </c>
      <c r="I84" s="12">
        <v>-6.85</v>
      </c>
      <c r="J84" s="12">
        <v>41.21</v>
      </c>
      <c r="K84" s="47" t="s">
        <v>739</v>
      </c>
      <c r="L84" s="9" t="str">
        <f t="shared" si="15"/>
        <v>No</v>
      </c>
    </row>
    <row r="85" spans="1:12" x14ac:dyDescent="0.2">
      <c r="A85" s="48" t="s">
        <v>554</v>
      </c>
      <c r="B85" s="37" t="s">
        <v>213</v>
      </c>
      <c r="C85" s="49">
        <v>114954527</v>
      </c>
      <c r="D85" s="46" t="str">
        <f t="shared" si="12"/>
        <v>N/A</v>
      </c>
      <c r="E85" s="49">
        <v>120459674</v>
      </c>
      <c r="F85" s="46" t="str">
        <f t="shared" si="13"/>
        <v>N/A</v>
      </c>
      <c r="G85" s="49">
        <v>124256136</v>
      </c>
      <c r="H85" s="46" t="str">
        <f t="shared" si="14"/>
        <v>N/A</v>
      </c>
      <c r="I85" s="12">
        <v>4.7889999999999997</v>
      </c>
      <c r="J85" s="12">
        <v>3.1520000000000001</v>
      </c>
      <c r="K85" s="47" t="s">
        <v>739</v>
      </c>
      <c r="L85" s="9" t="str">
        <f t="shared" si="15"/>
        <v>Yes</v>
      </c>
    </row>
    <row r="86" spans="1:12" x14ac:dyDescent="0.2">
      <c r="A86" s="48" t="s">
        <v>555</v>
      </c>
      <c r="B86" s="37" t="s">
        <v>213</v>
      </c>
      <c r="C86" s="38">
        <v>4092</v>
      </c>
      <c r="D86" s="46" t="str">
        <f t="shared" si="12"/>
        <v>N/A</v>
      </c>
      <c r="E86" s="38">
        <v>4209</v>
      </c>
      <c r="F86" s="46" t="str">
        <f t="shared" si="13"/>
        <v>N/A</v>
      </c>
      <c r="G86" s="38">
        <v>4340</v>
      </c>
      <c r="H86" s="46" t="str">
        <f t="shared" si="14"/>
        <v>N/A</v>
      </c>
      <c r="I86" s="12">
        <v>2.859</v>
      </c>
      <c r="J86" s="12">
        <v>3.1120000000000001</v>
      </c>
      <c r="K86" s="47" t="s">
        <v>739</v>
      </c>
      <c r="L86" s="9" t="str">
        <f t="shared" si="15"/>
        <v>Yes</v>
      </c>
    </row>
    <row r="87" spans="1:12" x14ac:dyDescent="0.2">
      <c r="A87" s="48" t="s">
        <v>1322</v>
      </c>
      <c r="B87" s="37" t="s">
        <v>213</v>
      </c>
      <c r="C87" s="49">
        <v>28092.504153999998</v>
      </c>
      <c r="D87" s="46" t="str">
        <f t="shared" si="12"/>
        <v>N/A</v>
      </c>
      <c r="E87" s="49">
        <v>28619.547160999999</v>
      </c>
      <c r="F87" s="46" t="str">
        <f t="shared" si="13"/>
        <v>N/A</v>
      </c>
      <c r="G87" s="49">
        <v>28630.446082999999</v>
      </c>
      <c r="H87" s="46" t="str">
        <f t="shared" si="14"/>
        <v>N/A</v>
      </c>
      <c r="I87" s="12">
        <v>1.8759999999999999</v>
      </c>
      <c r="J87" s="12">
        <v>3.8100000000000002E-2</v>
      </c>
      <c r="K87" s="47" t="s">
        <v>739</v>
      </c>
      <c r="L87" s="9" t="str">
        <f t="shared" si="15"/>
        <v>Yes</v>
      </c>
    </row>
    <row r="88" spans="1:12" ht="25.5" x14ac:dyDescent="0.2">
      <c r="A88" s="48" t="s">
        <v>556</v>
      </c>
      <c r="B88" s="37" t="s">
        <v>213</v>
      </c>
      <c r="C88" s="49">
        <v>12030337</v>
      </c>
      <c r="D88" s="46" t="str">
        <f t="shared" si="12"/>
        <v>N/A</v>
      </c>
      <c r="E88" s="49">
        <v>11344123</v>
      </c>
      <c r="F88" s="46" t="str">
        <f t="shared" si="13"/>
        <v>N/A</v>
      </c>
      <c r="G88" s="49">
        <v>8562066</v>
      </c>
      <c r="H88" s="46" t="str">
        <f t="shared" si="14"/>
        <v>N/A</v>
      </c>
      <c r="I88" s="12">
        <v>-5.7</v>
      </c>
      <c r="J88" s="12">
        <v>-24.5</v>
      </c>
      <c r="K88" s="47" t="s">
        <v>739</v>
      </c>
      <c r="L88" s="9" t="str">
        <f t="shared" si="15"/>
        <v>Yes</v>
      </c>
    </row>
    <row r="89" spans="1:12" x14ac:dyDescent="0.2">
      <c r="A89" s="48" t="s">
        <v>557</v>
      </c>
      <c r="B89" s="37" t="s">
        <v>213</v>
      </c>
      <c r="C89" s="38">
        <v>46327</v>
      </c>
      <c r="D89" s="46" t="str">
        <f t="shared" si="12"/>
        <v>N/A</v>
      </c>
      <c r="E89" s="38">
        <v>44729</v>
      </c>
      <c r="F89" s="46" t="str">
        <f t="shared" si="13"/>
        <v>N/A</v>
      </c>
      <c r="G89" s="38">
        <v>35359</v>
      </c>
      <c r="H89" s="46" t="str">
        <f t="shared" si="14"/>
        <v>N/A</v>
      </c>
      <c r="I89" s="12">
        <v>-3.45</v>
      </c>
      <c r="J89" s="12">
        <v>-20.9</v>
      </c>
      <c r="K89" s="47" t="s">
        <v>739</v>
      </c>
      <c r="L89" s="9" t="str">
        <f t="shared" si="15"/>
        <v>Yes</v>
      </c>
    </row>
    <row r="90" spans="1:12" x14ac:dyDescent="0.2">
      <c r="A90" s="48" t="s">
        <v>1323</v>
      </c>
      <c r="B90" s="37" t="s">
        <v>213</v>
      </c>
      <c r="C90" s="49">
        <v>259.6830574</v>
      </c>
      <c r="D90" s="46" t="str">
        <f t="shared" si="12"/>
        <v>N/A</v>
      </c>
      <c r="E90" s="49">
        <v>253.61897203000001</v>
      </c>
      <c r="F90" s="46" t="str">
        <f t="shared" si="13"/>
        <v>N/A</v>
      </c>
      <c r="G90" s="49">
        <v>242.14672361000001</v>
      </c>
      <c r="H90" s="46" t="str">
        <f t="shared" si="14"/>
        <v>N/A</v>
      </c>
      <c r="I90" s="12">
        <v>-2.34</v>
      </c>
      <c r="J90" s="12">
        <v>-4.5199999999999996</v>
      </c>
      <c r="K90" s="47" t="s">
        <v>739</v>
      </c>
      <c r="L90" s="9" t="str">
        <f t="shared" si="15"/>
        <v>Yes</v>
      </c>
    </row>
    <row r="91" spans="1:12" x14ac:dyDescent="0.2">
      <c r="A91" s="48" t="s">
        <v>558</v>
      </c>
      <c r="B91" s="37" t="s">
        <v>213</v>
      </c>
      <c r="C91" s="49">
        <v>9964385</v>
      </c>
      <c r="D91" s="46" t="str">
        <f t="shared" si="12"/>
        <v>N/A</v>
      </c>
      <c r="E91" s="49">
        <v>9831520</v>
      </c>
      <c r="F91" s="46" t="str">
        <f t="shared" si="13"/>
        <v>N/A</v>
      </c>
      <c r="G91" s="49">
        <v>8878249</v>
      </c>
      <c r="H91" s="46" t="str">
        <f t="shared" si="14"/>
        <v>N/A</v>
      </c>
      <c r="I91" s="12">
        <v>-1.33</v>
      </c>
      <c r="J91" s="12">
        <v>-9.6999999999999993</v>
      </c>
      <c r="K91" s="47" t="s">
        <v>739</v>
      </c>
      <c r="L91" s="9" t="str">
        <f t="shared" si="15"/>
        <v>Yes</v>
      </c>
    </row>
    <row r="92" spans="1:12" x14ac:dyDescent="0.2">
      <c r="A92" s="48" t="s">
        <v>559</v>
      </c>
      <c r="B92" s="37" t="s">
        <v>213</v>
      </c>
      <c r="C92" s="38">
        <v>34925</v>
      </c>
      <c r="D92" s="46" t="str">
        <f t="shared" si="12"/>
        <v>N/A</v>
      </c>
      <c r="E92" s="38">
        <v>32466</v>
      </c>
      <c r="F92" s="46" t="str">
        <f t="shared" si="13"/>
        <v>N/A</v>
      </c>
      <c r="G92" s="38">
        <v>28785</v>
      </c>
      <c r="H92" s="46" t="str">
        <f t="shared" si="14"/>
        <v>N/A</v>
      </c>
      <c r="I92" s="12">
        <v>-7.04</v>
      </c>
      <c r="J92" s="12">
        <v>-11.3</v>
      </c>
      <c r="K92" s="47" t="s">
        <v>739</v>
      </c>
      <c r="L92" s="9" t="str">
        <f t="shared" si="15"/>
        <v>Yes</v>
      </c>
    </row>
    <row r="93" spans="1:12" x14ac:dyDescent="0.2">
      <c r="A93" s="48" t="s">
        <v>1324</v>
      </c>
      <c r="B93" s="37" t="s">
        <v>213</v>
      </c>
      <c r="C93" s="49">
        <v>285.30808875999998</v>
      </c>
      <c r="D93" s="46" t="str">
        <f t="shared" si="12"/>
        <v>N/A</v>
      </c>
      <c r="E93" s="49">
        <v>302.82510934999999</v>
      </c>
      <c r="F93" s="46" t="str">
        <f t="shared" si="13"/>
        <v>N/A</v>
      </c>
      <c r="G93" s="49">
        <v>308.433177</v>
      </c>
      <c r="H93" s="46" t="str">
        <f t="shared" si="14"/>
        <v>N/A</v>
      </c>
      <c r="I93" s="12">
        <v>6.14</v>
      </c>
      <c r="J93" s="12">
        <v>1.8520000000000001</v>
      </c>
      <c r="K93" s="47" t="s">
        <v>739</v>
      </c>
      <c r="L93" s="9" t="str">
        <f t="shared" si="15"/>
        <v>Yes</v>
      </c>
    </row>
    <row r="94" spans="1:12" ht="25.5" x14ac:dyDescent="0.2">
      <c r="A94" s="48" t="s">
        <v>560</v>
      </c>
      <c r="B94" s="37" t="s">
        <v>213</v>
      </c>
      <c r="C94" s="49">
        <v>2619281</v>
      </c>
      <c r="D94" s="46" t="str">
        <f t="shared" si="12"/>
        <v>N/A</v>
      </c>
      <c r="E94" s="49">
        <v>2637181</v>
      </c>
      <c r="F94" s="46" t="str">
        <f t="shared" si="13"/>
        <v>N/A</v>
      </c>
      <c r="G94" s="49">
        <v>2635168</v>
      </c>
      <c r="H94" s="46" t="str">
        <f t="shared" si="14"/>
        <v>N/A</v>
      </c>
      <c r="I94" s="12">
        <v>0.68340000000000001</v>
      </c>
      <c r="J94" s="12">
        <v>-7.5999999999999998E-2</v>
      </c>
      <c r="K94" s="47" t="s">
        <v>739</v>
      </c>
      <c r="L94" s="9" t="str">
        <f t="shared" si="15"/>
        <v>Yes</v>
      </c>
    </row>
    <row r="95" spans="1:12" x14ac:dyDescent="0.2">
      <c r="A95" s="48" t="s">
        <v>561</v>
      </c>
      <c r="B95" s="37" t="s">
        <v>213</v>
      </c>
      <c r="C95" s="38">
        <v>34734</v>
      </c>
      <c r="D95" s="46" t="str">
        <f t="shared" si="12"/>
        <v>N/A</v>
      </c>
      <c r="E95" s="38">
        <v>34565</v>
      </c>
      <c r="F95" s="46" t="str">
        <f t="shared" si="13"/>
        <v>N/A</v>
      </c>
      <c r="G95" s="38">
        <v>33509</v>
      </c>
      <c r="H95" s="46" t="str">
        <f t="shared" si="14"/>
        <v>N/A</v>
      </c>
      <c r="I95" s="12">
        <v>-0.48699999999999999</v>
      </c>
      <c r="J95" s="12">
        <v>-3.06</v>
      </c>
      <c r="K95" s="47" t="s">
        <v>739</v>
      </c>
      <c r="L95" s="9" t="str">
        <f t="shared" si="15"/>
        <v>Yes</v>
      </c>
    </row>
    <row r="96" spans="1:12" ht="25.5" x14ac:dyDescent="0.2">
      <c r="A96" s="48" t="s">
        <v>1325</v>
      </c>
      <c r="B96" s="37" t="s">
        <v>213</v>
      </c>
      <c r="C96" s="49">
        <v>75.409713824999997</v>
      </c>
      <c r="D96" s="46" t="str">
        <f t="shared" si="12"/>
        <v>N/A</v>
      </c>
      <c r="E96" s="49">
        <v>76.296282367000003</v>
      </c>
      <c r="F96" s="46" t="str">
        <f t="shared" si="13"/>
        <v>N/A</v>
      </c>
      <c r="G96" s="49">
        <v>78.640604017000001</v>
      </c>
      <c r="H96" s="46" t="str">
        <f t="shared" si="14"/>
        <v>N/A</v>
      </c>
      <c r="I96" s="12">
        <v>1.1759999999999999</v>
      </c>
      <c r="J96" s="12">
        <v>3.073</v>
      </c>
      <c r="K96" s="47" t="s">
        <v>739</v>
      </c>
      <c r="L96" s="9" t="str">
        <f t="shared" si="15"/>
        <v>Yes</v>
      </c>
    </row>
    <row r="97" spans="1:12" ht="25.5" x14ac:dyDescent="0.2">
      <c r="A97" s="48" t="s">
        <v>562</v>
      </c>
      <c r="B97" s="37" t="s">
        <v>213</v>
      </c>
      <c r="C97" s="49">
        <v>183942729</v>
      </c>
      <c r="D97" s="46" t="str">
        <f t="shared" si="12"/>
        <v>N/A</v>
      </c>
      <c r="E97" s="49">
        <v>200700174</v>
      </c>
      <c r="F97" s="46" t="str">
        <f t="shared" si="13"/>
        <v>N/A</v>
      </c>
      <c r="G97" s="49">
        <v>206672592</v>
      </c>
      <c r="H97" s="46" t="str">
        <f t="shared" si="14"/>
        <v>N/A</v>
      </c>
      <c r="I97" s="12">
        <v>9.11</v>
      </c>
      <c r="J97" s="12">
        <v>2.976</v>
      </c>
      <c r="K97" s="47" t="s">
        <v>739</v>
      </c>
      <c r="L97" s="9" t="str">
        <f t="shared" si="15"/>
        <v>Yes</v>
      </c>
    </row>
    <row r="98" spans="1:12" x14ac:dyDescent="0.2">
      <c r="A98" s="48" t="s">
        <v>563</v>
      </c>
      <c r="B98" s="37" t="s">
        <v>213</v>
      </c>
      <c r="C98" s="38">
        <v>185594</v>
      </c>
      <c r="D98" s="46" t="str">
        <f t="shared" si="12"/>
        <v>N/A</v>
      </c>
      <c r="E98" s="38">
        <v>189230</v>
      </c>
      <c r="F98" s="46" t="str">
        <f t="shared" si="13"/>
        <v>N/A</v>
      </c>
      <c r="G98" s="38">
        <v>190440</v>
      </c>
      <c r="H98" s="46" t="str">
        <f t="shared" si="14"/>
        <v>N/A</v>
      </c>
      <c r="I98" s="12">
        <v>1.9590000000000001</v>
      </c>
      <c r="J98" s="12">
        <v>0.63939999999999997</v>
      </c>
      <c r="K98" s="47" t="s">
        <v>739</v>
      </c>
      <c r="L98" s="9" t="str">
        <f t="shared" si="15"/>
        <v>Yes</v>
      </c>
    </row>
    <row r="99" spans="1:12" x14ac:dyDescent="0.2">
      <c r="A99" s="48" t="s">
        <v>1326</v>
      </c>
      <c r="B99" s="37" t="s">
        <v>213</v>
      </c>
      <c r="C99" s="49">
        <v>991.10277811000003</v>
      </c>
      <c r="D99" s="46" t="str">
        <f t="shared" si="12"/>
        <v>N/A</v>
      </c>
      <c r="E99" s="49">
        <v>1060.6149871</v>
      </c>
      <c r="F99" s="46" t="str">
        <f t="shared" si="13"/>
        <v>N/A</v>
      </c>
      <c r="G99" s="49">
        <v>1085.2373031</v>
      </c>
      <c r="H99" s="46" t="str">
        <f t="shared" si="14"/>
        <v>N/A</v>
      </c>
      <c r="I99" s="12">
        <v>7.0140000000000002</v>
      </c>
      <c r="J99" s="12">
        <v>2.3220000000000001</v>
      </c>
      <c r="K99" s="47" t="s">
        <v>739</v>
      </c>
      <c r="L99" s="9" t="str">
        <f t="shared" si="15"/>
        <v>Yes</v>
      </c>
    </row>
    <row r="100" spans="1:12" x14ac:dyDescent="0.2">
      <c r="A100" s="48" t="s">
        <v>564</v>
      </c>
      <c r="B100" s="37" t="s">
        <v>213</v>
      </c>
      <c r="C100" s="49">
        <v>298424569</v>
      </c>
      <c r="D100" s="46" t="str">
        <f t="shared" si="12"/>
        <v>N/A</v>
      </c>
      <c r="E100" s="49">
        <v>294818791</v>
      </c>
      <c r="F100" s="46" t="str">
        <f t="shared" si="13"/>
        <v>N/A</v>
      </c>
      <c r="G100" s="49">
        <v>275871970</v>
      </c>
      <c r="H100" s="46" t="str">
        <f t="shared" si="14"/>
        <v>N/A</v>
      </c>
      <c r="I100" s="12">
        <v>-1.21</v>
      </c>
      <c r="J100" s="12">
        <v>-6.43</v>
      </c>
      <c r="K100" s="47" t="s">
        <v>739</v>
      </c>
      <c r="L100" s="9" t="str">
        <f t="shared" si="15"/>
        <v>Yes</v>
      </c>
    </row>
    <row r="101" spans="1:12" x14ac:dyDescent="0.2">
      <c r="A101" s="48" t="s">
        <v>565</v>
      </c>
      <c r="B101" s="37" t="s">
        <v>213</v>
      </c>
      <c r="C101" s="38">
        <v>309174</v>
      </c>
      <c r="D101" s="46" t="str">
        <f t="shared" si="12"/>
        <v>N/A</v>
      </c>
      <c r="E101" s="38">
        <v>319038</v>
      </c>
      <c r="F101" s="46" t="str">
        <f t="shared" si="13"/>
        <v>N/A</v>
      </c>
      <c r="G101" s="38">
        <v>320309</v>
      </c>
      <c r="H101" s="46" t="str">
        <f t="shared" si="14"/>
        <v>N/A</v>
      </c>
      <c r="I101" s="12">
        <v>3.19</v>
      </c>
      <c r="J101" s="12">
        <v>0.39839999999999998</v>
      </c>
      <c r="K101" s="47" t="s">
        <v>739</v>
      </c>
      <c r="L101" s="9" t="str">
        <f t="shared" si="15"/>
        <v>Yes</v>
      </c>
    </row>
    <row r="102" spans="1:12" x14ac:dyDescent="0.2">
      <c r="A102" s="48" t="s">
        <v>1327</v>
      </c>
      <c r="B102" s="37" t="s">
        <v>213</v>
      </c>
      <c r="C102" s="49">
        <v>965.23177563000002</v>
      </c>
      <c r="D102" s="46" t="str">
        <f t="shared" si="12"/>
        <v>N/A</v>
      </c>
      <c r="E102" s="49">
        <v>924.08675769000001</v>
      </c>
      <c r="F102" s="46" t="str">
        <f t="shared" si="13"/>
        <v>N/A</v>
      </c>
      <c r="G102" s="49">
        <v>861.26824409999995</v>
      </c>
      <c r="H102" s="46" t="str">
        <f t="shared" si="14"/>
        <v>N/A</v>
      </c>
      <c r="I102" s="12">
        <v>-4.26</v>
      </c>
      <c r="J102" s="12">
        <v>-6.8</v>
      </c>
      <c r="K102" s="47" t="s">
        <v>739</v>
      </c>
      <c r="L102" s="9" t="str">
        <f t="shared" si="15"/>
        <v>Yes</v>
      </c>
    </row>
    <row r="103" spans="1:12" ht="25.5" x14ac:dyDescent="0.2">
      <c r="A103" s="48" t="s">
        <v>566</v>
      </c>
      <c r="B103" s="37" t="s">
        <v>213</v>
      </c>
      <c r="C103" s="49">
        <v>4220552</v>
      </c>
      <c r="D103" s="46" t="str">
        <f t="shared" si="12"/>
        <v>N/A</v>
      </c>
      <c r="E103" s="49">
        <v>4518150</v>
      </c>
      <c r="F103" s="46" t="str">
        <f t="shared" si="13"/>
        <v>N/A</v>
      </c>
      <c r="G103" s="49">
        <v>4472656</v>
      </c>
      <c r="H103" s="46" t="str">
        <f t="shared" si="14"/>
        <v>N/A</v>
      </c>
      <c r="I103" s="12">
        <v>7.0510000000000002</v>
      </c>
      <c r="J103" s="12">
        <v>-1.01</v>
      </c>
      <c r="K103" s="47" t="s">
        <v>739</v>
      </c>
      <c r="L103" s="9" t="str">
        <f t="shared" si="15"/>
        <v>Yes</v>
      </c>
    </row>
    <row r="104" spans="1:12" x14ac:dyDescent="0.2">
      <c r="A104" s="48" t="s">
        <v>567</v>
      </c>
      <c r="B104" s="37" t="s">
        <v>213</v>
      </c>
      <c r="C104" s="38">
        <v>5490</v>
      </c>
      <c r="D104" s="46" t="str">
        <f t="shared" si="12"/>
        <v>N/A</v>
      </c>
      <c r="E104" s="38">
        <v>5806</v>
      </c>
      <c r="F104" s="46" t="str">
        <f t="shared" si="13"/>
        <v>N/A</v>
      </c>
      <c r="G104" s="38">
        <v>6075</v>
      </c>
      <c r="H104" s="46" t="str">
        <f t="shared" si="14"/>
        <v>N/A</v>
      </c>
      <c r="I104" s="12">
        <v>5.7560000000000002</v>
      </c>
      <c r="J104" s="12">
        <v>4.633</v>
      </c>
      <c r="K104" s="47" t="s">
        <v>739</v>
      </c>
      <c r="L104" s="9" t="str">
        <f t="shared" si="15"/>
        <v>Yes</v>
      </c>
    </row>
    <row r="105" spans="1:12" ht="25.5" x14ac:dyDescent="0.2">
      <c r="A105" s="48" t="s">
        <v>1328</v>
      </c>
      <c r="B105" s="37" t="s">
        <v>213</v>
      </c>
      <c r="C105" s="49">
        <v>768.77085609999995</v>
      </c>
      <c r="D105" s="46" t="str">
        <f t="shared" si="12"/>
        <v>N/A</v>
      </c>
      <c r="E105" s="49">
        <v>778.18635893999999</v>
      </c>
      <c r="F105" s="46" t="str">
        <f t="shared" si="13"/>
        <v>N/A</v>
      </c>
      <c r="G105" s="49">
        <v>736.23967077999998</v>
      </c>
      <c r="H105" s="46" t="str">
        <f t="shared" si="14"/>
        <v>N/A</v>
      </c>
      <c r="I105" s="12">
        <v>1.2250000000000001</v>
      </c>
      <c r="J105" s="12">
        <v>-5.39</v>
      </c>
      <c r="K105" s="47" t="s">
        <v>739</v>
      </c>
      <c r="L105" s="9" t="str">
        <f t="shared" si="15"/>
        <v>Yes</v>
      </c>
    </row>
    <row r="106" spans="1:12" ht="25.5" x14ac:dyDescent="0.2">
      <c r="A106" s="48" t="s">
        <v>568</v>
      </c>
      <c r="B106" s="37" t="s">
        <v>213</v>
      </c>
      <c r="C106" s="49">
        <v>169098625</v>
      </c>
      <c r="D106" s="46" t="str">
        <f t="shared" si="12"/>
        <v>N/A</v>
      </c>
      <c r="E106" s="49">
        <v>168337276</v>
      </c>
      <c r="F106" s="46" t="str">
        <f t="shared" si="13"/>
        <v>N/A</v>
      </c>
      <c r="G106" s="49">
        <v>152061461</v>
      </c>
      <c r="H106" s="46" t="str">
        <f t="shared" si="14"/>
        <v>N/A</v>
      </c>
      <c r="I106" s="12">
        <v>-0.45</v>
      </c>
      <c r="J106" s="12">
        <v>-9.67</v>
      </c>
      <c r="K106" s="47" t="s">
        <v>739</v>
      </c>
      <c r="L106" s="9" t="str">
        <f t="shared" si="15"/>
        <v>Yes</v>
      </c>
    </row>
    <row r="107" spans="1:12" x14ac:dyDescent="0.2">
      <c r="A107" s="48" t="s">
        <v>569</v>
      </c>
      <c r="B107" s="37" t="s">
        <v>213</v>
      </c>
      <c r="C107" s="38">
        <v>256677</v>
      </c>
      <c r="D107" s="46" t="str">
        <f t="shared" si="12"/>
        <v>N/A</v>
      </c>
      <c r="E107" s="38">
        <v>247147</v>
      </c>
      <c r="F107" s="46" t="str">
        <f t="shared" si="13"/>
        <v>N/A</v>
      </c>
      <c r="G107" s="38">
        <v>249923</v>
      </c>
      <c r="H107" s="46" t="str">
        <f t="shared" si="14"/>
        <v>N/A</v>
      </c>
      <c r="I107" s="12">
        <v>-3.71</v>
      </c>
      <c r="J107" s="12">
        <v>1.123</v>
      </c>
      <c r="K107" s="47" t="s">
        <v>739</v>
      </c>
      <c r="L107" s="9" t="str">
        <f t="shared" si="15"/>
        <v>Yes</v>
      </c>
    </row>
    <row r="108" spans="1:12" x14ac:dyDescent="0.2">
      <c r="A108" s="48" t="s">
        <v>1329</v>
      </c>
      <c r="B108" s="37" t="s">
        <v>213</v>
      </c>
      <c r="C108" s="49">
        <v>658.79928859999995</v>
      </c>
      <c r="D108" s="46" t="str">
        <f t="shared" si="12"/>
        <v>N/A</v>
      </c>
      <c r="E108" s="49">
        <v>681.12206905000005</v>
      </c>
      <c r="F108" s="46" t="str">
        <f t="shared" si="13"/>
        <v>N/A</v>
      </c>
      <c r="G108" s="49">
        <v>608.43324143999996</v>
      </c>
      <c r="H108" s="46" t="str">
        <f t="shared" si="14"/>
        <v>N/A</v>
      </c>
      <c r="I108" s="12">
        <v>3.3879999999999999</v>
      </c>
      <c r="J108" s="12">
        <v>-10.7</v>
      </c>
      <c r="K108" s="47" t="s">
        <v>739</v>
      </c>
      <c r="L108" s="9" t="str">
        <f t="shared" si="15"/>
        <v>Yes</v>
      </c>
    </row>
    <row r="109" spans="1:12" x14ac:dyDescent="0.2">
      <c r="A109" s="48" t="s">
        <v>570</v>
      </c>
      <c r="B109" s="37" t="s">
        <v>213</v>
      </c>
      <c r="C109" s="49">
        <v>572797001</v>
      </c>
      <c r="D109" s="46" t="str">
        <f t="shared" si="12"/>
        <v>N/A</v>
      </c>
      <c r="E109" s="49">
        <v>653189950</v>
      </c>
      <c r="F109" s="46" t="str">
        <f t="shared" si="13"/>
        <v>N/A</v>
      </c>
      <c r="G109" s="49">
        <v>704954123</v>
      </c>
      <c r="H109" s="46" t="str">
        <f t="shared" si="14"/>
        <v>N/A</v>
      </c>
      <c r="I109" s="12">
        <v>14.04</v>
      </c>
      <c r="J109" s="12">
        <v>7.9249999999999998</v>
      </c>
      <c r="K109" s="47" t="s">
        <v>739</v>
      </c>
      <c r="L109" s="9" t="str">
        <f t="shared" si="15"/>
        <v>Yes</v>
      </c>
    </row>
    <row r="110" spans="1:12" x14ac:dyDescent="0.2">
      <c r="A110" s="48" t="s">
        <v>571</v>
      </c>
      <c r="B110" s="37" t="s">
        <v>213</v>
      </c>
      <c r="C110" s="38">
        <v>280673</v>
      </c>
      <c r="D110" s="46" t="str">
        <f t="shared" si="12"/>
        <v>N/A</v>
      </c>
      <c r="E110" s="38">
        <v>288045</v>
      </c>
      <c r="F110" s="46" t="str">
        <f t="shared" si="13"/>
        <v>N/A</v>
      </c>
      <c r="G110" s="38">
        <v>288457</v>
      </c>
      <c r="H110" s="46" t="str">
        <f t="shared" si="14"/>
        <v>N/A</v>
      </c>
      <c r="I110" s="12">
        <v>2.6269999999999998</v>
      </c>
      <c r="J110" s="12">
        <v>0.14299999999999999</v>
      </c>
      <c r="K110" s="47" t="s">
        <v>739</v>
      </c>
      <c r="L110" s="9" t="str">
        <f t="shared" si="15"/>
        <v>Yes</v>
      </c>
    </row>
    <row r="111" spans="1:12" x14ac:dyDescent="0.2">
      <c r="A111" s="48" t="s">
        <v>1330</v>
      </c>
      <c r="B111" s="37" t="s">
        <v>213</v>
      </c>
      <c r="C111" s="49">
        <v>2040.7983703</v>
      </c>
      <c r="D111" s="46" t="str">
        <f t="shared" si="12"/>
        <v>N/A</v>
      </c>
      <c r="E111" s="49">
        <v>2267.6663368999998</v>
      </c>
      <c r="F111" s="46" t="str">
        <f t="shared" si="13"/>
        <v>N/A</v>
      </c>
      <c r="G111" s="49">
        <v>2443.8794100999999</v>
      </c>
      <c r="H111" s="46" t="str">
        <f t="shared" si="14"/>
        <v>N/A</v>
      </c>
      <c r="I111" s="12">
        <v>11.12</v>
      </c>
      <c r="J111" s="12">
        <v>7.7709999999999999</v>
      </c>
      <c r="K111" s="47" t="s">
        <v>739</v>
      </c>
      <c r="L111" s="9" t="str">
        <f t="shared" si="15"/>
        <v>Yes</v>
      </c>
    </row>
    <row r="112" spans="1:12" ht="25.5" x14ac:dyDescent="0.2">
      <c r="A112" s="48" t="s">
        <v>572</v>
      </c>
      <c r="B112" s="37" t="s">
        <v>213</v>
      </c>
      <c r="C112" s="49">
        <v>82616008</v>
      </c>
      <c r="D112" s="46" t="str">
        <f t="shared" si="12"/>
        <v>N/A</v>
      </c>
      <c r="E112" s="49">
        <v>77504438</v>
      </c>
      <c r="F112" s="46" t="str">
        <f t="shared" si="13"/>
        <v>N/A</v>
      </c>
      <c r="G112" s="49">
        <v>55278656</v>
      </c>
      <c r="H112" s="46" t="str">
        <f t="shared" si="14"/>
        <v>N/A</v>
      </c>
      <c r="I112" s="12">
        <v>-6.19</v>
      </c>
      <c r="J112" s="12">
        <v>-28.7</v>
      </c>
      <c r="K112" s="47" t="s">
        <v>739</v>
      </c>
      <c r="L112" s="9" t="str">
        <f t="shared" si="15"/>
        <v>Yes</v>
      </c>
    </row>
    <row r="113" spans="1:12" x14ac:dyDescent="0.2">
      <c r="A113" s="48" t="s">
        <v>573</v>
      </c>
      <c r="B113" s="37" t="s">
        <v>213</v>
      </c>
      <c r="C113" s="38">
        <v>51173</v>
      </c>
      <c r="D113" s="46" t="str">
        <f t="shared" si="12"/>
        <v>N/A</v>
      </c>
      <c r="E113" s="38">
        <v>56338</v>
      </c>
      <c r="F113" s="46" t="str">
        <f t="shared" si="13"/>
        <v>N/A</v>
      </c>
      <c r="G113" s="38">
        <v>57966</v>
      </c>
      <c r="H113" s="46" t="str">
        <f t="shared" si="14"/>
        <v>N/A</v>
      </c>
      <c r="I113" s="12">
        <v>10.09</v>
      </c>
      <c r="J113" s="12">
        <v>2.89</v>
      </c>
      <c r="K113" s="47" t="s">
        <v>739</v>
      </c>
      <c r="L113" s="9" t="str">
        <f t="shared" si="15"/>
        <v>Yes</v>
      </c>
    </row>
    <row r="114" spans="1:12" ht="25.5" x14ac:dyDescent="0.2">
      <c r="A114" s="48" t="s">
        <v>1331</v>
      </c>
      <c r="B114" s="37" t="s">
        <v>213</v>
      </c>
      <c r="C114" s="49">
        <v>1614.4452739000001</v>
      </c>
      <c r="D114" s="46" t="str">
        <f t="shared" si="12"/>
        <v>N/A</v>
      </c>
      <c r="E114" s="49">
        <v>1375.7044624</v>
      </c>
      <c r="F114" s="46" t="str">
        <f t="shared" si="13"/>
        <v>N/A</v>
      </c>
      <c r="G114" s="49">
        <v>953.63930579999999</v>
      </c>
      <c r="H114" s="46" t="str">
        <f t="shared" si="14"/>
        <v>N/A</v>
      </c>
      <c r="I114" s="12">
        <v>-14.8</v>
      </c>
      <c r="J114" s="12">
        <v>-30.7</v>
      </c>
      <c r="K114" s="47" t="s">
        <v>739</v>
      </c>
      <c r="L114" s="9" t="str">
        <f t="shared" si="15"/>
        <v>No</v>
      </c>
    </row>
    <row r="115" spans="1:12" ht="25.5" x14ac:dyDescent="0.2">
      <c r="A115" s="48" t="s">
        <v>574</v>
      </c>
      <c r="B115" s="37" t="s">
        <v>213</v>
      </c>
      <c r="C115" s="49">
        <v>12772370</v>
      </c>
      <c r="D115" s="46" t="str">
        <f t="shared" si="12"/>
        <v>N/A</v>
      </c>
      <c r="E115" s="49">
        <v>14124154</v>
      </c>
      <c r="F115" s="46" t="str">
        <f t="shared" si="13"/>
        <v>N/A</v>
      </c>
      <c r="G115" s="49">
        <v>18046103</v>
      </c>
      <c r="H115" s="46" t="str">
        <f t="shared" si="14"/>
        <v>N/A</v>
      </c>
      <c r="I115" s="12">
        <v>10.58</v>
      </c>
      <c r="J115" s="12">
        <v>27.77</v>
      </c>
      <c r="K115" s="47" t="s">
        <v>739</v>
      </c>
      <c r="L115" s="9" t="str">
        <f t="shared" si="15"/>
        <v>Yes</v>
      </c>
    </row>
    <row r="116" spans="1:12" x14ac:dyDescent="0.2">
      <c r="A116" s="3" t="s">
        <v>575</v>
      </c>
      <c r="B116" s="37" t="s">
        <v>213</v>
      </c>
      <c r="C116" s="38">
        <v>26233</v>
      </c>
      <c r="D116" s="46" t="str">
        <f t="shared" si="12"/>
        <v>N/A</v>
      </c>
      <c r="E116" s="38">
        <v>28666</v>
      </c>
      <c r="F116" s="46" t="str">
        <f t="shared" si="13"/>
        <v>N/A</v>
      </c>
      <c r="G116" s="38">
        <v>29162</v>
      </c>
      <c r="H116" s="46" t="str">
        <f t="shared" si="14"/>
        <v>N/A</v>
      </c>
      <c r="I116" s="12">
        <v>9.2750000000000004</v>
      </c>
      <c r="J116" s="12">
        <v>1.73</v>
      </c>
      <c r="K116" s="47" t="s">
        <v>739</v>
      </c>
      <c r="L116" s="9" t="str">
        <f t="shared" si="15"/>
        <v>Yes</v>
      </c>
    </row>
    <row r="117" spans="1:12" ht="25.5" x14ac:dyDescent="0.2">
      <c r="A117" s="3" t="s">
        <v>1332</v>
      </c>
      <c r="B117" s="37" t="s">
        <v>213</v>
      </c>
      <c r="C117" s="49">
        <v>486.88179011</v>
      </c>
      <c r="D117" s="46" t="str">
        <f t="shared" si="12"/>
        <v>N/A</v>
      </c>
      <c r="E117" s="49">
        <v>492.71450499000002</v>
      </c>
      <c r="F117" s="46" t="str">
        <f t="shared" si="13"/>
        <v>N/A</v>
      </c>
      <c r="G117" s="49">
        <v>618.82254304000003</v>
      </c>
      <c r="H117" s="46" t="str">
        <f t="shared" si="14"/>
        <v>N/A</v>
      </c>
      <c r="I117" s="12">
        <v>1.198</v>
      </c>
      <c r="J117" s="12">
        <v>25.59</v>
      </c>
      <c r="K117" s="47" t="s">
        <v>739</v>
      </c>
      <c r="L117" s="9" t="str">
        <f t="shared" si="15"/>
        <v>Yes</v>
      </c>
    </row>
    <row r="118" spans="1:12" ht="25.5" x14ac:dyDescent="0.2">
      <c r="A118" s="4" t="s">
        <v>576</v>
      </c>
      <c r="B118" s="37" t="s">
        <v>213</v>
      </c>
      <c r="C118" s="49">
        <v>89918146</v>
      </c>
      <c r="D118" s="46" t="str">
        <f t="shared" si="12"/>
        <v>N/A</v>
      </c>
      <c r="E118" s="49">
        <v>105958695</v>
      </c>
      <c r="F118" s="46" t="str">
        <f t="shared" si="13"/>
        <v>N/A</v>
      </c>
      <c r="G118" s="49">
        <v>119870561</v>
      </c>
      <c r="H118" s="46" t="str">
        <f t="shared" si="14"/>
        <v>N/A</v>
      </c>
      <c r="I118" s="12">
        <v>17.84</v>
      </c>
      <c r="J118" s="12">
        <v>13.13</v>
      </c>
      <c r="K118" s="47" t="s">
        <v>739</v>
      </c>
      <c r="L118" s="9" t="str">
        <f t="shared" si="15"/>
        <v>Yes</v>
      </c>
    </row>
    <row r="119" spans="1:12" x14ac:dyDescent="0.2">
      <c r="A119" s="4" t="s">
        <v>577</v>
      </c>
      <c r="B119" s="37" t="s">
        <v>213</v>
      </c>
      <c r="C119" s="38">
        <v>12165</v>
      </c>
      <c r="D119" s="46" t="str">
        <f t="shared" si="12"/>
        <v>N/A</v>
      </c>
      <c r="E119" s="38">
        <v>13604</v>
      </c>
      <c r="F119" s="46" t="str">
        <f t="shared" si="13"/>
        <v>N/A</v>
      </c>
      <c r="G119" s="38">
        <v>13877</v>
      </c>
      <c r="H119" s="46" t="str">
        <f t="shared" si="14"/>
        <v>N/A</v>
      </c>
      <c r="I119" s="12">
        <v>11.83</v>
      </c>
      <c r="J119" s="12">
        <v>2.0070000000000001</v>
      </c>
      <c r="K119" s="47" t="s">
        <v>739</v>
      </c>
      <c r="L119" s="9" t="str">
        <f t="shared" si="15"/>
        <v>Yes</v>
      </c>
    </row>
    <row r="120" spans="1:12" ht="25.5" x14ac:dyDescent="0.2">
      <c r="A120" s="4" t="s">
        <v>1333</v>
      </c>
      <c r="B120" s="37" t="s">
        <v>213</v>
      </c>
      <c r="C120" s="49">
        <v>7391.5450884000002</v>
      </c>
      <c r="D120" s="46" t="str">
        <f t="shared" si="12"/>
        <v>N/A</v>
      </c>
      <c r="E120" s="49">
        <v>7788.7896941999998</v>
      </c>
      <c r="F120" s="46" t="str">
        <f t="shared" si="13"/>
        <v>N/A</v>
      </c>
      <c r="G120" s="49">
        <v>8638.0745838000003</v>
      </c>
      <c r="H120" s="46" t="str">
        <f t="shared" si="14"/>
        <v>N/A</v>
      </c>
      <c r="I120" s="12">
        <v>5.3739999999999997</v>
      </c>
      <c r="J120" s="12">
        <v>10.9</v>
      </c>
      <c r="K120" s="47" t="s">
        <v>739</v>
      </c>
      <c r="L120" s="9" t="str">
        <f t="shared" si="15"/>
        <v>Yes</v>
      </c>
    </row>
    <row r="121" spans="1:12" ht="25.5" x14ac:dyDescent="0.2">
      <c r="A121" s="4" t="s">
        <v>578</v>
      </c>
      <c r="B121" s="37" t="s">
        <v>213</v>
      </c>
      <c r="C121" s="49">
        <v>23509536</v>
      </c>
      <c r="D121" s="46" t="str">
        <f t="shared" si="12"/>
        <v>N/A</v>
      </c>
      <c r="E121" s="49">
        <v>21093594</v>
      </c>
      <c r="F121" s="46" t="str">
        <f t="shared" si="13"/>
        <v>N/A</v>
      </c>
      <c r="G121" s="49">
        <v>22280316</v>
      </c>
      <c r="H121" s="46" t="str">
        <f t="shared" si="14"/>
        <v>N/A</v>
      </c>
      <c r="I121" s="12">
        <v>-10.3</v>
      </c>
      <c r="J121" s="12">
        <v>5.6260000000000003</v>
      </c>
      <c r="K121" s="47" t="s">
        <v>739</v>
      </c>
      <c r="L121" s="9" t="str">
        <f t="shared" si="15"/>
        <v>Yes</v>
      </c>
    </row>
    <row r="122" spans="1:12" ht="25.5" x14ac:dyDescent="0.2">
      <c r="A122" s="4" t="s">
        <v>579</v>
      </c>
      <c r="B122" s="37" t="s">
        <v>213</v>
      </c>
      <c r="C122" s="38">
        <v>14037</v>
      </c>
      <c r="D122" s="46" t="str">
        <f t="shared" si="12"/>
        <v>N/A</v>
      </c>
      <c r="E122" s="38">
        <v>10468</v>
      </c>
      <c r="F122" s="46" t="str">
        <f t="shared" si="13"/>
        <v>N/A</v>
      </c>
      <c r="G122" s="38">
        <v>9907</v>
      </c>
      <c r="H122" s="46" t="str">
        <f t="shared" si="14"/>
        <v>N/A</v>
      </c>
      <c r="I122" s="12">
        <v>-25.4</v>
      </c>
      <c r="J122" s="12">
        <v>-5.36</v>
      </c>
      <c r="K122" s="47" t="s">
        <v>739</v>
      </c>
      <c r="L122" s="9" t="str">
        <f t="shared" si="15"/>
        <v>Yes</v>
      </c>
    </row>
    <row r="123" spans="1:12" ht="25.5" x14ac:dyDescent="0.2">
      <c r="A123" s="4" t="s">
        <v>1334</v>
      </c>
      <c r="B123" s="37" t="s">
        <v>213</v>
      </c>
      <c r="C123" s="49">
        <v>1674.8262448999999</v>
      </c>
      <c r="D123" s="46" t="str">
        <f t="shared" si="12"/>
        <v>N/A</v>
      </c>
      <c r="E123" s="49">
        <v>2015.0548338000001</v>
      </c>
      <c r="F123" s="46" t="str">
        <f t="shared" si="13"/>
        <v>N/A</v>
      </c>
      <c r="G123" s="49">
        <v>2248.9468053000001</v>
      </c>
      <c r="H123" s="46" t="str">
        <f t="shared" si="14"/>
        <v>N/A</v>
      </c>
      <c r="I123" s="12">
        <v>20.309999999999999</v>
      </c>
      <c r="J123" s="12">
        <v>11.61</v>
      </c>
      <c r="K123" s="47" t="s">
        <v>739</v>
      </c>
      <c r="L123" s="9" t="str">
        <f t="shared" si="15"/>
        <v>Yes</v>
      </c>
    </row>
    <row r="124" spans="1:12" ht="25.5" x14ac:dyDescent="0.2">
      <c r="A124" s="4" t="s">
        <v>580</v>
      </c>
      <c r="B124" s="37" t="s">
        <v>213</v>
      </c>
      <c r="C124" s="49">
        <v>2656687</v>
      </c>
      <c r="D124" s="46" t="str">
        <f t="shared" si="12"/>
        <v>N/A</v>
      </c>
      <c r="E124" s="49">
        <v>3073340</v>
      </c>
      <c r="F124" s="46" t="str">
        <f t="shared" si="13"/>
        <v>N/A</v>
      </c>
      <c r="G124" s="49">
        <v>3025322</v>
      </c>
      <c r="H124" s="46" t="str">
        <f t="shared" si="14"/>
        <v>N/A</v>
      </c>
      <c r="I124" s="12">
        <v>15.68</v>
      </c>
      <c r="J124" s="12">
        <v>-1.56</v>
      </c>
      <c r="K124" s="47" t="s">
        <v>739</v>
      </c>
      <c r="L124" s="9" t="str">
        <f t="shared" si="15"/>
        <v>Yes</v>
      </c>
    </row>
    <row r="125" spans="1:12" x14ac:dyDescent="0.2">
      <c r="A125" s="2" t="s">
        <v>581</v>
      </c>
      <c r="B125" s="37" t="s">
        <v>213</v>
      </c>
      <c r="C125" s="38">
        <v>5299</v>
      </c>
      <c r="D125" s="46" t="str">
        <f t="shared" si="12"/>
        <v>N/A</v>
      </c>
      <c r="E125" s="38">
        <v>6285</v>
      </c>
      <c r="F125" s="46" t="str">
        <f t="shared" si="13"/>
        <v>N/A</v>
      </c>
      <c r="G125" s="38">
        <v>6946</v>
      </c>
      <c r="H125" s="46" t="str">
        <f t="shared" si="14"/>
        <v>N/A</v>
      </c>
      <c r="I125" s="12">
        <v>18.61</v>
      </c>
      <c r="J125" s="12">
        <v>10.52</v>
      </c>
      <c r="K125" s="47" t="s">
        <v>739</v>
      </c>
      <c r="L125" s="9" t="str">
        <f t="shared" si="15"/>
        <v>Yes</v>
      </c>
    </row>
    <row r="126" spans="1:12" ht="25.5" x14ac:dyDescent="0.2">
      <c r="A126" s="2" t="s">
        <v>1335</v>
      </c>
      <c r="B126" s="37" t="s">
        <v>213</v>
      </c>
      <c r="C126" s="49">
        <v>501.35629363999999</v>
      </c>
      <c r="D126" s="46" t="str">
        <f t="shared" si="12"/>
        <v>N/A</v>
      </c>
      <c r="E126" s="49">
        <v>488.99602227999998</v>
      </c>
      <c r="F126" s="46" t="str">
        <f t="shared" si="13"/>
        <v>N/A</v>
      </c>
      <c r="G126" s="49">
        <v>435.54880507000001</v>
      </c>
      <c r="H126" s="46" t="str">
        <f t="shared" si="14"/>
        <v>N/A</v>
      </c>
      <c r="I126" s="12">
        <v>-2.4700000000000002</v>
      </c>
      <c r="J126" s="12">
        <v>-10.9</v>
      </c>
      <c r="K126" s="47" t="s">
        <v>739</v>
      </c>
      <c r="L126" s="9" t="str">
        <f t="shared" si="15"/>
        <v>Yes</v>
      </c>
    </row>
    <row r="127" spans="1:12" ht="25.5" x14ac:dyDescent="0.2">
      <c r="A127" s="2" t="s">
        <v>582</v>
      </c>
      <c r="B127" s="37" t="s">
        <v>213</v>
      </c>
      <c r="C127" s="49">
        <v>16609</v>
      </c>
      <c r="D127" s="46" t="str">
        <f t="shared" si="12"/>
        <v>N/A</v>
      </c>
      <c r="E127" s="49">
        <v>17645</v>
      </c>
      <c r="F127" s="46" t="str">
        <f t="shared" si="13"/>
        <v>N/A</v>
      </c>
      <c r="G127" s="49">
        <v>18322</v>
      </c>
      <c r="H127" s="46" t="str">
        <f t="shared" si="14"/>
        <v>N/A</v>
      </c>
      <c r="I127" s="12">
        <v>6.2380000000000004</v>
      </c>
      <c r="J127" s="12">
        <v>3.8370000000000002</v>
      </c>
      <c r="K127" s="47" t="s">
        <v>739</v>
      </c>
      <c r="L127" s="9" t="str">
        <f t="shared" si="15"/>
        <v>Yes</v>
      </c>
    </row>
    <row r="128" spans="1:12" x14ac:dyDescent="0.2">
      <c r="A128" s="2" t="s">
        <v>583</v>
      </c>
      <c r="B128" s="37" t="s">
        <v>213</v>
      </c>
      <c r="C128" s="38">
        <v>887</v>
      </c>
      <c r="D128" s="46" t="str">
        <f t="shared" si="12"/>
        <v>N/A</v>
      </c>
      <c r="E128" s="38">
        <v>833</v>
      </c>
      <c r="F128" s="46" t="str">
        <f t="shared" si="13"/>
        <v>N/A</v>
      </c>
      <c r="G128" s="38">
        <v>930</v>
      </c>
      <c r="H128" s="46" t="str">
        <f t="shared" si="14"/>
        <v>N/A</v>
      </c>
      <c r="I128" s="12">
        <v>-6.09</v>
      </c>
      <c r="J128" s="12">
        <v>11.64</v>
      </c>
      <c r="K128" s="47" t="s">
        <v>739</v>
      </c>
      <c r="L128" s="9" t="str">
        <f t="shared" si="15"/>
        <v>Yes</v>
      </c>
    </row>
    <row r="129" spans="1:12" ht="25.5" x14ac:dyDescent="0.2">
      <c r="A129" s="2" t="s">
        <v>1336</v>
      </c>
      <c r="B129" s="37" t="s">
        <v>213</v>
      </c>
      <c r="C129" s="49">
        <v>18.724915445000001</v>
      </c>
      <c r="D129" s="46" t="str">
        <f t="shared" si="12"/>
        <v>N/A</v>
      </c>
      <c r="E129" s="49">
        <v>21.182472989000001</v>
      </c>
      <c r="F129" s="46" t="str">
        <f t="shared" si="13"/>
        <v>N/A</v>
      </c>
      <c r="G129" s="49">
        <v>19.701075269</v>
      </c>
      <c r="H129" s="46" t="str">
        <f t="shared" si="14"/>
        <v>N/A</v>
      </c>
      <c r="I129" s="12">
        <v>13.12</v>
      </c>
      <c r="J129" s="12">
        <v>-6.99</v>
      </c>
      <c r="K129" s="47" t="s">
        <v>739</v>
      </c>
      <c r="L129" s="9" t="str">
        <f t="shared" si="15"/>
        <v>Yes</v>
      </c>
    </row>
    <row r="130" spans="1:12" ht="25.5" x14ac:dyDescent="0.2">
      <c r="A130" s="2" t="s">
        <v>584</v>
      </c>
      <c r="B130" s="37" t="s">
        <v>213</v>
      </c>
      <c r="C130" s="49">
        <v>8963062</v>
      </c>
      <c r="D130" s="46" t="str">
        <f t="shared" si="12"/>
        <v>N/A</v>
      </c>
      <c r="E130" s="49">
        <v>9789826</v>
      </c>
      <c r="F130" s="46" t="str">
        <f t="shared" si="13"/>
        <v>N/A</v>
      </c>
      <c r="G130" s="49">
        <v>9856498</v>
      </c>
      <c r="H130" s="46" t="str">
        <f t="shared" si="14"/>
        <v>N/A</v>
      </c>
      <c r="I130" s="12">
        <v>9.2240000000000002</v>
      </c>
      <c r="J130" s="12">
        <v>0.68100000000000005</v>
      </c>
      <c r="K130" s="47" t="s">
        <v>739</v>
      </c>
      <c r="L130" s="9" t="str">
        <f t="shared" si="15"/>
        <v>Yes</v>
      </c>
    </row>
    <row r="131" spans="1:12" x14ac:dyDescent="0.2">
      <c r="A131" s="2" t="s">
        <v>585</v>
      </c>
      <c r="B131" s="37" t="s">
        <v>213</v>
      </c>
      <c r="C131" s="38">
        <v>1127</v>
      </c>
      <c r="D131" s="46" t="str">
        <f t="shared" si="12"/>
        <v>N/A</v>
      </c>
      <c r="E131" s="38">
        <v>1202</v>
      </c>
      <c r="F131" s="46" t="str">
        <f t="shared" si="13"/>
        <v>N/A</v>
      </c>
      <c r="G131" s="38">
        <v>1234</v>
      </c>
      <c r="H131" s="46" t="str">
        <f t="shared" si="14"/>
        <v>N/A</v>
      </c>
      <c r="I131" s="12">
        <v>6.6550000000000002</v>
      </c>
      <c r="J131" s="12">
        <v>2.6619999999999999</v>
      </c>
      <c r="K131" s="47" t="s">
        <v>739</v>
      </c>
      <c r="L131" s="9" t="str">
        <f t="shared" si="15"/>
        <v>Yes</v>
      </c>
    </row>
    <row r="132" spans="1:12" x14ac:dyDescent="0.2">
      <c r="A132" s="2" t="s">
        <v>1337</v>
      </c>
      <c r="B132" s="37" t="s">
        <v>213</v>
      </c>
      <c r="C132" s="49">
        <v>7953.0275067000002</v>
      </c>
      <c r="D132" s="46" t="str">
        <f t="shared" si="12"/>
        <v>N/A</v>
      </c>
      <c r="E132" s="49">
        <v>8144.6139767000004</v>
      </c>
      <c r="F132" s="46" t="str">
        <f t="shared" si="13"/>
        <v>N/A</v>
      </c>
      <c r="G132" s="49">
        <v>7987.4376013000001</v>
      </c>
      <c r="H132" s="46" t="str">
        <f t="shared" si="14"/>
        <v>N/A</v>
      </c>
      <c r="I132" s="12">
        <v>2.4089999999999998</v>
      </c>
      <c r="J132" s="12">
        <v>-1.93</v>
      </c>
      <c r="K132" s="47" t="s">
        <v>739</v>
      </c>
      <c r="L132" s="9" t="str">
        <f t="shared" si="15"/>
        <v>Yes</v>
      </c>
    </row>
    <row r="133" spans="1:12" ht="25.5" x14ac:dyDescent="0.2">
      <c r="A133" s="2" t="s">
        <v>586</v>
      </c>
      <c r="B133" s="37" t="s">
        <v>213</v>
      </c>
      <c r="C133" s="49">
        <v>141759</v>
      </c>
      <c r="D133" s="46" t="str">
        <f t="shared" si="12"/>
        <v>N/A</v>
      </c>
      <c r="E133" s="49">
        <v>118055</v>
      </c>
      <c r="F133" s="46" t="str">
        <f t="shared" si="13"/>
        <v>N/A</v>
      </c>
      <c r="G133" s="49">
        <v>111369</v>
      </c>
      <c r="H133" s="46" t="str">
        <f t="shared" si="14"/>
        <v>N/A</v>
      </c>
      <c r="I133" s="12">
        <v>-16.7</v>
      </c>
      <c r="J133" s="12">
        <v>-5.66</v>
      </c>
      <c r="K133" s="47" t="s">
        <v>739</v>
      </c>
      <c r="L133" s="9" t="str">
        <f>IF(J133="Div by 0", "N/A", IF(OR(J133="N/A",K133="N/A"),"N/A", IF(J133&gt;VALUE(MID(K133,1,2)), "No", IF(J133&lt;-1*VALUE(MID(K133,1,2)), "No", "Yes"))))</f>
        <v>Yes</v>
      </c>
    </row>
    <row r="134" spans="1:12" x14ac:dyDescent="0.2">
      <c r="A134" s="2" t="s">
        <v>587</v>
      </c>
      <c r="B134" s="37" t="s">
        <v>213</v>
      </c>
      <c r="C134" s="38">
        <v>619</v>
      </c>
      <c r="D134" s="46" t="str">
        <f t="shared" si="12"/>
        <v>N/A</v>
      </c>
      <c r="E134" s="38">
        <v>653</v>
      </c>
      <c r="F134" s="46" t="str">
        <f t="shared" si="13"/>
        <v>N/A</v>
      </c>
      <c r="G134" s="38">
        <v>873</v>
      </c>
      <c r="H134" s="46" t="str">
        <f t="shared" si="14"/>
        <v>N/A</v>
      </c>
      <c r="I134" s="12">
        <v>5.4930000000000003</v>
      </c>
      <c r="J134" s="12">
        <v>33.69</v>
      </c>
      <c r="K134" s="47" t="s">
        <v>739</v>
      </c>
      <c r="L134" s="9" t="str">
        <f t="shared" ref="L134:L138" si="16">IF(J134="Div by 0", "N/A", IF(OR(J134="N/A",K134="N/A"),"N/A", IF(J134&gt;VALUE(MID(K134,1,2)), "No", IF(J134&lt;-1*VALUE(MID(K134,1,2)), "No", "Yes"))))</f>
        <v>No</v>
      </c>
    </row>
    <row r="135" spans="1:12" ht="25.5" x14ac:dyDescent="0.2">
      <c r="A135" s="2" t="s">
        <v>1338</v>
      </c>
      <c r="B135" s="37" t="s">
        <v>213</v>
      </c>
      <c r="C135" s="49">
        <v>229.01292407</v>
      </c>
      <c r="D135" s="46" t="str">
        <f t="shared" si="12"/>
        <v>N/A</v>
      </c>
      <c r="E135" s="49">
        <v>180.78866769000001</v>
      </c>
      <c r="F135" s="46" t="str">
        <f t="shared" si="13"/>
        <v>N/A</v>
      </c>
      <c r="G135" s="49">
        <v>127.57044673999999</v>
      </c>
      <c r="H135" s="46" t="str">
        <f t="shared" si="14"/>
        <v>N/A</v>
      </c>
      <c r="I135" s="12">
        <v>-21.1</v>
      </c>
      <c r="J135" s="12">
        <v>-29.4</v>
      </c>
      <c r="K135" s="47" t="s">
        <v>739</v>
      </c>
      <c r="L135" s="9" t="str">
        <f t="shared" si="16"/>
        <v>Yes</v>
      </c>
    </row>
    <row r="136" spans="1:12" ht="25.5" x14ac:dyDescent="0.2">
      <c r="A136" s="2" t="s">
        <v>588</v>
      </c>
      <c r="B136" s="37" t="s">
        <v>213</v>
      </c>
      <c r="C136" s="49">
        <v>37312</v>
      </c>
      <c r="D136" s="46" t="str">
        <f t="shared" ref="D136:D150" si="17">IF($B136="N/A","N/A",IF(C136&gt;10,"No",IF(C136&lt;-10,"No","Yes")))</f>
        <v>N/A</v>
      </c>
      <c r="E136" s="49">
        <v>8381560</v>
      </c>
      <c r="F136" s="46" t="str">
        <f t="shared" ref="F136:F150" si="18">IF($B136="N/A","N/A",IF(E136&gt;10,"No",IF(E136&lt;-10,"No","Yes")))</f>
        <v>N/A</v>
      </c>
      <c r="G136" s="49">
        <v>29089424</v>
      </c>
      <c r="H136" s="46" t="str">
        <f t="shared" ref="H136:H150" si="19">IF($B136="N/A","N/A",IF(G136&gt;10,"No",IF(G136&lt;-10,"No","Yes")))</f>
        <v>N/A</v>
      </c>
      <c r="I136" s="12">
        <v>22363</v>
      </c>
      <c r="J136" s="12">
        <v>247.1</v>
      </c>
      <c r="K136" s="47" t="s">
        <v>739</v>
      </c>
      <c r="L136" s="9" t="str">
        <f t="shared" si="16"/>
        <v>No</v>
      </c>
    </row>
    <row r="137" spans="1:12" x14ac:dyDescent="0.2">
      <c r="A137" s="2" t="s">
        <v>589</v>
      </c>
      <c r="B137" s="37" t="s">
        <v>213</v>
      </c>
      <c r="C137" s="38">
        <v>11</v>
      </c>
      <c r="D137" s="46" t="str">
        <f t="shared" si="17"/>
        <v>N/A</v>
      </c>
      <c r="E137" s="38">
        <v>399</v>
      </c>
      <c r="F137" s="46" t="str">
        <f t="shared" si="18"/>
        <v>N/A</v>
      </c>
      <c r="G137" s="38">
        <v>449</v>
      </c>
      <c r="H137" s="46" t="str">
        <f t="shared" si="19"/>
        <v>N/A</v>
      </c>
      <c r="I137" s="12">
        <v>39800</v>
      </c>
      <c r="J137" s="12">
        <v>12.53</v>
      </c>
      <c r="K137" s="47" t="s">
        <v>739</v>
      </c>
      <c r="L137" s="9" t="str">
        <f t="shared" si="16"/>
        <v>Yes</v>
      </c>
    </row>
    <row r="138" spans="1:12" ht="25.5" x14ac:dyDescent="0.2">
      <c r="A138" s="2" t="s">
        <v>1339</v>
      </c>
      <c r="B138" s="37" t="s">
        <v>213</v>
      </c>
      <c r="C138" s="49">
        <v>37312</v>
      </c>
      <c r="D138" s="46" t="str">
        <f t="shared" si="17"/>
        <v>N/A</v>
      </c>
      <c r="E138" s="49">
        <v>21006.41604</v>
      </c>
      <c r="F138" s="46" t="str">
        <f t="shared" si="18"/>
        <v>N/A</v>
      </c>
      <c r="G138" s="49">
        <v>64787.135857000001</v>
      </c>
      <c r="H138" s="46" t="str">
        <f t="shared" si="19"/>
        <v>N/A</v>
      </c>
      <c r="I138" s="12">
        <v>-43.7</v>
      </c>
      <c r="J138" s="12">
        <v>208.4</v>
      </c>
      <c r="K138" s="47" t="s">
        <v>739</v>
      </c>
      <c r="L138" s="9" t="str">
        <f t="shared" si="16"/>
        <v>No</v>
      </c>
    </row>
    <row r="139" spans="1:12" ht="25.5" x14ac:dyDescent="0.2">
      <c r="A139" s="2" t="s">
        <v>590</v>
      </c>
      <c r="B139" s="37" t="s">
        <v>213</v>
      </c>
      <c r="C139" s="49">
        <v>78253594</v>
      </c>
      <c r="D139" s="46" t="str">
        <f t="shared" si="17"/>
        <v>N/A</v>
      </c>
      <c r="E139" s="49">
        <v>80268533</v>
      </c>
      <c r="F139" s="46" t="str">
        <f t="shared" si="18"/>
        <v>N/A</v>
      </c>
      <c r="G139" s="49">
        <v>81856758</v>
      </c>
      <c r="H139" s="46" t="str">
        <f t="shared" si="19"/>
        <v>N/A</v>
      </c>
      <c r="I139" s="12">
        <v>2.5750000000000002</v>
      </c>
      <c r="J139" s="12">
        <v>1.9790000000000001</v>
      </c>
      <c r="K139" s="47" t="s">
        <v>739</v>
      </c>
      <c r="L139" s="9" t="str">
        <f t="shared" ref="L139:L150" si="20">IF(J139="Div by 0", "N/A", IF(K139="N/A","N/A", IF(J139&gt;VALUE(MID(K139,1,2)), "No", IF(J139&lt;-1*VALUE(MID(K139,1,2)), "No", "Yes"))))</f>
        <v>Yes</v>
      </c>
    </row>
    <row r="140" spans="1:12" ht="25.5" x14ac:dyDescent="0.2">
      <c r="A140" s="2" t="s">
        <v>591</v>
      </c>
      <c r="B140" s="37" t="s">
        <v>213</v>
      </c>
      <c r="C140" s="38">
        <v>127444</v>
      </c>
      <c r="D140" s="46" t="str">
        <f t="shared" si="17"/>
        <v>N/A</v>
      </c>
      <c r="E140" s="38">
        <v>132014</v>
      </c>
      <c r="F140" s="46" t="str">
        <f t="shared" si="18"/>
        <v>N/A</v>
      </c>
      <c r="G140" s="38">
        <v>136136</v>
      </c>
      <c r="H140" s="46" t="str">
        <f t="shared" si="19"/>
        <v>N/A</v>
      </c>
      <c r="I140" s="12">
        <v>3.5859999999999999</v>
      </c>
      <c r="J140" s="12">
        <v>3.1219999999999999</v>
      </c>
      <c r="K140" s="47" t="s">
        <v>739</v>
      </c>
      <c r="L140" s="9" t="str">
        <f t="shared" si="20"/>
        <v>Yes</v>
      </c>
    </row>
    <row r="141" spans="1:12" ht="25.5" x14ac:dyDescent="0.2">
      <c r="A141" s="2" t="s">
        <v>1340</v>
      </c>
      <c r="B141" s="37" t="s">
        <v>213</v>
      </c>
      <c r="C141" s="49">
        <v>614.02336713</v>
      </c>
      <c r="D141" s="46" t="str">
        <f t="shared" si="17"/>
        <v>N/A</v>
      </c>
      <c r="E141" s="49">
        <v>608.03045888999998</v>
      </c>
      <c r="F141" s="46" t="str">
        <f t="shared" si="18"/>
        <v>N/A</v>
      </c>
      <c r="G141" s="49">
        <v>601.28663983000001</v>
      </c>
      <c r="H141" s="46" t="str">
        <f t="shared" si="19"/>
        <v>N/A</v>
      </c>
      <c r="I141" s="12">
        <v>-0.97599999999999998</v>
      </c>
      <c r="J141" s="12">
        <v>-1.1100000000000001</v>
      </c>
      <c r="K141" s="47" t="s">
        <v>739</v>
      </c>
      <c r="L141" s="9" t="str">
        <f t="shared" si="20"/>
        <v>Yes</v>
      </c>
    </row>
    <row r="142" spans="1:12" ht="25.5" x14ac:dyDescent="0.2">
      <c r="A142" s="2" t="s">
        <v>592</v>
      </c>
      <c r="B142" s="37" t="s">
        <v>213</v>
      </c>
      <c r="C142" s="49">
        <v>108088163</v>
      </c>
      <c r="D142" s="46" t="str">
        <f t="shared" si="17"/>
        <v>N/A</v>
      </c>
      <c r="E142" s="49">
        <v>115379381</v>
      </c>
      <c r="F142" s="46" t="str">
        <f t="shared" si="18"/>
        <v>N/A</v>
      </c>
      <c r="G142" s="49">
        <v>120874995</v>
      </c>
      <c r="H142" s="46" t="str">
        <f t="shared" si="19"/>
        <v>N/A</v>
      </c>
      <c r="I142" s="12">
        <v>6.7460000000000004</v>
      </c>
      <c r="J142" s="12">
        <v>4.7629999999999999</v>
      </c>
      <c r="K142" s="47" t="s">
        <v>739</v>
      </c>
      <c r="L142" s="9" t="str">
        <f t="shared" si="20"/>
        <v>Yes</v>
      </c>
    </row>
    <row r="143" spans="1:12" x14ac:dyDescent="0.2">
      <c r="A143" s="3" t="s">
        <v>593</v>
      </c>
      <c r="B143" s="37" t="s">
        <v>213</v>
      </c>
      <c r="C143" s="38">
        <v>2024</v>
      </c>
      <c r="D143" s="46" t="str">
        <f t="shared" si="17"/>
        <v>N/A</v>
      </c>
      <c r="E143" s="38">
        <v>2063</v>
      </c>
      <c r="F143" s="46" t="str">
        <f t="shared" si="18"/>
        <v>N/A</v>
      </c>
      <c r="G143" s="38">
        <v>2088</v>
      </c>
      <c r="H143" s="46" t="str">
        <f t="shared" si="19"/>
        <v>N/A</v>
      </c>
      <c r="I143" s="12">
        <v>1.927</v>
      </c>
      <c r="J143" s="12">
        <v>1.212</v>
      </c>
      <c r="K143" s="47" t="s">
        <v>739</v>
      </c>
      <c r="L143" s="9" t="str">
        <f t="shared" si="20"/>
        <v>Yes</v>
      </c>
    </row>
    <row r="144" spans="1:12" ht="25.5" x14ac:dyDescent="0.2">
      <c r="A144" s="3" t="s">
        <v>1341</v>
      </c>
      <c r="B144" s="37" t="s">
        <v>213</v>
      </c>
      <c r="C144" s="49">
        <v>53403.242589000001</v>
      </c>
      <c r="D144" s="46" t="str">
        <f t="shared" si="17"/>
        <v>N/A</v>
      </c>
      <c r="E144" s="49">
        <v>55927.959767</v>
      </c>
      <c r="F144" s="46" t="str">
        <f t="shared" si="18"/>
        <v>N/A</v>
      </c>
      <c r="G144" s="49">
        <v>57890.323276000003</v>
      </c>
      <c r="H144" s="46" t="str">
        <f t="shared" si="19"/>
        <v>N/A</v>
      </c>
      <c r="I144" s="12">
        <v>4.7279999999999998</v>
      </c>
      <c r="J144" s="12">
        <v>3.5089999999999999</v>
      </c>
      <c r="K144" s="47" t="s">
        <v>739</v>
      </c>
      <c r="L144" s="9" t="str">
        <f t="shared" si="20"/>
        <v>Yes</v>
      </c>
    </row>
    <row r="145" spans="1:12" ht="25.5" x14ac:dyDescent="0.2">
      <c r="A145" s="2" t="s">
        <v>594</v>
      </c>
      <c r="B145" s="37" t="s">
        <v>213</v>
      </c>
      <c r="C145" s="49">
        <v>102462200</v>
      </c>
      <c r="D145" s="46" t="str">
        <f t="shared" si="17"/>
        <v>N/A</v>
      </c>
      <c r="E145" s="49">
        <v>122448545</v>
      </c>
      <c r="F145" s="46" t="str">
        <f t="shared" si="18"/>
        <v>N/A</v>
      </c>
      <c r="G145" s="49">
        <v>140536122</v>
      </c>
      <c r="H145" s="46" t="str">
        <f t="shared" si="19"/>
        <v>N/A</v>
      </c>
      <c r="I145" s="12">
        <v>19.510000000000002</v>
      </c>
      <c r="J145" s="12">
        <v>14.77</v>
      </c>
      <c r="K145" s="47" t="s">
        <v>739</v>
      </c>
      <c r="L145" s="9" t="str">
        <f t="shared" si="20"/>
        <v>Yes</v>
      </c>
    </row>
    <row r="146" spans="1:12" x14ac:dyDescent="0.2">
      <c r="A146" s="2" t="s">
        <v>595</v>
      </c>
      <c r="B146" s="37" t="s">
        <v>213</v>
      </c>
      <c r="C146" s="38">
        <v>66275</v>
      </c>
      <c r="D146" s="46" t="str">
        <f t="shared" si="17"/>
        <v>N/A</v>
      </c>
      <c r="E146" s="38">
        <v>58882</v>
      </c>
      <c r="F146" s="46" t="str">
        <f t="shared" si="18"/>
        <v>N/A</v>
      </c>
      <c r="G146" s="38">
        <v>60980</v>
      </c>
      <c r="H146" s="46" t="str">
        <f t="shared" si="19"/>
        <v>N/A</v>
      </c>
      <c r="I146" s="12">
        <v>-11.2</v>
      </c>
      <c r="J146" s="12">
        <v>3.5630000000000002</v>
      </c>
      <c r="K146" s="47" t="s">
        <v>739</v>
      </c>
      <c r="L146" s="9" t="str">
        <f t="shared" si="20"/>
        <v>Yes</v>
      </c>
    </row>
    <row r="147" spans="1:12" ht="25.5" x14ac:dyDescent="0.2">
      <c r="A147" s="2" t="s">
        <v>1342</v>
      </c>
      <c r="B147" s="37" t="s">
        <v>213</v>
      </c>
      <c r="C147" s="49">
        <v>1546.0158431</v>
      </c>
      <c r="D147" s="46" t="str">
        <f t="shared" si="17"/>
        <v>N/A</v>
      </c>
      <c r="E147" s="49">
        <v>2079.5581842000001</v>
      </c>
      <c r="F147" s="46" t="str">
        <f t="shared" si="18"/>
        <v>N/A</v>
      </c>
      <c r="G147" s="49">
        <v>2304.6264676999999</v>
      </c>
      <c r="H147" s="46" t="str">
        <f t="shared" si="19"/>
        <v>N/A</v>
      </c>
      <c r="I147" s="12">
        <v>34.51</v>
      </c>
      <c r="J147" s="12">
        <v>10.82</v>
      </c>
      <c r="K147" s="47" t="s">
        <v>739</v>
      </c>
      <c r="L147" s="9" t="str">
        <f t="shared" si="20"/>
        <v>Yes</v>
      </c>
    </row>
    <row r="148" spans="1:12" ht="25.5" x14ac:dyDescent="0.2">
      <c r="A148" s="2" t="s">
        <v>596</v>
      </c>
      <c r="B148" s="37" t="s">
        <v>213</v>
      </c>
      <c r="C148" s="49">
        <v>7090713</v>
      </c>
      <c r="D148" s="46" t="str">
        <f t="shared" si="17"/>
        <v>N/A</v>
      </c>
      <c r="E148" s="49">
        <v>7666092</v>
      </c>
      <c r="F148" s="46" t="str">
        <f t="shared" si="18"/>
        <v>N/A</v>
      </c>
      <c r="G148" s="49">
        <v>7445824</v>
      </c>
      <c r="H148" s="46" t="str">
        <f t="shared" si="19"/>
        <v>N/A</v>
      </c>
      <c r="I148" s="12">
        <v>8.1150000000000002</v>
      </c>
      <c r="J148" s="12">
        <v>-2.87</v>
      </c>
      <c r="K148" s="47" t="s">
        <v>739</v>
      </c>
      <c r="L148" s="9" t="str">
        <f t="shared" si="20"/>
        <v>Yes</v>
      </c>
    </row>
    <row r="149" spans="1:12" x14ac:dyDescent="0.2">
      <c r="A149" s="2" t="s">
        <v>597</v>
      </c>
      <c r="B149" s="37" t="s">
        <v>213</v>
      </c>
      <c r="C149" s="38">
        <v>696</v>
      </c>
      <c r="D149" s="46" t="str">
        <f t="shared" si="17"/>
        <v>N/A</v>
      </c>
      <c r="E149" s="38">
        <v>766</v>
      </c>
      <c r="F149" s="46" t="str">
        <f t="shared" si="18"/>
        <v>N/A</v>
      </c>
      <c r="G149" s="38">
        <v>754</v>
      </c>
      <c r="H149" s="46" t="str">
        <f t="shared" si="19"/>
        <v>N/A</v>
      </c>
      <c r="I149" s="12">
        <v>10.06</v>
      </c>
      <c r="J149" s="12">
        <v>-1.57</v>
      </c>
      <c r="K149" s="47" t="s">
        <v>739</v>
      </c>
      <c r="L149" s="9" t="str">
        <f t="shared" si="20"/>
        <v>Yes</v>
      </c>
    </row>
    <row r="150" spans="1:12" ht="25.5" x14ac:dyDescent="0.2">
      <c r="A150" s="4" t="s">
        <v>1343</v>
      </c>
      <c r="B150" s="37" t="s">
        <v>213</v>
      </c>
      <c r="C150" s="49">
        <v>10187.806033999999</v>
      </c>
      <c r="D150" s="46" t="str">
        <f t="shared" si="17"/>
        <v>N/A</v>
      </c>
      <c r="E150" s="49">
        <v>10007.953003000001</v>
      </c>
      <c r="F150" s="46" t="str">
        <f t="shared" si="18"/>
        <v>N/A</v>
      </c>
      <c r="G150" s="49">
        <v>9875.0981432000008</v>
      </c>
      <c r="H150" s="46" t="str">
        <f t="shared" si="19"/>
        <v>N/A</v>
      </c>
      <c r="I150" s="12">
        <v>-1.77</v>
      </c>
      <c r="J150" s="12">
        <v>-1.33</v>
      </c>
      <c r="K150" s="47" t="s">
        <v>739</v>
      </c>
      <c r="L150" s="9" t="str">
        <f t="shared" si="20"/>
        <v>Yes</v>
      </c>
    </row>
    <row r="151" spans="1:12" ht="25.5" x14ac:dyDescent="0.2">
      <c r="A151" s="4" t="s">
        <v>1344</v>
      </c>
      <c r="B151" s="37" t="s">
        <v>213</v>
      </c>
      <c r="C151" s="49">
        <v>1209.8693424999999</v>
      </c>
      <c r="D151" s="46" t="str">
        <f t="shared" ref="D151:D170" si="21">IF($B151="N/A","N/A",IF(C151&gt;10,"No",IF(C151&lt;-10,"No","Yes")))</f>
        <v>N/A</v>
      </c>
      <c r="E151" s="49">
        <v>1282.4142862000001</v>
      </c>
      <c r="F151" s="46" t="str">
        <f t="shared" ref="F151:F170" si="22">IF($B151="N/A","N/A",IF(E151&gt;10,"No",IF(E151&lt;-10,"No","Yes")))</f>
        <v>N/A</v>
      </c>
      <c r="G151" s="49">
        <v>1295.2780395</v>
      </c>
      <c r="H151" s="46" t="str">
        <f t="shared" ref="H151:H170" si="23">IF($B151="N/A","N/A",IF(G151&gt;10,"No",IF(G151&lt;-10,"No","Yes")))</f>
        <v>N/A</v>
      </c>
      <c r="I151" s="12">
        <v>5.9960000000000004</v>
      </c>
      <c r="J151" s="12">
        <v>1.0029999999999999</v>
      </c>
      <c r="K151" s="47" t="s">
        <v>739</v>
      </c>
      <c r="L151" s="9" t="str">
        <f t="shared" ref="L151:L170" si="24">IF(J151="Div by 0", "N/A", IF(K151="N/A","N/A", IF(J151&gt;VALUE(MID(K151,1,2)), "No", IF(J151&lt;-1*VALUE(MID(K151,1,2)), "No", "Yes"))))</f>
        <v>Yes</v>
      </c>
    </row>
    <row r="152" spans="1:12" ht="25.5" x14ac:dyDescent="0.2">
      <c r="A152" s="4" t="s">
        <v>1345</v>
      </c>
      <c r="B152" s="37" t="s">
        <v>213</v>
      </c>
      <c r="C152" s="49">
        <v>2431.0268897000001</v>
      </c>
      <c r="D152" s="46" t="str">
        <f t="shared" si="21"/>
        <v>N/A</v>
      </c>
      <c r="E152" s="49">
        <v>2515.9383465000001</v>
      </c>
      <c r="F152" s="46" t="str">
        <f t="shared" si="22"/>
        <v>N/A</v>
      </c>
      <c r="G152" s="49">
        <v>2582.7288201000001</v>
      </c>
      <c r="H152" s="46" t="str">
        <f t="shared" si="23"/>
        <v>N/A</v>
      </c>
      <c r="I152" s="12">
        <v>3.4929999999999999</v>
      </c>
      <c r="J152" s="12">
        <v>2.6549999999999998</v>
      </c>
      <c r="K152" s="47" t="s">
        <v>739</v>
      </c>
      <c r="L152" s="9" t="str">
        <f t="shared" si="24"/>
        <v>Yes</v>
      </c>
    </row>
    <row r="153" spans="1:12" ht="25.5" x14ac:dyDescent="0.2">
      <c r="A153" s="4" t="s">
        <v>1346</v>
      </c>
      <c r="B153" s="37" t="s">
        <v>213</v>
      </c>
      <c r="C153" s="49">
        <v>2895.4923076999999</v>
      </c>
      <c r="D153" s="46" t="str">
        <f t="shared" si="21"/>
        <v>N/A</v>
      </c>
      <c r="E153" s="49">
        <v>3056.1192670999999</v>
      </c>
      <c r="F153" s="46" t="str">
        <f t="shared" si="22"/>
        <v>N/A</v>
      </c>
      <c r="G153" s="49">
        <v>3056.2092833000002</v>
      </c>
      <c r="H153" s="46" t="str">
        <f t="shared" si="23"/>
        <v>N/A</v>
      </c>
      <c r="I153" s="12">
        <v>5.5469999999999997</v>
      </c>
      <c r="J153" s="12">
        <v>2.8999999999999998E-3</v>
      </c>
      <c r="K153" s="47" t="s">
        <v>739</v>
      </c>
      <c r="L153" s="9" t="str">
        <f t="shared" si="24"/>
        <v>Yes</v>
      </c>
    </row>
    <row r="154" spans="1:12" ht="25.5" x14ac:dyDescent="0.2">
      <c r="A154" s="4" t="s">
        <v>1347</v>
      </c>
      <c r="B154" s="37" t="s">
        <v>213</v>
      </c>
      <c r="C154" s="49">
        <v>448.10791176999999</v>
      </c>
      <c r="D154" s="46" t="str">
        <f t="shared" si="21"/>
        <v>N/A</v>
      </c>
      <c r="E154" s="49">
        <v>449.86485083999997</v>
      </c>
      <c r="F154" s="46" t="str">
        <f t="shared" si="22"/>
        <v>N/A</v>
      </c>
      <c r="G154" s="49">
        <v>451.24124353000002</v>
      </c>
      <c r="H154" s="46" t="str">
        <f t="shared" si="23"/>
        <v>N/A</v>
      </c>
      <c r="I154" s="12">
        <v>0.3921</v>
      </c>
      <c r="J154" s="12">
        <v>0.30599999999999999</v>
      </c>
      <c r="K154" s="47" t="s">
        <v>739</v>
      </c>
      <c r="L154" s="9" t="str">
        <f t="shared" si="24"/>
        <v>Yes</v>
      </c>
    </row>
    <row r="155" spans="1:12" ht="25.5" x14ac:dyDescent="0.2">
      <c r="A155" s="2" t="s">
        <v>1348</v>
      </c>
      <c r="B155" s="37" t="s">
        <v>213</v>
      </c>
      <c r="C155" s="49">
        <v>618.63970039000003</v>
      </c>
      <c r="D155" s="46" t="str">
        <f t="shared" si="21"/>
        <v>N/A</v>
      </c>
      <c r="E155" s="49">
        <v>614.86810691999995</v>
      </c>
      <c r="F155" s="46" t="str">
        <f t="shared" si="22"/>
        <v>N/A</v>
      </c>
      <c r="G155" s="49">
        <v>617.22621764999997</v>
      </c>
      <c r="H155" s="46" t="str">
        <f t="shared" si="23"/>
        <v>N/A</v>
      </c>
      <c r="I155" s="12">
        <v>-0.61</v>
      </c>
      <c r="J155" s="12">
        <v>0.38350000000000001</v>
      </c>
      <c r="K155" s="47" t="s">
        <v>739</v>
      </c>
      <c r="L155" s="9" t="str">
        <f t="shared" si="24"/>
        <v>Yes</v>
      </c>
    </row>
    <row r="156" spans="1:12" ht="25.5" x14ac:dyDescent="0.2">
      <c r="A156" s="2" t="s">
        <v>1349</v>
      </c>
      <c r="B156" s="37" t="s">
        <v>213</v>
      </c>
      <c r="C156" s="49">
        <v>354.59358971</v>
      </c>
      <c r="D156" s="46" t="str">
        <f t="shared" si="21"/>
        <v>N/A</v>
      </c>
      <c r="E156" s="49">
        <v>345.20552335000002</v>
      </c>
      <c r="F156" s="46" t="str">
        <f t="shared" si="22"/>
        <v>N/A</v>
      </c>
      <c r="G156" s="49">
        <v>360.23725137000002</v>
      </c>
      <c r="H156" s="46" t="str">
        <f t="shared" si="23"/>
        <v>N/A</v>
      </c>
      <c r="I156" s="12">
        <v>-2.65</v>
      </c>
      <c r="J156" s="12">
        <v>4.3540000000000001</v>
      </c>
      <c r="K156" s="47" t="s">
        <v>739</v>
      </c>
      <c r="L156" s="9" t="str">
        <f t="shared" si="24"/>
        <v>Yes</v>
      </c>
    </row>
    <row r="157" spans="1:12" ht="25.5" x14ac:dyDescent="0.2">
      <c r="A157" s="2" t="s">
        <v>1350</v>
      </c>
      <c r="B157" s="37" t="s">
        <v>213</v>
      </c>
      <c r="C157" s="49">
        <v>4769.2388313000001</v>
      </c>
      <c r="D157" s="46" t="str">
        <f t="shared" si="21"/>
        <v>N/A</v>
      </c>
      <c r="E157" s="49">
        <v>5053.0681221000004</v>
      </c>
      <c r="F157" s="46" t="str">
        <f t="shared" si="22"/>
        <v>N/A</v>
      </c>
      <c r="G157" s="49">
        <v>5066.4235976999998</v>
      </c>
      <c r="H157" s="46" t="str">
        <f t="shared" si="23"/>
        <v>N/A</v>
      </c>
      <c r="I157" s="12">
        <v>5.9509999999999996</v>
      </c>
      <c r="J157" s="12">
        <v>0.26429999999999998</v>
      </c>
      <c r="K157" s="47" t="s">
        <v>739</v>
      </c>
      <c r="L157" s="9" t="str">
        <f t="shared" si="24"/>
        <v>Yes</v>
      </c>
    </row>
    <row r="158" spans="1:12" ht="25.5" x14ac:dyDescent="0.2">
      <c r="A158" s="2" t="s">
        <v>1351</v>
      </c>
      <c r="B158" s="37" t="s">
        <v>213</v>
      </c>
      <c r="C158" s="49">
        <v>1015.2614579</v>
      </c>
      <c r="D158" s="46" t="str">
        <f t="shared" si="21"/>
        <v>N/A</v>
      </c>
      <c r="E158" s="49">
        <v>938.05113372999995</v>
      </c>
      <c r="F158" s="46" t="str">
        <f t="shared" si="22"/>
        <v>N/A</v>
      </c>
      <c r="G158" s="49">
        <v>967.82677779000005</v>
      </c>
      <c r="H158" s="46" t="str">
        <f t="shared" si="23"/>
        <v>N/A</v>
      </c>
      <c r="I158" s="12">
        <v>-7.6</v>
      </c>
      <c r="J158" s="12">
        <v>3.1739999999999999</v>
      </c>
      <c r="K158" s="47" t="s">
        <v>739</v>
      </c>
      <c r="L158" s="9" t="str">
        <f t="shared" si="24"/>
        <v>Yes</v>
      </c>
    </row>
    <row r="159" spans="1:12" ht="25.5" x14ac:dyDescent="0.2">
      <c r="A159" s="2" t="s">
        <v>1352</v>
      </c>
      <c r="B159" s="37" t="s">
        <v>213</v>
      </c>
      <c r="C159" s="49">
        <v>3.7896784712999998</v>
      </c>
      <c r="D159" s="46" t="str">
        <f t="shared" si="21"/>
        <v>N/A</v>
      </c>
      <c r="E159" s="49">
        <v>2.7839747378999999</v>
      </c>
      <c r="F159" s="46" t="str">
        <f t="shared" si="22"/>
        <v>N/A</v>
      </c>
      <c r="G159" s="49">
        <v>2.1532869526999998</v>
      </c>
      <c r="H159" s="46" t="str">
        <f t="shared" si="23"/>
        <v>N/A</v>
      </c>
      <c r="I159" s="12">
        <v>-26.5</v>
      </c>
      <c r="J159" s="12">
        <v>-22.7</v>
      </c>
      <c r="K159" s="47" t="s">
        <v>739</v>
      </c>
      <c r="L159" s="9" t="str">
        <f t="shared" si="24"/>
        <v>Yes</v>
      </c>
    </row>
    <row r="160" spans="1:12" ht="25.5" x14ac:dyDescent="0.2">
      <c r="A160" s="4" t="s">
        <v>1353</v>
      </c>
      <c r="B160" s="37" t="s">
        <v>213</v>
      </c>
      <c r="C160" s="49">
        <v>0</v>
      </c>
      <c r="D160" s="46" t="str">
        <f t="shared" si="21"/>
        <v>N/A</v>
      </c>
      <c r="E160" s="49">
        <v>3.7200611500000001E-2</v>
      </c>
      <c r="F160" s="46" t="str">
        <f t="shared" si="22"/>
        <v>N/A</v>
      </c>
      <c r="G160" s="49">
        <v>7.7569208299999998E-2</v>
      </c>
      <c r="H160" s="46" t="str">
        <f t="shared" si="23"/>
        <v>N/A</v>
      </c>
      <c r="I160" s="12" t="s">
        <v>1747</v>
      </c>
      <c r="J160" s="12">
        <v>108.5</v>
      </c>
      <c r="K160" s="47" t="s">
        <v>739</v>
      </c>
      <c r="L160" s="9" t="str">
        <f t="shared" si="24"/>
        <v>No</v>
      </c>
    </row>
    <row r="161" spans="1:12" x14ac:dyDescent="0.2">
      <c r="A161" s="4" t="s">
        <v>1354</v>
      </c>
      <c r="B161" s="37" t="s">
        <v>213</v>
      </c>
      <c r="C161" s="49">
        <v>1486.0744675999999</v>
      </c>
      <c r="D161" s="46" t="str">
        <f t="shared" si="21"/>
        <v>N/A</v>
      </c>
      <c r="E161" s="49">
        <v>1647.9963617999999</v>
      </c>
      <c r="F161" s="46" t="str">
        <f t="shared" si="22"/>
        <v>N/A</v>
      </c>
      <c r="G161" s="49">
        <v>1770.0051798</v>
      </c>
      <c r="H161" s="46" t="str">
        <f t="shared" si="23"/>
        <v>N/A</v>
      </c>
      <c r="I161" s="12">
        <v>10.9</v>
      </c>
      <c r="J161" s="12">
        <v>7.4029999999999996</v>
      </c>
      <c r="K161" s="47" t="s">
        <v>739</v>
      </c>
      <c r="L161" s="9" t="str">
        <f t="shared" si="24"/>
        <v>Yes</v>
      </c>
    </row>
    <row r="162" spans="1:12" x14ac:dyDescent="0.2">
      <c r="A162" s="4" t="s">
        <v>1355</v>
      </c>
      <c r="B162" s="37" t="s">
        <v>213</v>
      </c>
      <c r="C162" s="49">
        <v>3143.5265721000001</v>
      </c>
      <c r="D162" s="46" t="str">
        <f t="shared" si="21"/>
        <v>N/A</v>
      </c>
      <c r="E162" s="49">
        <v>3612.5583182</v>
      </c>
      <c r="F162" s="46" t="str">
        <f t="shared" si="22"/>
        <v>N/A</v>
      </c>
      <c r="G162" s="49">
        <v>4052.87853</v>
      </c>
      <c r="H162" s="46" t="str">
        <f t="shared" si="23"/>
        <v>N/A</v>
      </c>
      <c r="I162" s="12">
        <v>14.92</v>
      </c>
      <c r="J162" s="12">
        <v>12.19</v>
      </c>
      <c r="K162" s="47" t="s">
        <v>739</v>
      </c>
      <c r="L162" s="9" t="str">
        <f t="shared" si="24"/>
        <v>Yes</v>
      </c>
    </row>
    <row r="163" spans="1:12" ht="25.5" x14ac:dyDescent="0.2">
      <c r="A163" s="4" t="s">
        <v>1706</v>
      </c>
      <c r="B163" s="37" t="s">
        <v>213</v>
      </c>
      <c r="C163" s="49">
        <v>3968.3206233000001</v>
      </c>
      <c r="D163" s="46" t="str">
        <f t="shared" si="21"/>
        <v>N/A</v>
      </c>
      <c r="E163" s="49">
        <v>4307.5488191000004</v>
      </c>
      <c r="F163" s="46" t="str">
        <f t="shared" si="22"/>
        <v>N/A</v>
      </c>
      <c r="G163" s="49">
        <v>4577.4916660999997</v>
      </c>
      <c r="H163" s="46" t="str">
        <f t="shared" si="23"/>
        <v>N/A</v>
      </c>
      <c r="I163" s="12">
        <v>8.548</v>
      </c>
      <c r="J163" s="12">
        <v>6.2670000000000003</v>
      </c>
      <c r="K163" s="47" t="s">
        <v>739</v>
      </c>
      <c r="L163" s="9" t="str">
        <f t="shared" si="24"/>
        <v>Yes</v>
      </c>
    </row>
    <row r="164" spans="1:12" x14ac:dyDescent="0.2">
      <c r="A164" s="4" t="s">
        <v>1356</v>
      </c>
      <c r="B164" s="37" t="s">
        <v>213</v>
      </c>
      <c r="C164" s="49">
        <v>409.76179736</v>
      </c>
      <c r="D164" s="46" t="str">
        <f t="shared" si="21"/>
        <v>N/A</v>
      </c>
      <c r="E164" s="49">
        <v>431.59017394</v>
      </c>
      <c r="F164" s="46" t="str">
        <f t="shared" si="22"/>
        <v>N/A</v>
      </c>
      <c r="G164" s="49">
        <v>455.14010837000001</v>
      </c>
      <c r="H164" s="46" t="str">
        <f t="shared" si="23"/>
        <v>N/A</v>
      </c>
      <c r="I164" s="12">
        <v>5.327</v>
      </c>
      <c r="J164" s="12">
        <v>5.4569999999999999</v>
      </c>
      <c r="K164" s="47" t="s">
        <v>739</v>
      </c>
      <c r="L164" s="9" t="str">
        <f t="shared" si="24"/>
        <v>Yes</v>
      </c>
    </row>
    <row r="165" spans="1:12" x14ac:dyDescent="0.2">
      <c r="A165" s="4" t="s">
        <v>1357</v>
      </c>
      <c r="B165" s="37" t="s">
        <v>213</v>
      </c>
      <c r="C165" s="49">
        <v>480.79315123999999</v>
      </c>
      <c r="D165" s="46" t="str">
        <f t="shared" si="21"/>
        <v>N/A</v>
      </c>
      <c r="E165" s="49">
        <v>535.63139120000005</v>
      </c>
      <c r="F165" s="46" t="str">
        <f t="shared" si="22"/>
        <v>N/A</v>
      </c>
      <c r="G165" s="49">
        <v>571.03158041999995</v>
      </c>
      <c r="H165" s="46" t="str">
        <f t="shared" si="23"/>
        <v>N/A</v>
      </c>
      <c r="I165" s="12">
        <v>11.41</v>
      </c>
      <c r="J165" s="12">
        <v>6.609</v>
      </c>
      <c r="K165" s="47" t="s">
        <v>739</v>
      </c>
      <c r="L165" s="9" t="str">
        <f t="shared" si="24"/>
        <v>Yes</v>
      </c>
    </row>
    <row r="166" spans="1:12" x14ac:dyDescent="0.2">
      <c r="A166" s="4" t="s">
        <v>1358</v>
      </c>
      <c r="B166" s="37" t="s">
        <v>213</v>
      </c>
      <c r="C166" s="49">
        <v>3106.3125728</v>
      </c>
      <c r="D166" s="46" t="str">
        <f t="shared" si="21"/>
        <v>N/A</v>
      </c>
      <c r="E166" s="49">
        <v>3174.9859342999998</v>
      </c>
      <c r="F166" s="46" t="str">
        <f t="shared" si="22"/>
        <v>N/A</v>
      </c>
      <c r="G166" s="49">
        <v>3183.1275943000001</v>
      </c>
      <c r="H166" s="46" t="str">
        <f t="shared" si="23"/>
        <v>N/A</v>
      </c>
      <c r="I166" s="12">
        <v>2.2109999999999999</v>
      </c>
      <c r="J166" s="12">
        <v>0.25640000000000002</v>
      </c>
      <c r="K166" s="47" t="s">
        <v>739</v>
      </c>
      <c r="L166" s="9" t="str">
        <f t="shared" si="24"/>
        <v>Yes</v>
      </c>
    </row>
    <row r="167" spans="1:12" x14ac:dyDescent="0.2">
      <c r="A167" s="48" t="s">
        <v>1359</v>
      </c>
      <c r="B167" s="37" t="s">
        <v>213</v>
      </c>
      <c r="C167" s="49">
        <v>5539.9682405000003</v>
      </c>
      <c r="D167" s="46" t="str">
        <f t="shared" si="21"/>
        <v>N/A</v>
      </c>
      <c r="E167" s="49">
        <v>5803.9047908000002</v>
      </c>
      <c r="F167" s="46" t="str">
        <f t="shared" si="22"/>
        <v>N/A</v>
      </c>
      <c r="G167" s="49">
        <v>6416.4266925000002</v>
      </c>
      <c r="H167" s="46" t="str">
        <f t="shared" si="23"/>
        <v>N/A</v>
      </c>
      <c r="I167" s="12">
        <v>4.7640000000000002</v>
      </c>
      <c r="J167" s="12">
        <v>10.55</v>
      </c>
      <c r="K167" s="47" t="s">
        <v>739</v>
      </c>
      <c r="L167" s="9" t="str">
        <f t="shared" si="24"/>
        <v>Yes</v>
      </c>
    </row>
    <row r="168" spans="1:12" x14ac:dyDescent="0.2">
      <c r="A168" s="48" t="s">
        <v>1360</v>
      </c>
      <c r="B168" s="37" t="s">
        <v>213</v>
      </c>
      <c r="C168" s="49">
        <v>6926.7762067000003</v>
      </c>
      <c r="D168" s="46" t="str">
        <f t="shared" si="21"/>
        <v>N/A</v>
      </c>
      <c r="E168" s="49">
        <v>7482.6869661000001</v>
      </c>
      <c r="F168" s="46" t="str">
        <f t="shared" si="22"/>
        <v>N/A</v>
      </c>
      <c r="G168" s="49">
        <v>7331.5260537000004</v>
      </c>
      <c r="H168" s="46" t="str">
        <f t="shared" si="23"/>
        <v>N/A</v>
      </c>
      <c r="I168" s="12">
        <v>8.0259999999999998</v>
      </c>
      <c r="J168" s="12">
        <v>-2.02</v>
      </c>
      <c r="K168" s="47" t="s">
        <v>739</v>
      </c>
      <c r="L168" s="9" t="str">
        <f t="shared" si="24"/>
        <v>Yes</v>
      </c>
    </row>
    <row r="169" spans="1:12" x14ac:dyDescent="0.2">
      <c r="A169" s="48" t="s">
        <v>1361</v>
      </c>
      <c r="B169" s="37" t="s">
        <v>213</v>
      </c>
      <c r="C169" s="49">
        <v>1426.7490358</v>
      </c>
      <c r="D169" s="46" t="str">
        <f t="shared" si="21"/>
        <v>N/A</v>
      </c>
      <c r="E169" s="49">
        <v>1134.16218</v>
      </c>
      <c r="F169" s="46" t="str">
        <f t="shared" si="22"/>
        <v>N/A</v>
      </c>
      <c r="G169" s="49">
        <v>1172.590387</v>
      </c>
      <c r="H169" s="46" t="str">
        <f t="shared" si="23"/>
        <v>N/A</v>
      </c>
      <c r="I169" s="12">
        <v>-20.5</v>
      </c>
      <c r="J169" s="12">
        <v>3.3879999999999999</v>
      </c>
      <c r="K169" s="47" t="s">
        <v>739</v>
      </c>
      <c r="L169" s="9" t="str">
        <f t="shared" si="24"/>
        <v>Yes</v>
      </c>
    </row>
    <row r="170" spans="1:12" x14ac:dyDescent="0.2">
      <c r="A170" s="48" t="s">
        <v>1362</v>
      </c>
      <c r="B170" s="37" t="s">
        <v>213</v>
      </c>
      <c r="C170" s="49">
        <v>1641.0451601</v>
      </c>
      <c r="D170" s="46" t="str">
        <f t="shared" si="21"/>
        <v>N/A</v>
      </c>
      <c r="E170" s="49">
        <v>1642.3626635000001</v>
      </c>
      <c r="F170" s="46" t="str">
        <f t="shared" si="22"/>
        <v>N/A</v>
      </c>
      <c r="G170" s="49">
        <v>1641.2453771</v>
      </c>
      <c r="H170" s="46" t="str">
        <f t="shared" si="23"/>
        <v>N/A</v>
      </c>
      <c r="I170" s="12">
        <v>8.0299999999999996E-2</v>
      </c>
      <c r="J170" s="12">
        <v>-6.8000000000000005E-2</v>
      </c>
      <c r="K170" s="47" t="s">
        <v>739</v>
      </c>
      <c r="L170" s="9" t="str">
        <f t="shared" si="24"/>
        <v>Yes</v>
      </c>
    </row>
    <row r="171" spans="1:12" x14ac:dyDescent="0.2">
      <c r="A171" s="48" t="s">
        <v>85</v>
      </c>
      <c r="B171" s="37" t="s">
        <v>213</v>
      </c>
      <c r="C171" s="8">
        <v>16.573397364000002</v>
      </c>
      <c r="D171" s="46" t="str">
        <f t="shared" ref="D171:D202" si="25">IF($B171="N/A","N/A",IF(C171&gt;10,"No",IF(C171&lt;-10,"No","Yes")))</f>
        <v>N/A</v>
      </c>
      <c r="E171" s="8">
        <v>16.488543069999999</v>
      </c>
      <c r="F171" s="46" t="str">
        <f t="shared" ref="F171:F202" si="26">IF($B171="N/A","N/A",IF(E171&gt;10,"No",IF(E171&lt;-10,"No","Yes")))</f>
        <v>N/A</v>
      </c>
      <c r="G171" s="8">
        <v>16.198986637000001</v>
      </c>
      <c r="H171" s="46" t="str">
        <f t="shared" ref="H171:H202" si="27">IF($B171="N/A","N/A",IF(G171&gt;10,"No",IF(G171&lt;-10,"No","Yes")))</f>
        <v>N/A</v>
      </c>
      <c r="I171" s="12">
        <v>-0.51200000000000001</v>
      </c>
      <c r="J171" s="12">
        <v>-1.76</v>
      </c>
      <c r="K171" s="47" t="s">
        <v>739</v>
      </c>
      <c r="L171" s="9" t="str">
        <f t="shared" ref="L171:L202" si="28">IF(J171="Div by 0", "N/A", IF(K171="N/A","N/A", IF(J171&gt;VALUE(MID(K171,1,2)), "No", IF(J171&lt;-1*VALUE(MID(K171,1,2)), "No", "Yes"))))</f>
        <v>Yes</v>
      </c>
    </row>
    <row r="172" spans="1:12" x14ac:dyDescent="0.2">
      <c r="A172" s="48" t="s">
        <v>465</v>
      </c>
      <c r="B172" s="37" t="s">
        <v>213</v>
      </c>
      <c r="C172" s="8">
        <v>20.982426424</v>
      </c>
      <c r="D172" s="46" t="str">
        <f t="shared" si="25"/>
        <v>N/A</v>
      </c>
      <c r="E172" s="8">
        <v>21.043056398000001</v>
      </c>
      <c r="F172" s="46" t="str">
        <f t="shared" si="26"/>
        <v>N/A</v>
      </c>
      <c r="G172" s="8">
        <v>22.727272726999999</v>
      </c>
      <c r="H172" s="46" t="str">
        <f t="shared" si="27"/>
        <v>N/A</v>
      </c>
      <c r="I172" s="12">
        <v>0.28899999999999998</v>
      </c>
      <c r="J172" s="12">
        <v>8.0039999999999996</v>
      </c>
      <c r="K172" s="47" t="s">
        <v>739</v>
      </c>
      <c r="L172" s="9" t="str">
        <f t="shared" si="28"/>
        <v>Yes</v>
      </c>
    </row>
    <row r="173" spans="1:12" x14ac:dyDescent="0.2">
      <c r="A173" s="48" t="s">
        <v>466</v>
      </c>
      <c r="B173" s="37" t="s">
        <v>213</v>
      </c>
      <c r="C173" s="8">
        <v>25.076564878999999</v>
      </c>
      <c r="D173" s="46" t="str">
        <f t="shared" si="25"/>
        <v>N/A</v>
      </c>
      <c r="E173" s="8">
        <v>25.770926967000001</v>
      </c>
      <c r="F173" s="46" t="str">
        <f t="shared" si="26"/>
        <v>N/A</v>
      </c>
      <c r="G173" s="8">
        <v>25.236099145000001</v>
      </c>
      <c r="H173" s="46" t="str">
        <f t="shared" si="27"/>
        <v>N/A</v>
      </c>
      <c r="I173" s="12">
        <v>2.7690000000000001</v>
      </c>
      <c r="J173" s="12">
        <v>-2.08</v>
      </c>
      <c r="K173" s="47" t="s">
        <v>739</v>
      </c>
      <c r="L173" s="9" t="str">
        <f t="shared" si="28"/>
        <v>Yes</v>
      </c>
    </row>
    <row r="174" spans="1:12" x14ac:dyDescent="0.2">
      <c r="A174" s="2" t="s">
        <v>467</v>
      </c>
      <c r="B174" s="37" t="s">
        <v>213</v>
      </c>
      <c r="C174" s="8">
        <v>9.7400822129000009</v>
      </c>
      <c r="D174" s="46" t="str">
        <f t="shared" si="25"/>
        <v>N/A</v>
      </c>
      <c r="E174" s="8">
        <v>9.1940266943999998</v>
      </c>
      <c r="F174" s="46" t="str">
        <f t="shared" si="26"/>
        <v>N/A</v>
      </c>
      <c r="G174" s="8">
        <v>9.0312468448000001</v>
      </c>
      <c r="H174" s="46" t="str">
        <f t="shared" si="27"/>
        <v>N/A</v>
      </c>
      <c r="I174" s="12">
        <v>-5.61</v>
      </c>
      <c r="J174" s="12">
        <v>-1.77</v>
      </c>
      <c r="K174" s="47" t="s">
        <v>739</v>
      </c>
      <c r="L174" s="9" t="str">
        <f t="shared" si="28"/>
        <v>Yes</v>
      </c>
    </row>
    <row r="175" spans="1:12" x14ac:dyDescent="0.2">
      <c r="A175" s="2" t="s">
        <v>468</v>
      </c>
      <c r="B175" s="37" t="s">
        <v>213</v>
      </c>
      <c r="C175" s="8">
        <v>23.259000872000001</v>
      </c>
      <c r="D175" s="46" t="str">
        <f t="shared" si="25"/>
        <v>N/A</v>
      </c>
      <c r="E175" s="8">
        <v>22.578254088000001</v>
      </c>
      <c r="F175" s="46" t="str">
        <f t="shared" si="26"/>
        <v>N/A</v>
      </c>
      <c r="G175" s="8">
        <v>21.884267238</v>
      </c>
      <c r="H175" s="46" t="str">
        <f t="shared" si="27"/>
        <v>N/A</v>
      </c>
      <c r="I175" s="12">
        <v>-2.93</v>
      </c>
      <c r="J175" s="12">
        <v>-3.07</v>
      </c>
      <c r="K175" s="47" t="s">
        <v>739</v>
      </c>
      <c r="L175" s="9" t="str">
        <f t="shared" si="28"/>
        <v>Yes</v>
      </c>
    </row>
    <row r="176" spans="1:12" x14ac:dyDescent="0.2">
      <c r="A176" s="2" t="s">
        <v>1363</v>
      </c>
      <c r="B176" s="37" t="s">
        <v>213</v>
      </c>
      <c r="C176" s="8">
        <v>1.1275337727999999</v>
      </c>
      <c r="D176" s="46" t="str">
        <f t="shared" si="25"/>
        <v>N/A</v>
      </c>
      <c r="E176" s="8">
        <v>1.1083526343000001</v>
      </c>
      <c r="F176" s="46" t="str">
        <f t="shared" si="26"/>
        <v>N/A</v>
      </c>
      <c r="G176" s="8">
        <v>1.1316216311</v>
      </c>
      <c r="H176" s="46" t="str">
        <f t="shared" si="27"/>
        <v>N/A</v>
      </c>
      <c r="I176" s="12">
        <v>-1.7</v>
      </c>
      <c r="J176" s="12">
        <v>2.0990000000000002</v>
      </c>
      <c r="K176" s="47" t="s">
        <v>739</v>
      </c>
      <c r="L176" s="9" t="str">
        <f t="shared" si="28"/>
        <v>Yes</v>
      </c>
    </row>
    <row r="177" spans="1:12" x14ac:dyDescent="0.2">
      <c r="A177" s="2" t="s">
        <v>1364</v>
      </c>
      <c r="B177" s="37" t="s">
        <v>213</v>
      </c>
      <c r="C177" s="8">
        <v>15.646834639</v>
      </c>
      <c r="D177" s="46" t="str">
        <f t="shared" si="25"/>
        <v>N/A</v>
      </c>
      <c r="E177" s="8">
        <v>15.524560340000001</v>
      </c>
      <c r="F177" s="46" t="str">
        <f t="shared" si="26"/>
        <v>N/A</v>
      </c>
      <c r="G177" s="8">
        <v>15.531914894</v>
      </c>
      <c r="H177" s="46" t="str">
        <f t="shared" si="27"/>
        <v>N/A</v>
      </c>
      <c r="I177" s="12">
        <v>-0.78100000000000003</v>
      </c>
      <c r="J177" s="12">
        <v>4.7399999999999998E-2</v>
      </c>
      <c r="K177" s="47" t="s">
        <v>739</v>
      </c>
      <c r="L177" s="9" t="str">
        <f t="shared" si="28"/>
        <v>Yes</v>
      </c>
    </row>
    <row r="178" spans="1:12" x14ac:dyDescent="0.2">
      <c r="A178" s="2" t="s">
        <v>1365</v>
      </c>
      <c r="B178" s="37" t="s">
        <v>213</v>
      </c>
      <c r="C178" s="8">
        <v>3.2005014776</v>
      </c>
      <c r="D178" s="46" t="str">
        <f t="shared" si="25"/>
        <v>N/A</v>
      </c>
      <c r="E178" s="8">
        <v>3.0356435142999998</v>
      </c>
      <c r="F178" s="46" t="str">
        <f t="shared" si="26"/>
        <v>N/A</v>
      </c>
      <c r="G178" s="8">
        <v>3.0543773609999998</v>
      </c>
      <c r="H178" s="46" t="str">
        <f t="shared" si="27"/>
        <v>N/A</v>
      </c>
      <c r="I178" s="12">
        <v>-5.15</v>
      </c>
      <c r="J178" s="12">
        <v>0.61709999999999998</v>
      </c>
      <c r="K178" s="47" t="s">
        <v>739</v>
      </c>
      <c r="L178" s="9" t="str">
        <f t="shared" si="28"/>
        <v>Yes</v>
      </c>
    </row>
    <row r="179" spans="1:12" x14ac:dyDescent="0.2">
      <c r="A179" s="2" t="s">
        <v>1366</v>
      </c>
      <c r="B179" s="37" t="s">
        <v>213</v>
      </c>
      <c r="C179" s="8">
        <v>1.6110606600000001E-2</v>
      </c>
      <c r="D179" s="46" t="str">
        <f t="shared" si="25"/>
        <v>N/A</v>
      </c>
      <c r="E179" s="8">
        <v>1.1054556599999999E-2</v>
      </c>
      <c r="F179" s="46" t="str">
        <f t="shared" si="26"/>
        <v>N/A</v>
      </c>
      <c r="G179" s="8">
        <v>7.2119198999999997E-3</v>
      </c>
      <c r="H179" s="46" t="str">
        <f t="shared" si="27"/>
        <v>N/A</v>
      </c>
      <c r="I179" s="12">
        <v>-31.4</v>
      </c>
      <c r="J179" s="12">
        <v>-34.799999999999997</v>
      </c>
      <c r="K179" s="47" t="s">
        <v>739</v>
      </c>
      <c r="L179" s="9" t="str">
        <f t="shared" si="28"/>
        <v>No</v>
      </c>
    </row>
    <row r="180" spans="1:12" x14ac:dyDescent="0.2">
      <c r="A180" s="2" t="s">
        <v>1367</v>
      </c>
      <c r="B180" s="37" t="s">
        <v>213</v>
      </c>
      <c r="C180" s="8">
        <v>0</v>
      </c>
      <c r="D180" s="46" t="str">
        <f t="shared" si="25"/>
        <v>N/A</v>
      </c>
      <c r="E180" s="8">
        <v>3.0884692E-3</v>
      </c>
      <c r="F180" s="46" t="str">
        <f t="shared" si="26"/>
        <v>N/A</v>
      </c>
      <c r="G180" s="8">
        <v>3.1052524999999999E-3</v>
      </c>
      <c r="H180" s="46" t="str">
        <f t="shared" si="27"/>
        <v>N/A</v>
      </c>
      <c r="I180" s="12" t="s">
        <v>1747</v>
      </c>
      <c r="J180" s="12">
        <v>0.54339999999999999</v>
      </c>
      <c r="K180" s="47" t="s">
        <v>739</v>
      </c>
      <c r="L180" s="9" t="str">
        <f t="shared" si="28"/>
        <v>Yes</v>
      </c>
    </row>
    <row r="181" spans="1:12" x14ac:dyDescent="0.2">
      <c r="A181" s="2" t="s">
        <v>86</v>
      </c>
      <c r="B181" s="37" t="s">
        <v>213</v>
      </c>
      <c r="C181" s="8">
        <v>6.90289922E-2</v>
      </c>
      <c r="D181" s="46" t="str">
        <f t="shared" si="25"/>
        <v>N/A</v>
      </c>
      <c r="E181" s="8">
        <v>4.55269747E-2</v>
      </c>
      <c r="F181" s="46" t="str">
        <f t="shared" si="26"/>
        <v>N/A</v>
      </c>
      <c r="G181" s="8">
        <v>0.11093854</v>
      </c>
      <c r="H181" s="46" t="str">
        <f t="shared" si="27"/>
        <v>N/A</v>
      </c>
      <c r="I181" s="12">
        <v>-34</v>
      </c>
      <c r="J181" s="12">
        <v>143.69999999999999</v>
      </c>
      <c r="K181" s="47" t="s">
        <v>739</v>
      </c>
      <c r="L181" s="9" t="str">
        <f t="shared" si="28"/>
        <v>No</v>
      </c>
    </row>
    <row r="182" spans="1:12" x14ac:dyDescent="0.2">
      <c r="A182" s="2" t="s">
        <v>87</v>
      </c>
      <c r="B182" s="37" t="s">
        <v>213</v>
      </c>
      <c r="C182" s="8">
        <v>72.818289604</v>
      </c>
      <c r="D182" s="46" t="str">
        <f t="shared" si="25"/>
        <v>N/A</v>
      </c>
      <c r="E182" s="8">
        <v>72.673670506999997</v>
      </c>
      <c r="F182" s="46" t="str">
        <f t="shared" si="26"/>
        <v>N/A</v>
      </c>
      <c r="G182" s="8">
        <v>72.42604412</v>
      </c>
      <c r="H182" s="46" t="str">
        <f t="shared" si="27"/>
        <v>N/A</v>
      </c>
      <c r="I182" s="12">
        <v>-0.19900000000000001</v>
      </c>
      <c r="J182" s="12">
        <v>-0.34100000000000003</v>
      </c>
      <c r="K182" s="47" t="s">
        <v>739</v>
      </c>
      <c r="L182" s="9" t="str">
        <f t="shared" si="28"/>
        <v>Yes</v>
      </c>
    </row>
    <row r="183" spans="1:12" x14ac:dyDescent="0.2">
      <c r="A183" s="2" t="s">
        <v>469</v>
      </c>
      <c r="B183" s="37" t="s">
        <v>213</v>
      </c>
      <c r="C183" s="8">
        <v>76.836756299000001</v>
      </c>
      <c r="D183" s="46" t="str">
        <f t="shared" si="25"/>
        <v>N/A</v>
      </c>
      <c r="E183" s="8">
        <v>77.562158883999999</v>
      </c>
      <c r="F183" s="46" t="str">
        <f t="shared" si="26"/>
        <v>N/A</v>
      </c>
      <c r="G183" s="8">
        <v>79.071566731000004</v>
      </c>
      <c r="H183" s="46" t="str">
        <f t="shared" si="27"/>
        <v>N/A</v>
      </c>
      <c r="I183" s="12">
        <v>0.94410000000000005</v>
      </c>
      <c r="J183" s="12">
        <v>1.946</v>
      </c>
      <c r="K183" s="47" t="s">
        <v>739</v>
      </c>
      <c r="L183" s="9" t="str">
        <f t="shared" si="28"/>
        <v>Yes</v>
      </c>
    </row>
    <row r="184" spans="1:12" x14ac:dyDescent="0.2">
      <c r="A184" s="2" t="s">
        <v>470</v>
      </c>
      <c r="B184" s="37" t="s">
        <v>213</v>
      </c>
      <c r="C184" s="8">
        <v>82.376645472999996</v>
      </c>
      <c r="D184" s="46" t="str">
        <f t="shared" si="25"/>
        <v>N/A</v>
      </c>
      <c r="E184" s="8">
        <v>82.363754416000006</v>
      </c>
      <c r="F184" s="46" t="str">
        <f t="shared" si="26"/>
        <v>N/A</v>
      </c>
      <c r="G184" s="8">
        <v>81.928060176000002</v>
      </c>
      <c r="H184" s="46" t="str">
        <f t="shared" si="27"/>
        <v>N/A</v>
      </c>
      <c r="I184" s="12">
        <v>-1.6E-2</v>
      </c>
      <c r="J184" s="12">
        <v>-0.52900000000000003</v>
      </c>
      <c r="K184" s="47" t="s">
        <v>739</v>
      </c>
      <c r="L184" s="9" t="str">
        <f t="shared" si="28"/>
        <v>Yes</v>
      </c>
    </row>
    <row r="185" spans="1:12" x14ac:dyDescent="0.2">
      <c r="A185" s="2" t="s">
        <v>471</v>
      </c>
      <c r="B185" s="37" t="s">
        <v>213</v>
      </c>
      <c r="C185" s="8">
        <v>69.033461242000001</v>
      </c>
      <c r="D185" s="46" t="str">
        <f t="shared" si="25"/>
        <v>N/A</v>
      </c>
      <c r="E185" s="8">
        <v>68.142690294999994</v>
      </c>
      <c r="F185" s="46" t="str">
        <f t="shared" si="26"/>
        <v>N/A</v>
      </c>
      <c r="G185" s="8">
        <v>67.903110260999995</v>
      </c>
      <c r="H185" s="46" t="str">
        <f t="shared" si="27"/>
        <v>N/A</v>
      </c>
      <c r="I185" s="12">
        <v>-1.29</v>
      </c>
      <c r="J185" s="12">
        <v>-0.35199999999999998</v>
      </c>
      <c r="K185" s="47" t="s">
        <v>739</v>
      </c>
      <c r="L185" s="9" t="str">
        <f t="shared" si="28"/>
        <v>Yes</v>
      </c>
    </row>
    <row r="186" spans="1:12" x14ac:dyDescent="0.2">
      <c r="A186" s="2" t="s">
        <v>472</v>
      </c>
      <c r="B186" s="37" t="s">
        <v>213</v>
      </c>
      <c r="C186" s="8">
        <v>67.973713716000006</v>
      </c>
      <c r="D186" s="46" t="str">
        <f t="shared" si="25"/>
        <v>N/A</v>
      </c>
      <c r="E186" s="8">
        <v>69.112219527999997</v>
      </c>
      <c r="F186" s="46" t="str">
        <f t="shared" si="26"/>
        <v>N/A</v>
      </c>
      <c r="G186" s="8">
        <v>68.689738692999995</v>
      </c>
      <c r="H186" s="46" t="str">
        <f t="shared" si="27"/>
        <v>N/A</v>
      </c>
      <c r="I186" s="12">
        <v>1.675</v>
      </c>
      <c r="J186" s="12">
        <v>-0.61099999999999999</v>
      </c>
      <c r="K186" s="47" t="s">
        <v>739</v>
      </c>
      <c r="L186" s="9" t="str">
        <f t="shared" si="28"/>
        <v>Yes</v>
      </c>
    </row>
    <row r="187" spans="1:12" x14ac:dyDescent="0.2">
      <c r="A187" s="2" t="s">
        <v>116</v>
      </c>
      <c r="B187" s="37" t="s">
        <v>213</v>
      </c>
      <c r="C187" s="8">
        <v>85.129059290000001</v>
      </c>
      <c r="D187" s="46" t="str">
        <f t="shared" si="25"/>
        <v>N/A</v>
      </c>
      <c r="E187" s="8">
        <v>85.330285552999996</v>
      </c>
      <c r="F187" s="46" t="str">
        <f t="shared" si="26"/>
        <v>N/A</v>
      </c>
      <c r="G187" s="8">
        <v>85.247490446</v>
      </c>
      <c r="H187" s="46" t="str">
        <f t="shared" si="27"/>
        <v>N/A</v>
      </c>
      <c r="I187" s="12">
        <v>0.2364</v>
      </c>
      <c r="J187" s="12">
        <v>-9.7000000000000003E-2</v>
      </c>
      <c r="K187" s="47" t="s">
        <v>739</v>
      </c>
      <c r="L187" s="9" t="str">
        <f t="shared" si="28"/>
        <v>Yes</v>
      </c>
    </row>
    <row r="188" spans="1:12" x14ac:dyDescent="0.2">
      <c r="A188" s="2" t="s">
        <v>473</v>
      </c>
      <c r="B188" s="37" t="s">
        <v>213</v>
      </c>
      <c r="C188" s="8">
        <v>83.379208129999995</v>
      </c>
      <c r="D188" s="46" t="str">
        <f t="shared" si="25"/>
        <v>N/A</v>
      </c>
      <c r="E188" s="8">
        <v>82.817869415999994</v>
      </c>
      <c r="F188" s="46" t="str">
        <f t="shared" si="26"/>
        <v>N/A</v>
      </c>
      <c r="G188" s="8">
        <v>83.694390716000001</v>
      </c>
      <c r="H188" s="46" t="str">
        <f t="shared" si="27"/>
        <v>N/A</v>
      </c>
      <c r="I188" s="12">
        <v>-0.67300000000000004</v>
      </c>
      <c r="J188" s="12">
        <v>1.0580000000000001</v>
      </c>
      <c r="K188" s="47" t="s">
        <v>739</v>
      </c>
      <c r="L188" s="9" t="str">
        <f t="shared" si="28"/>
        <v>Yes</v>
      </c>
    </row>
    <row r="189" spans="1:12" x14ac:dyDescent="0.2">
      <c r="A189" s="2" t="s">
        <v>474</v>
      </c>
      <c r="B189" s="37" t="s">
        <v>213</v>
      </c>
      <c r="C189" s="8">
        <v>90.227455896999999</v>
      </c>
      <c r="D189" s="46" t="str">
        <f t="shared" si="25"/>
        <v>N/A</v>
      </c>
      <c r="E189" s="8">
        <v>89.959609076999996</v>
      </c>
      <c r="F189" s="46" t="str">
        <f t="shared" si="26"/>
        <v>N/A</v>
      </c>
      <c r="G189" s="8">
        <v>89.728444562000007</v>
      </c>
      <c r="H189" s="46" t="str">
        <f t="shared" si="27"/>
        <v>N/A</v>
      </c>
      <c r="I189" s="12">
        <v>-0.29699999999999999</v>
      </c>
      <c r="J189" s="12">
        <v>-0.25700000000000001</v>
      </c>
      <c r="K189" s="47" t="s">
        <v>739</v>
      </c>
      <c r="L189" s="9" t="str">
        <f t="shared" si="28"/>
        <v>Yes</v>
      </c>
    </row>
    <row r="190" spans="1:12" x14ac:dyDescent="0.2">
      <c r="A190" s="2" t="s">
        <v>475</v>
      </c>
      <c r="B190" s="37" t="s">
        <v>213</v>
      </c>
      <c r="C190" s="8">
        <v>84.742279113999999</v>
      </c>
      <c r="D190" s="46" t="str">
        <f t="shared" si="25"/>
        <v>N/A</v>
      </c>
      <c r="E190" s="8">
        <v>85.006176132999997</v>
      </c>
      <c r="F190" s="46" t="str">
        <f t="shared" si="26"/>
        <v>N/A</v>
      </c>
      <c r="G190" s="8">
        <v>84.947280866</v>
      </c>
      <c r="H190" s="46" t="str">
        <f t="shared" si="27"/>
        <v>N/A</v>
      </c>
      <c r="I190" s="12">
        <v>0.31140000000000001</v>
      </c>
      <c r="J190" s="12">
        <v>-6.9000000000000006E-2</v>
      </c>
      <c r="K190" s="47" t="s">
        <v>739</v>
      </c>
      <c r="L190" s="9" t="str">
        <f t="shared" si="28"/>
        <v>Yes</v>
      </c>
    </row>
    <row r="191" spans="1:12" x14ac:dyDescent="0.2">
      <c r="A191" s="2" t="s">
        <v>476</v>
      </c>
      <c r="B191" s="37" t="s">
        <v>213</v>
      </c>
      <c r="C191" s="8">
        <v>77.625513890999997</v>
      </c>
      <c r="D191" s="46" t="str">
        <f t="shared" si="25"/>
        <v>N/A</v>
      </c>
      <c r="E191" s="8">
        <v>78.085766789999994</v>
      </c>
      <c r="F191" s="46" t="str">
        <f t="shared" si="26"/>
        <v>N/A</v>
      </c>
      <c r="G191" s="8">
        <v>77.943391246000004</v>
      </c>
      <c r="H191" s="46" t="str">
        <f t="shared" si="27"/>
        <v>N/A</v>
      </c>
      <c r="I191" s="12">
        <v>0.59289999999999998</v>
      </c>
      <c r="J191" s="12">
        <v>-0.182</v>
      </c>
      <c r="K191" s="47" t="s">
        <v>739</v>
      </c>
      <c r="L191" s="9" t="str">
        <f t="shared" si="28"/>
        <v>Yes</v>
      </c>
    </row>
    <row r="192" spans="1:12" x14ac:dyDescent="0.2">
      <c r="A192" s="2" t="s">
        <v>1368</v>
      </c>
      <c r="B192" s="37" t="s">
        <v>213</v>
      </c>
      <c r="C192" s="38">
        <v>7.7502856874999999</v>
      </c>
      <c r="D192" s="46" t="str">
        <f t="shared" si="25"/>
        <v>N/A</v>
      </c>
      <c r="E192" s="38">
        <v>8.0695147888999994</v>
      </c>
      <c r="F192" s="46" t="str">
        <f t="shared" si="26"/>
        <v>N/A</v>
      </c>
      <c r="G192" s="38">
        <v>8.2141916084000002</v>
      </c>
      <c r="H192" s="46" t="str">
        <f t="shared" si="27"/>
        <v>N/A</v>
      </c>
      <c r="I192" s="12">
        <v>4.1189999999999998</v>
      </c>
      <c r="J192" s="12">
        <v>1.7929999999999999</v>
      </c>
      <c r="K192" s="47" t="s">
        <v>739</v>
      </c>
      <c r="L192" s="9" t="str">
        <f t="shared" si="28"/>
        <v>Yes</v>
      </c>
    </row>
    <row r="193" spans="1:12" x14ac:dyDescent="0.2">
      <c r="A193" s="2" t="s">
        <v>1369</v>
      </c>
      <c r="B193" s="37" t="s">
        <v>213</v>
      </c>
      <c r="C193" s="38">
        <v>12.707366297</v>
      </c>
      <c r="D193" s="46" t="str">
        <f t="shared" si="25"/>
        <v>N/A</v>
      </c>
      <c r="E193" s="38">
        <v>12.585014408999999</v>
      </c>
      <c r="F193" s="46" t="str">
        <f t="shared" si="26"/>
        <v>N/A</v>
      </c>
      <c r="G193" s="38">
        <v>11.324255319000001</v>
      </c>
      <c r="H193" s="46" t="str">
        <f t="shared" si="27"/>
        <v>N/A</v>
      </c>
      <c r="I193" s="12">
        <v>-0.96299999999999997</v>
      </c>
      <c r="J193" s="12">
        <v>-10</v>
      </c>
      <c r="K193" s="47" t="s">
        <v>739</v>
      </c>
      <c r="L193" s="9" t="str">
        <f t="shared" si="28"/>
        <v>Yes</v>
      </c>
    </row>
    <row r="194" spans="1:12" x14ac:dyDescent="0.2">
      <c r="A194" s="2" t="s">
        <v>1370</v>
      </c>
      <c r="B194" s="37" t="s">
        <v>213</v>
      </c>
      <c r="C194" s="38">
        <v>11.939542191999999</v>
      </c>
      <c r="D194" s="46" t="str">
        <f t="shared" si="25"/>
        <v>N/A</v>
      </c>
      <c r="E194" s="38">
        <v>12.01586938</v>
      </c>
      <c r="F194" s="46" t="str">
        <f t="shared" si="26"/>
        <v>N/A</v>
      </c>
      <c r="G194" s="38">
        <v>12.158060598</v>
      </c>
      <c r="H194" s="46" t="str">
        <f t="shared" si="27"/>
        <v>N/A</v>
      </c>
      <c r="I194" s="12">
        <v>0.63929999999999998</v>
      </c>
      <c r="J194" s="12">
        <v>1.1830000000000001</v>
      </c>
      <c r="K194" s="47" t="s">
        <v>739</v>
      </c>
      <c r="L194" s="9" t="str">
        <f t="shared" si="28"/>
        <v>Yes</v>
      </c>
    </row>
    <row r="195" spans="1:12" x14ac:dyDescent="0.2">
      <c r="A195" s="2" t="s">
        <v>1371</v>
      </c>
      <c r="B195" s="37" t="s">
        <v>213</v>
      </c>
      <c r="C195" s="38">
        <v>5.2169816049</v>
      </c>
      <c r="D195" s="46" t="str">
        <f t="shared" si="25"/>
        <v>N/A</v>
      </c>
      <c r="E195" s="38">
        <v>5.4117308798000003</v>
      </c>
      <c r="F195" s="46" t="str">
        <f t="shared" si="26"/>
        <v>N/A</v>
      </c>
      <c r="G195" s="38">
        <v>5.5000532368000004</v>
      </c>
      <c r="H195" s="46" t="str">
        <f t="shared" si="27"/>
        <v>N/A</v>
      </c>
      <c r="I195" s="12">
        <v>3.7330000000000001</v>
      </c>
      <c r="J195" s="12">
        <v>1.6319999999999999</v>
      </c>
      <c r="K195" s="47" t="s">
        <v>739</v>
      </c>
      <c r="L195" s="9" t="str">
        <f t="shared" si="28"/>
        <v>Yes</v>
      </c>
    </row>
    <row r="196" spans="1:12" x14ac:dyDescent="0.2">
      <c r="A196" s="2" t="s">
        <v>1372</v>
      </c>
      <c r="B196" s="37" t="s">
        <v>213</v>
      </c>
      <c r="C196" s="38">
        <v>2.9509908944999999</v>
      </c>
      <c r="D196" s="46" t="str">
        <f t="shared" si="25"/>
        <v>N/A</v>
      </c>
      <c r="E196" s="38">
        <v>2.9762670132000002</v>
      </c>
      <c r="F196" s="46" t="str">
        <f t="shared" si="26"/>
        <v>N/A</v>
      </c>
      <c r="G196" s="38">
        <v>3.0482440581999999</v>
      </c>
      <c r="H196" s="46" t="str">
        <f t="shared" si="27"/>
        <v>N/A</v>
      </c>
      <c r="I196" s="12">
        <v>0.85650000000000004</v>
      </c>
      <c r="J196" s="12">
        <v>2.4180000000000001</v>
      </c>
      <c r="K196" s="47" t="s">
        <v>739</v>
      </c>
      <c r="L196" s="9" t="str">
        <f t="shared" si="28"/>
        <v>Yes</v>
      </c>
    </row>
    <row r="197" spans="1:12" x14ac:dyDescent="0.2">
      <c r="A197" s="2" t="s">
        <v>1373</v>
      </c>
      <c r="B197" s="37" t="s">
        <v>213</v>
      </c>
      <c r="C197" s="38">
        <v>220.30510815</v>
      </c>
      <c r="D197" s="46" t="str">
        <f t="shared" si="25"/>
        <v>N/A</v>
      </c>
      <c r="E197" s="38">
        <v>221.21238334</v>
      </c>
      <c r="F197" s="46" t="str">
        <f t="shared" si="26"/>
        <v>N/A</v>
      </c>
      <c r="G197" s="38">
        <v>218.8111826</v>
      </c>
      <c r="H197" s="46" t="str">
        <f t="shared" si="27"/>
        <v>N/A</v>
      </c>
      <c r="I197" s="12">
        <v>0.4118</v>
      </c>
      <c r="J197" s="12">
        <v>-1.0900000000000001</v>
      </c>
      <c r="K197" s="47" t="s">
        <v>739</v>
      </c>
      <c r="L197" s="9" t="str">
        <f t="shared" si="28"/>
        <v>Yes</v>
      </c>
    </row>
    <row r="198" spans="1:12" x14ac:dyDescent="0.2">
      <c r="A198" s="2" t="s">
        <v>1374</v>
      </c>
      <c r="B198" s="37" t="s">
        <v>213</v>
      </c>
      <c r="C198" s="38">
        <v>246.52909337</v>
      </c>
      <c r="D198" s="46" t="str">
        <f t="shared" si="25"/>
        <v>N/A</v>
      </c>
      <c r="E198" s="38">
        <v>257.02734375</v>
      </c>
      <c r="F198" s="46" t="str">
        <f t="shared" si="26"/>
        <v>N/A</v>
      </c>
      <c r="G198" s="38">
        <v>252.38231630999999</v>
      </c>
      <c r="H198" s="46" t="str">
        <f t="shared" si="27"/>
        <v>N/A</v>
      </c>
      <c r="I198" s="12">
        <v>4.258</v>
      </c>
      <c r="J198" s="12">
        <v>-1.81</v>
      </c>
      <c r="K198" s="47" t="s">
        <v>739</v>
      </c>
      <c r="L198" s="9" t="str">
        <f t="shared" si="28"/>
        <v>Yes</v>
      </c>
    </row>
    <row r="199" spans="1:12" x14ac:dyDescent="0.2">
      <c r="A199" s="2" t="s">
        <v>1375</v>
      </c>
      <c r="B199" s="37" t="s">
        <v>213</v>
      </c>
      <c r="C199" s="38">
        <v>216.49300504000001</v>
      </c>
      <c r="D199" s="46" t="str">
        <f t="shared" si="25"/>
        <v>N/A</v>
      </c>
      <c r="E199" s="38">
        <v>214.77194444</v>
      </c>
      <c r="F199" s="46" t="str">
        <f t="shared" si="26"/>
        <v>N/A</v>
      </c>
      <c r="G199" s="38">
        <v>212.27095198999999</v>
      </c>
      <c r="H199" s="46" t="str">
        <f t="shared" si="27"/>
        <v>N/A</v>
      </c>
      <c r="I199" s="12">
        <v>-0.79500000000000004</v>
      </c>
      <c r="J199" s="12">
        <v>-1.1599999999999999</v>
      </c>
      <c r="K199" s="47" t="s">
        <v>739</v>
      </c>
      <c r="L199" s="9" t="str">
        <f t="shared" si="28"/>
        <v>Yes</v>
      </c>
    </row>
    <row r="200" spans="1:12" x14ac:dyDescent="0.2">
      <c r="A200" s="2" t="s">
        <v>1376</v>
      </c>
      <c r="B200" s="37" t="s">
        <v>213</v>
      </c>
      <c r="C200" s="38">
        <v>45.909090909</v>
      </c>
      <c r="D200" s="46" t="str">
        <f t="shared" si="25"/>
        <v>N/A</v>
      </c>
      <c r="E200" s="38">
        <v>51.826086957000001</v>
      </c>
      <c r="F200" s="46" t="str">
        <f t="shared" si="26"/>
        <v>N/A</v>
      </c>
      <c r="G200" s="38">
        <v>56.2</v>
      </c>
      <c r="H200" s="46" t="str">
        <f t="shared" si="27"/>
        <v>N/A</v>
      </c>
      <c r="I200" s="12">
        <v>12.89</v>
      </c>
      <c r="J200" s="12">
        <v>8.44</v>
      </c>
      <c r="K200" s="47" t="s">
        <v>739</v>
      </c>
      <c r="L200" s="9" t="str">
        <f t="shared" si="28"/>
        <v>Yes</v>
      </c>
    </row>
    <row r="201" spans="1:12" x14ac:dyDescent="0.2">
      <c r="A201" s="2" t="s">
        <v>1377</v>
      </c>
      <c r="B201" s="37" t="s">
        <v>213</v>
      </c>
      <c r="C201" s="38" t="s">
        <v>1747</v>
      </c>
      <c r="D201" s="46" t="str">
        <f t="shared" si="25"/>
        <v>N/A</v>
      </c>
      <c r="E201" s="38">
        <v>9</v>
      </c>
      <c r="F201" s="46" t="str">
        <f t="shared" si="26"/>
        <v>N/A</v>
      </c>
      <c r="G201" s="38">
        <v>16.5</v>
      </c>
      <c r="H201" s="46" t="str">
        <f t="shared" si="27"/>
        <v>N/A</v>
      </c>
      <c r="I201" s="12" t="s">
        <v>1747</v>
      </c>
      <c r="J201" s="12">
        <v>83.33</v>
      </c>
      <c r="K201" s="47" t="s">
        <v>739</v>
      </c>
      <c r="L201" s="9" t="str">
        <f t="shared" si="28"/>
        <v>No</v>
      </c>
    </row>
    <row r="202" spans="1:12" x14ac:dyDescent="0.2">
      <c r="A202" s="2" t="s">
        <v>28</v>
      </c>
      <c r="B202" s="37" t="s">
        <v>213</v>
      </c>
      <c r="C202" s="8">
        <v>3.4363057573</v>
      </c>
      <c r="D202" s="46" t="str">
        <f t="shared" si="25"/>
        <v>N/A</v>
      </c>
      <c r="E202" s="8">
        <v>3.2362484041999999</v>
      </c>
      <c r="F202" s="46" t="str">
        <f t="shared" si="26"/>
        <v>N/A</v>
      </c>
      <c r="G202" s="8">
        <v>3.0744856608000002</v>
      </c>
      <c r="H202" s="46" t="str">
        <f t="shared" si="27"/>
        <v>N/A</v>
      </c>
      <c r="I202" s="12">
        <v>-5.82</v>
      </c>
      <c r="J202" s="12">
        <v>-5</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75</v>
      </c>
      <c r="J203" s="12">
        <v>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19</v>
      </c>
      <c r="F204" s="46" t="str">
        <f t="shared" si="30"/>
        <v>N/A</v>
      </c>
      <c r="G204" s="38">
        <v>25</v>
      </c>
      <c r="H204" s="46" t="str">
        <f t="shared" si="31"/>
        <v>N/A</v>
      </c>
      <c r="I204" s="12">
        <v>90</v>
      </c>
      <c r="J204" s="12">
        <v>31.58</v>
      </c>
      <c r="K204" s="14" t="s">
        <v>213</v>
      </c>
      <c r="L204" s="9" t="str">
        <f t="shared" si="32"/>
        <v>N/A</v>
      </c>
    </row>
    <row r="205" spans="1:12" ht="25.5" x14ac:dyDescent="0.2">
      <c r="A205" s="2" t="s">
        <v>1625</v>
      </c>
      <c r="B205" s="37" t="s">
        <v>213</v>
      </c>
      <c r="C205" s="38">
        <v>0</v>
      </c>
      <c r="D205" s="46" t="str">
        <f t="shared" si="29"/>
        <v>N/A</v>
      </c>
      <c r="E205" s="38">
        <v>11</v>
      </c>
      <c r="F205" s="46" t="str">
        <f t="shared" si="30"/>
        <v>N/A</v>
      </c>
      <c r="G205" s="38">
        <v>11</v>
      </c>
      <c r="H205" s="46" t="str">
        <f t="shared" si="31"/>
        <v>N/A</v>
      </c>
      <c r="I205" s="12" t="s">
        <v>1747</v>
      </c>
      <c r="J205" s="12">
        <v>200</v>
      </c>
      <c r="K205" s="14" t="s">
        <v>213</v>
      </c>
      <c r="L205" s="9" t="str">
        <f t="shared" si="32"/>
        <v>N/A</v>
      </c>
    </row>
    <row r="206" spans="1:12" ht="25.5" x14ac:dyDescent="0.2">
      <c r="A206" s="2" t="s">
        <v>1378</v>
      </c>
      <c r="B206" s="37" t="s">
        <v>213</v>
      </c>
      <c r="C206" s="38">
        <v>13</v>
      </c>
      <c r="D206" s="46" t="str">
        <f t="shared" si="29"/>
        <v>N/A</v>
      </c>
      <c r="E206" s="38">
        <v>11</v>
      </c>
      <c r="F206" s="46" t="str">
        <f t="shared" si="30"/>
        <v>N/A</v>
      </c>
      <c r="G206" s="38">
        <v>28</v>
      </c>
      <c r="H206" s="46" t="str">
        <f t="shared" si="31"/>
        <v>N/A</v>
      </c>
      <c r="I206" s="12">
        <v>-30.8</v>
      </c>
      <c r="J206" s="12">
        <v>211.1</v>
      </c>
      <c r="K206" s="14" t="s">
        <v>213</v>
      </c>
      <c r="L206" s="9" t="str">
        <f t="shared" si="32"/>
        <v>N/A</v>
      </c>
    </row>
    <row r="207" spans="1:12" x14ac:dyDescent="0.2">
      <c r="A207" s="2" t="s">
        <v>1626</v>
      </c>
      <c r="B207" s="37" t="s">
        <v>213</v>
      </c>
      <c r="C207" s="38">
        <v>36</v>
      </c>
      <c r="D207" s="46" t="str">
        <f t="shared" si="29"/>
        <v>N/A</v>
      </c>
      <c r="E207" s="38">
        <v>45</v>
      </c>
      <c r="F207" s="46" t="str">
        <f t="shared" si="30"/>
        <v>N/A</v>
      </c>
      <c r="G207" s="38">
        <v>48</v>
      </c>
      <c r="H207" s="46" t="str">
        <f t="shared" si="31"/>
        <v>N/A</v>
      </c>
      <c r="I207" s="12">
        <v>25</v>
      </c>
      <c r="J207" s="12">
        <v>6.6669999999999998</v>
      </c>
      <c r="K207" s="14" t="s">
        <v>213</v>
      </c>
      <c r="L207" s="9" t="str">
        <f t="shared" si="32"/>
        <v>N/A</v>
      </c>
    </row>
    <row r="208" spans="1:12" x14ac:dyDescent="0.2">
      <c r="A208" s="2" t="s">
        <v>1627</v>
      </c>
      <c r="B208" s="37" t="s">
        <v>213</v>
      </c>
      <c r="C208" s="38">
        <v>49</v>
      </c>
      <c r="D208" s="46" t="str">
        <f t="shared" si="29"/>
        <v>N/A</v>
      </c>
      <c r="E208" s="38">
        <v>58</v>
      </c>
      <c r="F208" s="46" t="str">
        <f t="shared" si="30"/>
        <v>N/A</v>
      </c>
      <c r="G208" s="38">
        <v>55</v>
      </c>
      <c r="H208" s="46" t="str">
        <f t="shared" si="31"/>
        <v>N/A</v>
      </c>
      <c r="I208" s="12">
        <v>18.37</v>
      </c>
      <c r="J208" s="12">
        <v>-5.17</v>
      </c>
      <c r="K208" s="14" t="s">
        <v>213</v>
      </c>
      <c r="L208" s="9" t="str">
        <f t="shared" si="32"/>
        <v>N/A</v>
      </c>
    </row>
    <row r="209" spans="1:12" x14ac:dyDescent="0.2">
      <c r="A209" s="2" t="s">
        <v>125</v>
      </c>
      <c r="B209" s="37" t="s">
        <v>213</v>
      </c>
      <c r="C209" s="49">
        <v>63089779</v>
      </c>
      <c r="D209" s="46" t="str">
        <f t="shared" si="29"/>
        <v>N/A</v>
      </c>
      <c r="E209" s="49">
        <v>34406567</v>
      </c>
      <c r="F209" s="46" t="str">
        <f t="shared" si="30"/>
        <v>N/A</v>
      </c>
      <c r="G209" s="49">
        <v>1899848</v>
      </c>
      <c r="H209" s="46" t="str">
        <f t="shared" si="31"/>
        <v>N/A</v>
      </c>
      <c r="I209" s="12">
        <v>-45.5</v>
      </c>
      <c r="J209" s="12">
        <v>-94.5</v>
      </c>
      <c r="K209" s="14" t="s">
        <v>213</v>
      </c>
      <c r="L209" s="9" t="str">
        <f t="shared" si="32"/>
        <v>N/A</v>
      </c>
    </row>
    <row r="210" spans="1:12" x14ac:dyDescent="0.2">
      <c r="A210" s="48" t="s">
        <v>1622</v>
      </c>
      <c r="B210" s="37" t="s">
        <v>213</v>
      </c>
      <c r="C210" s="49">
        <v>443937</v>
      </c>
      <c r="D210" s="46" t="str">
        <f t="shared" si="29"/>
        <v>N/A</v>
      </c>
      <c r="E210" s="49">
        <v>596960</v>
      </c>
      <c r="F210" s="46" t="str">
        <f t="shared" si="30"/>
        <v>N/A</v>
      </c>
      <c r="G210" s="49">
        <v>574020</v>
      </c>
      <c r="H210" s="46" t="str">
        <f t="shared" si="31"/>
        <v>N/A</v>
      </c>
      <c r="I210" s="12">
        <v>34.47</v>
      </c>
      <c r="J210" s="12">
        <v>-3.84</v>
      </c>
      <c r="K210" s="14" t="s">
        <v>213</v>
      </c>
      <c r="L210" s="9" t="str">
        <f t="shared" si="32"/>
        <v>N/A</v>
      </c>
    </row>
    <row r="211" spans="1:12" x14ac:dyDescent="0.2">
      <c r="A211" s="48" t="s">
        <v>1379</v>
      </c>
      <c r="B211" s="37" t="s">
        <v>213</v>
      </c>
      <c r="C211" s="49">
        <v>220442</v>
      </c>
      <c r="D211" s="46" t="str">
        <f t="shared" si="29"/>
        <v>N/A</v>
      </c>
      <c r="E211" s="49">
        <v>224673</v>
      </c>
      <c r="F211" s="46" t="str">
        <f t="shared" si="30"/>
        <v>N/A</v>
      </c>
      <c r="G211" s="49">
        <v>237971</v>
      </c>
      <c r="H211" s="46" t="str">
        <f t="shared" si="31"/>
        <v>N/A</v>
      </c>
      <c r="I211" s="12">
        <v>1.919</v>
      </c>
      <c r="J211" s="12">
        <v>5.9189999999999996</v>
      </c>
      <c r="K211" s="14" t="s">
        <v>213</v>
      </c>
      <c r="L211" s="9" t="str">
        <f t="shared" si="32"/>
        <v>N/A</v>
      </c>
    </row>
    <row r="212" spans="1:12" x14ac:dyDescent="0.2">
      <c r="A212" s="48" t="s">
        <v>1616</v>
      </c>
      <c r="B212" s="37" t="s">
        <v>213</v>
      </c>
      <c r="C212" s="49">
        <v>2226970</v>
      </c>
      <c r="D212" s="46" t="str">
        <f t="shared" si="29"/>
        <v>N/A</v>
      </c>
      <c r="E212" s="49">
        <v>7736073</v>
      </c>
      <c r="F212" s="46" t="str">
        <f t="shared" si="30"/>
        <v>N/A</v>
      </c>
      <c r="G212" s="49">
        <v>1875422</v>
      </c>
      <c r="H212" s="46" t="str">
        <f t="shared" si="31"/>
        <v>N/A</v>
      </c>
      <c r="I212" s="12">
        <v>247.4</v>
      </c>
      <c r="J212" s="12">
        <v>-75.8</v>
      </c>
      <c r="K212" s="14" t="s">
        <v>213</v>
      </c>
      <c r="L212" s="9" t="str">
        <f t="shared" si="32"/>
        <v>N/A</v>
      </c>
    </row>
    <row r="213" spans="1:12" x14ac:dyDescent="0.2">
      <c r="A213" s="48" t="s">
        <v>1617</v>
      </c>
      <c r="B213" s="37" t="s">
        <v>213</v>
      </c>
      <c r="C213" s="49">
        <v>63089613</v>
      </c>
      <c r="D213" s="46" t="str">
        <f t="shared" si="29"/>
        <v>N/A</v>
      </c>
      <c r="E213" s="49">
        <v>34385542</v>
      </c>
      <c r="F213" s="46" t="str">
        <f t="shared" si="30"/>
        <v>N/A</v>
      </c>
      <c r="G213" s="49">
        <v>317692</v>
      </c>
      <c r="H213" s="46" t="str">
        <f t="shared" si="31"/>
        <v>N/A</v>
      </c>
      <c r="I213" s="12">
        <v>-45.5</v>
      </c>
      <c r="J213" s="12">
        <v>-99.1</v>
      </c>
      <c r="K213" s="14" t="s">
        <v>213</v>
      </c>
      <c r="L213" s="9" t="str">
        <f t="shared" si="32"/>
        <v>N/A</v>
      </c>
    </row>
    <row r="214" spans="1:12" ht="25.5" x14ac:dyDescent="0.2">
      <c r="A214" s="2" t="s">
        <v>1380</v>
      </c>
      <c r="B214" s="37" t="s">
        <v>213</v>
      </c>
      <c r="C214" s="49">
        <v>9694004</v>
      </c>
      <c r="D214" s="46" t="str">
        <f t="shared" ref="D214:D228" si="33">IF($B214="N/A","N/A",IF(C214&gt;10,"No",IF(C214&lt;-10,"No","Yes")))</f>
        <v>N/A</v>
      </c>
      <c r="E214" s="49">
        <v>9882436</v>
      </c>
      <c r="F214" s="46" t="str">
        <f t="shared" ref="F214:F228" si="34">IF($B214="N/A","N/A",IF(E214&gt;10,"No",IF(E214&lt;-10,"No","Yes")))</f>
        <v>N/A</v>
      </c>
      <c r="G214" s="49">
        <v>9386462</v>
      </c>
      <c r="H214" s="46" t="str">
        <f t="shared" ref="H214:H228" si="35">IF($B214="N/A","N/A",IF(G214&gt;10,"No",IF(G214&lt;-10,"No","Yes")))</f>
        <v>N/A</v>
      </c>
      <c r="I214" s="12">
        <v>1.944</v>
      </c>
      <c r="J214" s="12">
        <v>-5.0199999999999996</v>
      </c>
      <c r="K214" s="47" t="s">
        <v>739</v>
      </c>
      <c r="L214" s="9" t="str">
        <f t="shared" ref="L214:L228" si="36">IF(J214="Div by 0", "N/A", IF(K214="N/A","N/A", IF(J214&gt;VALUE(MID(K214,1,2)), "No", IF(J214&lt;-1*VALUE(MID(K214,1,2)), "No", "Yes"))))</f>
        <v>Yes</v>
      </c>
    </row>
    <row r="215" spans="1:12" x14ac:dyDescent="0.2">
      <c r="A215" s="61" t="s">
        <v>649</v>
      </c>
      <c r="B215" s="37" t="s">
        <v>213</v>
      </c>
      <c r="C215" s="38">
        <v>27544</v>
      </c>
      <c r="D215" s="46" t="str">
        <f t="shared" si="33"/>
        <v>N/A</v>
      </c>
      <c r="E215" s="38">
        <v>28017</v>
      </c>
      <c r="F215" s="46" t="str">
        <f t="shared" si="34"/>
        <v>N/A</v>
      </c>
      <c r="G215" s="38">
        <v>27442</v>
      </c>
      <c r="H215" s="46" t="str">
        <f t="shared" si="35"/>
        <v>N/A</v>
      </c>
      <c r="I215" s="12">
        <v>1.7170000000000001</v>
      </c>
      <c r="J215" s="12">
        <v>-2.0499999999999998</v>
      </c>
      <c r="K215" s="47" t="s">
        <v>739</v>
      </c>
      <c r="L215" s="9" t="str">
        <f t="shared" si="36"/>
        <v>Yes</v>
      </c>
    </row>
    <row r="216" spans="1:12" ht="25.5" x14ac:dyDescent="0.2">
      <c r="A216" s="4" t="s">
        <v>1381</v>
      </c>
      <c r="B216" s="37" t="s">
        <v>213</v>
      </c>
      <c r="C216" s="49">
        <v>351.94612257</v>
      </c>
      <c r="D216" s="46" t="str">
        <f t="shared" si="33"/>
        <v>N/A</v>
      </c>
      <c r="E216" s="49">
        <v>352.72998537000001</v>
      </c>
      <c r="F216" s="46" t="str">
        <f t="shared" si="34"/>
        <v>N/A</v>
      </c>
      <c r="G216" s="49">
        <v>342.04729975999999</v>
      </c>
      <c r="H216" s="46" t="str">
        <f t="shared" si="35"/>
        <v>N/A</v>
      </c>
      <c r="I216" s="12">
        <v>0.22270000000000001</v>
      </c>
      <c r="J216" s="12">
        <v>-3.03</v>
      </c>
      <c r="K216" s="47" t="s">
        <v>739</v>
      </c>
      <c r="L216" s="9" t="str">
        <f t="shared" si="36"/>
        <v>Yes</v>
      </c>
    </row>
    <row r="217" spans="1:12" ht="25.5" x14ac:dyDescent="0.2">
      <c r="A217" s="2" t="s">
        <v>1382</v>
      </c>
      <c r="B217" s="37" t="s">
        <v>213</v>
      </c>
      <c r="C217" s="49">
        <v>112243551</v>
      </c>
      <c r="D217" s="46" t="str">
        <f t="shared" si="33"/>
        <v>N/A</v>
      </c>
      <c r="E217" s="49">
        <v>85115357</v>
      </c>
      <c r="F217" s="46" t="str">
        <f t="shared" si="34"/>
        <v>N/A</v>
      </c>
      <c r="G217" s="49">
        <v>53794021</v>
      </c>
      <c r="H217" s="46" t="str">
        <f t="shared" si="35"/>
        <v>N/A</v>
      </c>
      <c r="I217" s="12">
        <v>-24.2</v>
      </c>
      <c r="J217" s="12">
        <v>-36.799999999999997</v>
      </c>
      <c r="K217" s="47" t="s">
        <v>739</v>
      </c>
      <c r="L217" s="9" t="str">
        <f t="shared" si="36"/>
        <v>No</v>
      </c>
    </row>
    <row r="218" spans="1:12" x14ac:dyDescent="0.2">
      <c r="A218" s="4" t="s">
        <v>516</v>
      </c>
      <c r="B218" s="37" t="s">
        <v>213</v>
      </c>
      <c r="C218" s="38">
        <v>116253</v>
      </c>
      <c r="D218" s="46" t="str">
        <f t="shared" si="33"/>
        <v>N/A</v>
      </c>
      <c r="E218" s="38">
        <v>118385</v>
      </c>
      <c r="F218" s="46" t="str">
        <f t="shared" si="34"/>
        <v>N/A</v>
      </c>
      <c r="G218" s="38">
        <v>122793</v>
      </c>
      <c r="H218" s="46" t="str">
        <f t="shared" si="35"/>
        <v>N/A</v>
      </c>
      <c r="I218" s="12">
        <v>1.8340000000000001</v>
      </c>
      <c r="J218" s="12">
        <v>3.7229999999999999</v>
      </c>
      <c r="K218" s="47" t="s">
        <v>739</v>
      </c>
      <c r="L218" s="9" t="str">
        <f t="shared" si="36"/>
        <v>Yes</v>
      </c>
    </row>
    <row r="219" spans="1:12" ht="25.5" x14ac:dyDescent="0.2">
      <c r="A219" s="2" t="s">
        <v>1383</v>
      </c>
      <c r="B219" s="37" t="s">
        <v>213</v>
      </c>
      <c r="C219" s="49">
        <v>965.51100616999997</v>
      </c>
      <c r="D219" s="46" t="str">
        <f t="shared" si="33"/>
        <v>N/A</v>
      </c>
      <c r="E219" s="49">
        <v>718.97079022000003</v>
      </c>
      <c r="F219" s="46" t="str">
        <f t="shared" si="34"/>
        <v>N/A</v>
      </c>
      <c r="G219" s="49">
        <v>438.08703265000003</v>
      </c>
      <c r="H219" s="46" t="str">
        <f t="shared" si="35"/>
        <v>N/A</v>
      </c>
      <c r="I219" s="12">
        <v>-25.5</v>
      </c>
      <c r="J219" s="12">
        <v>-39.1</v>
      </c>
      <c r="K219" s="47" t="s">
        <v>739</v>
      </c>
      <c r="L219" s="9" t="str">
        <f t="shared" si="36"/>
        <v>No</v>
      </c>
    </row>
    <row r="220" spans="1:12" ht="25.5" x14ac:dyDescent="0.2">
      <c r="A220" s="2" t="s">
        <v>1384</v>
      </c>
      <c r="B220" s="37" t="s">
        <v>213</v>
      </c>
      <c r="C220" s="49">
        <v>33077882</v>
      </c>
      <c r="D220" s="46" t="str">
        <f t="shared" si="33"/>
        <v>N/A</v>
      </c>
      <c r="E220" s="49">
        <v>38026803</v>
      </c>
      <c r="F220" s="46" t="str">
        <f t="shared" si="34"/>
        <v>N/A</v>
      </c>
      <c r="G220" s="49">
        <v>42601400</v>
      </c>
      <c r="H220" s="46" t="str">
        <f t="shared" si="35"/>
        <v>N/A</v>
      </c>
      <c r="I220" s="12">
        <v>14.96</v>
      </c>
      <c r="J220" s="12">
        <v>12.03</v>
      </c>
      <c r="K220" s="47" t="s">
        <v>739</v>
      </c>
      <c r="L220" s="9" t="str">
        <f t="shared" si="36"/>
        <v>Yes</v>
      </c>
    </row>
    <row r="221" spans="1:12" x14ac:dyDescent="0.2">
      <c r="A221" s="4" t="s">
        <v>517</v>
      </c>
      <c r="B221" s="37" t="s">
        <v>213</v>
      </c>
      <c r="C221" s="38">
        <v>61463</v>
      </c>
      <c r="D221" s="46" t="str">
        <f t="shared" si="33"/>
        <v>N/A</v>
      </c>
      <c r="E221" s="38">
        <v>68093</v>
      </c>
      <c r="F221" s="46" t="str">
        <f t="shared" si="34"/>
        <v>N/A</v>
      </c>
      <c r="G221" s="38">
        <v>72223</v>
      </c>
      <c r="H221" s="46" t="str">
        <f t="shared" si="35"/>
        <v>N/A</v>
      </c>
      <c r="I221" s="12">
        <v>10.79</v>
      </c>
      <c r="J221" s="12">
        <v>6.0650000000000004</v>
      </c>
      <c r="K221" s="47" t="s">
        <v>739</v>
      </c>
      <c r="L221" s="9" t="str">
        <f t="shared" si="36"/>
        <v>Yes</v>
      </c>
    </row>
    <row r="222" spans="1:12" ht="25.5" x14ac:dyDescent="0.2">
      <c r="A222" s="2" t="s">
        <v>1385</v>
      </c>
      <c r="B222" s="37" t="s">
        <v>213</v>
      </c>
      <c r="C222" s="49">
        <v>538.17552022999996</v>
      </c>
      <c r="D222" s="46" t="str">
        <f t="shared" si="33"/>
        <v>N/A</v>
      </c>
      <c r="E222" s="49">
        <v>558.45392331000005</v>
      </c>
      <c r="F222" s="46" t="str">
        <f t="shared" si="34"/>
        <v>N/A</v>
      </c>
      <c r="G222" s="49">
        <v>589.85918613000001</v>
      </c>
      <c r="H222" s="46" t="str">
        <f t="shared" si="35"/>
        <v>N/A</v>
      </c>
      <c r="I222" s="12">
        <v>3.7679999999999998</v>
      </c>
      <c r="J222" s="12">
        <v>5.6239999999999997</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126820080</v>
      </c>
      <c r="D226" s="46" t="str">
        <f t="shared" si="33"/>
        <v>N/A</v>
      </c>
      <c r="E226" s="49">
        <v>134508267</v>
      </c>
      <c r="F226" s="46" t="str">
        <f t="shared" si="34"/>
        <v>N/A</v>
      </c>
      <c r="G226" s="49">
        <v>143052974</v>
      </c>
      <c r="H226" s="46" t="str">
        <f t="shared" si="35"/>
        <v>N/A</v>
      </c>
      <c r="I226" s="12">
        <v>6.0620000000000003</v>
      </c>
      <c r="J226" s="12">
        <v>6.3529999999999998</v>
      </c>
      <c r="K226" s="47" t="s">
        <v>739</v>
      </c>
      <c r="L226" s="9" t="str">
        <f t="shared" si="36"/>
        <v>Yes</v>
      </c>
    </row>
    <row r="227" spans="1:12" ht="25.5" x14ac:dyDescent="0.2">
      <c r="A227" s="2" t="s">
        <v>519</v>
      </c>
      <c r="B227" s="37" t="s">
        <v>213</v>
      </c>
      <c r="C227" s="38">
        <v>2388</v>
      </c>
      <c r="D227" s="46" t="str">
        <f t="shared" si="33"/>
        <v>N/A</v>
      </c>
      <c r="E227" s="38">
        <v>2461</v>
      </c>
      <c r="F227" s="46" t="str">
        <f t="shared" si="34"/>
        <v>N/A</v>
      </c>
      <c r="G227" s="38">
        <v>2796</v>
      </c>
      <c r="H227" s="46" t="str">
        <f t="shared" si="35"/>
        <v>N/A</v>
      </c>
      <c r="I227" s="12">
        <v>3.0569999999999999</v>
      </c>
      <c r="J227" s="12">
        <v>13.61</v>
      </c>
      <c r="K227" s="47" t="s">
        <v>739</v>
      </c>
      <c r="L227" s="9" t="str">
        <f t="shared" si="36"/>
        <v>Yes</v>
      </c>
    </row>
    <row r="228" spans="1:12" ht="25.5" x14ac:dyDescent="0.2">
      <c r="A228" s="2" t="s">
        <v>1389</v>
      </c>
      <c r="B228" s="37" t="s">
        <v>213</v>
      </c>
      <c r="C228" s="49">
        <v>53107.236181</v>
      </c>
      <c r="D228" s="46" t="str">
        <f t="shared" si="33"/>
        <v>N/A</v>
      </c>
      <c r="E228" s="49">
        <v>54655.939456</v>
      </c>
      <c r="F228" s="46" t="str">
        <f t="shared" si="34"/>
        <v>N/A</v>
      </c>
      <c r="G228" s="49">
        <v>51163.438483999998</v>
      </c>
      <c r="H228" s="46" t="str">
        <f t="shared" si="35"/>
        <v>N/A</v>
      </c>
      <c r="I228" s="12">
        <v>2.9159999999999999</v>
      </c>
      <c r="J228" s="12">
        <v>-6.39</v>
      </c>
      <c r="K228" s="47" t="s">
        <v>739</v>
      </c>
      <c r="L228" s="9" t="str">
        <f t="shared" si="36"/>
        <v>Yes</v>
      </c>
    </row>
    <row r="229" spans="1:12" x14ac:dyDescent="0.2">
      <c r="A229" s="2" t="s">
        <v>1390</v>
      </c>
      <c r="B229" s="37" t="s">
        <v>213</v>
      </c>
      <c r="C229" s="54">
        <v>231462707</v>
      </c>
      <c r="D229" s="46" t="str">
        <f t="shared" ref="D229:D252" si="37">IF($B229="N/A","N/A",IF(C229&gt;10,"No",IF(C229&lt;-10,"No","Yes")))</f>
        <v>N/A</v>
      </c>
      <c r="E229" s="54">
        <v>264968144</v>
      </c>
      <c r="F229" s="46" t="str">
        <f t="shared" ref="F229:F252" si="38">IF($B229="N/A","N/A",IF(E229&gt;10,"No",IF(E229&lt;-10,"No","Yes")))</f>
        <v>N/A</v>
      </c>
      <c r="G229" s="54">
        <v>307939159</v>
      </c>
      <c r="H229" s="46" t="str">
        <f t="shared" ref="H229:H252" si="39">IF($B229="N/A","N/A",IF(G229&gt;10,"No",IF(G229&lt;-10,"No","Yes")))</f>
        <v>N/A</v>
      </c>
      <c r="I229" s="12">
        <v>14.48</v>
      </c>
      <c r="J229" s="12">
        <v>16.22</v>
      </c>
      <c r="K229" s="47" t="s">
        <v>739</v>
      </c>
      <c r="L229" s="9" t="str">
        <f t="shared" ref="L229:L252" si="40">IF(J229="Div by 0", "N/A", IF(K229="N/A","N/A", IF(J229&gt;VALUE(MID(K229,1,2)), "No", IF(J229&lt;-1*VALUE(MID(K229,1,2)), "No", "Yes"))))</f>
        <v>Yes</v>
      </c>
    </row>
    <row r="230" spans="1:12" x14ac:dyDescent="0.2">
      <c r="A230" s="4" t="s">
        <v>1391</v>
      </c>
      <c r="B230" s="37" t="s">
        <v>213</v>
      </c>
      <c r="C230" s="52">
        <v>18851</v>
      </c>
      <c r="D230" s="46" t="str">
        <f t="shared" si="37"/>
        <v>N/A</v>
      </c>
      <c r="E230" s="52">
        <v>20752</v>
      </c>
      <c r="F230" s="46" t="str">
        <f t="shared" si="38"/>
        <v>N/A</v>
      </c>
      <c r="G230" s="52">
        <v>21549</v>
      </c>
      <c r="H230" s="46" t="str">
        <f t="shared" si="39"/>
        <v>N/A</v>
      </c>
      <c r="I230" s="12">
        <v>10.08</v>
      </c>
      <c r="J230" s="12">
        <v>3.8410000000000002</v>
      </c>
      <c r="K230" s="47" t="s">
        <v>739</v>
      </c>
      <c r="L230" s="9" t="str">
        <f t="shared" si="40"/>
        <v>Yes</v>
      </c>
    </row>
    <row r="231" spans="1:12" x14ac:dyDescent="0.2">
      <c r="A231" s="4" t="s">
        <v>1392</v>
      </c>
      <c r="B231" s="37" t="s">
        <v>213</v>
      </c>
      <c r="C231" s="54">
        <v>12278.537318999999</v>
      </c>
      <c r="D231" s="46" t="str">
        <f t="shared" si="37"/>
        <v>N/A</v>
      </c>
      <c r="E231" s="54">
        <v>12768.318427</v>
      </c>
      <c r="F231" s="46" t="str">
        <f t="shared" si="38"/>
        <v>N/A</v>
      </c>
      <c r="G231" s="54">
        <v>14290.183257000001</v>
      </c>
      <c r="H231" s="46" t="str">
        <f t="shared" si="39"/>
        <v>N/A</v>
      </c>
      <c r="I231" s="12">
        <v>3.9889999999999999</v>
      </c>
      <c r="J231" s="12">
        <v>11.92</v>
      </c>
      <c r="K231" s="47" t="s">
        <v>739</v>
      </c>
      <c r="L231" s="9" t="str">
        <f t="shared" si="40"/>
        <v>Yes</v>
      </c>
    </row>
    <row r="232" spans="1:12" ht="25.5" x14ac:dyDescent="0.2">
      <c r="A232" s="4" t="s">
        <v>1393</v>
      </c>
      <c r="B232" s="37" t="s">
        <v>213</v>
      </c>
      <c r="C232" s="54">
        <v>6742.383452</v>
      </c>
      <c r="D232" s="46" t="str">
        <f t="shared" si="37"/>
        <v>N/A</v>
      </c>
      <c r="E232" s="54">
        <v>7153.6484750999998</v>
      </c>
      <c r="F232" s="46" t="str">
        <f t="shared" si="38"/>
        <v>N/A</v>
      </c>
      <c r="G232" s="54">
        <v>8200.7666417</v>
      </c>
      <c r="H232" s="46" t="str">
        <f t="shared" si="39"/>
        <v>N/A</v>
      </c>
      <c r="I232" s="12">
        <v>6.1</v>
      </c>
      <c r="J232" s="12">
        <v>14.64</v>
      </c>
      <c r="K232" s="47" t="s">
        <v>739</v>
      </c>
      <c r="L232" s="9" t="str">
        <f t="shared" si="40"/>
        <v>Yes</v>
      </c>
    </row>
    <row r="233" spans="1:12" ht="25.5" x14ac:dyDescent="0.2">
      <c r="A233" s="4" t="s">
        <v>1394</v>
      </c>
      <c r="B233" s="37" t="s">
        <v>213</v>
      </c>
      <c r="C233" s="54">
        <v>13428.952713000001</v>
      </c>
      <c r="D233" s="46" t="str">
        <f t="shared" si="37"/>
        <v>N/A</v>
      </c>
      <c r="E233" s="54">
        <v>13760.899571</v>
      </c>
      <c r="F233" s="46" t="str">
        <f t="shared" si="38"/>
        <v>N/A</v>
      </c>
      <c r="G233" s="54">
        <v>15164.34571</v>
      </c>
      <c r="H233" s="46" t="str">
        <f t="shared" si="39"/>
        <v>N/A</v>
      </c>
      <c r="I233" s="12">
        <v>2.472</v>
      </c>
      <c r="J233" s="12">
        <v>10.199999999999999</v>
      </c>
      <c r="K233" s="47" t="s">
        <v>739</v>
      </c>
      <c r="L233" s="9" t="str">
        <f t="shared" si="40"/>
        <v>Yes</v>
      </c>
    </row>
    <row r="234" spans="1:12" x14ac:dyDescent="0.2">
      <c r="A234" s="4" t="s">
        <v>1395</v>
      </c>
      <c r="B234" s="37" t="s">
        <v>213</v>
      </c>
      <c r="C234" s="54">
        <v>4398.1823204000002</v>
      </c>
      <c r="D234" s="46" t="str">
        <f t="shared" si="37"/>
        <v>N/A</v>
      </c>
      <c r="E234" s="54">
        <v>6376.27</v>
      </c>
      <c r="F234" s="46" t="str">
        <f t="shared" si="38"/>
        <v>N/A</v>
      </c>
      <c r="G234" s="54">
        <v>10759.271451000001</v>
      </c>
      <c r="H234" s="46" t="str">
        <f t="shared" si="39"/>
        <v>N/A</v>
      </c>
      <c r="I234" s="12">
        <v>44.98</v>
      </c>
      <c r="J234" s="12">
        <v>68.739999999999995</v>
      </c>
      <c r="K234" s="47" t="s">
        <v>739</v>
      </c>
      <c r="L234" s="9" t="str">
        <f t="shared" si="40"/>
        <v>No</v>
      </c>
    </row>
    <row r="235" spans="1:12" ht="25.5" x14ac:dyDescent="0.2">
      <c r="A235" s="4" t="s">
        <v>1396</v>
      </c>
      <c r="B235" s="37" t="s">
        <v>213</v>
      </c>
      <c r="C235" s="54">
        <v>2973.816092</v>
      </c>
      <c r="D235" s="46" t="str">
        <f t="shared" si="37"/>
        <v>N/A</v>
      </c>
      <c r="E235" s="54">
        <v>3246.1064639000001</v>
      </c>
      <c r="F235" s="46" t="str">
        <f t="shared" si="38"/>
        <v>N/A</v>
      </c>
      <c r="G235" s="54">
        <v>3002.2257052999998</v>
      </c>
      <c r="H235" s="46" t="str">
        <f t="shared" si="39"/>
        <v>N/A</v>
      </c>
      <c r="I235" s="12">
        <v>9.1560000000000006</v>
      </c>
      <c r="J235" s="12">
        <v>-7.51</v>
      </c>
      <c r="K235" s="47" t="s">
        <v>739</v>
      </c>
      <c r="L235" s="9" t="str">
        <f t="shared" si="40"/>
        <v>Yes</v>
      </c>
    </row>
    <row r="236" spans="1:12" x14ac:dyDescent="0.2">
      <c r="A236" s="4" t="s">
        <v>1397</v>
      </c>
      <c r="B236" s="37" t="s">
        <v>213</v>
      </c>
      <c r="C236" s="46">
        <v>4.8907361140000001</v>
      </c>
      <c r="D236" s="46" t="str">
        <f t="shared" si="37"/>
        <v>N/A</v>
      </c>
      <c r="E236" s="46">
        <v>5.2357236208</v>
      </c>
      <c r="F236" s="46" t="str">
        <f t="shared" si="38"/>
        <v>N/A</v>
      </c>
      <c r="G236" s="46">
        <v>5.4105423850000003</v>
      </c>
      <c r="H236" s="46" t="str">
        <f t="shared" si="39"/>
        <v>N/A</v>
      </c>
      <c r="I236" s="12">
        <v>7.0540000000000003</v>
      </c>
      <c r="J236" s="12">
        <v>3.339</v>
      </c>
      <c r="K236" s="47" t="s">
        <v>739</v>
      </c>
      <c r="L236" s="9" t="str">
        <f t="shared" si="40"/>
        <v>Yes</v>
      </c>
    </row>
    <row r="237" spans="1:12" x14ac:dyDescent="0.2">
      <c r="A237" s="4" t="s">
        <v>1398</v>
      </c>
      <c r="B237" s="37" t="s">
        <v>213</v>
      </c>
      <c r="C237" s="46">
        <v>23.798433199000002</v>
      </c>
      <c r="D237" s="46" t="str">
        <f t="shared" si="37"/>
        <v>N/A</v>
      </c>
      <c r="E237" s="46">
        <v>25.186982009000001</v>
      </c>
      <c r="F237" s="46" t="str">
        <f t="shared" si="38"/>
        <v>N/A</v>
      </c>
      <c r="G237" s="46">
        <v>25.860735009999999</v>
      </c>
      <c r="H237" s="46" t="str">
        <f t="shared" si="39"/>
        <v>N/A</v>
      </c>
      <c r="I237" s="12">
        <v>5.835</v>
      </c>
      <c r="J237" s="12">
        <v>2.6749999999999998</v>
      </c>
      <c r="K237" s="47" t="s">
        <v>739</v>
      </c>
      <c r="L237" s="9" t="str">
        <f t="shared" si="40"/>
        <v>Yes</v>
      </c>
    </row>
    <row r="238" spans="1:12" x14ac:dyDescent="0.2">
      <c r="A238" s="61" t="s">
        <v>1399</v>
      </c>
      <c r="B238" s="37" t="s">
        <v>213</v>
      </c>
      <c r="C238" s="46">
        <v>14.506134145000001</v>
      </c>
      <c r="D238" s="46" t="str">
        <f t="shared" si="37"/>
        <v>N/A</v>
      </c>
      <c r="E238" s="46">
        <v>15.130153216</v>
      </c>
      <c r="F238" s="46" t="str">
        <f t="shared" si="38"/>
        <v>N/A</v>
      </c>
      <c r="G238" s="46">
        <v>15.417688382</v>
      </c>
      <c r="H238" s="46" t="str">
        <f t="shared" si="39"/>
        <v>N/A</v>
      </c>
      <c r="I238" s="12">
        <v>4.3019999999999996</v>
      </c>
      <c r="J238" s="12">
        <v>1.9</v>
      </c>
      <c r="K238" s="47" t="s">
        <v>739</v>
      </c>
      <c r="L238" s="9" t="str">
        <f t="shared" si="40"/>
        <v>Yes</v>
      </c>
    </row>
    <row r="239" spans="1:12" x14ac:dyDescent="0.2">
      <c r="A239" s="61" t="s">
        <v>1400</v>
      </c>
      <c r="B239" s="37" t="s">
        <v>213</v>
      </c>
      <c r="C239" s="46">
        <v>0.61854965480000001</v>
      </c>
      <c r="D239" s="46" t="str">
        <f t="shared" si="37"/>
        <v>N/A</v>
      </c>
      <c r="E239" s="46">
        <v>0.62482276660000002</v>
      </c>
      <c r="F239" s="46" t="str">
        <f t="shared" si="38"/>
        <v>N/A</v>
      </c>
      <c r="G239" s="46">
        <v>0.61637875080000004</v>
      </c>
      <c r="H239" s="46" t="str">
        <f t="shared" si="39"/>
        <v>N/A</v>
      </c>
      <c r="I239" s="12">
        <v>1.014</v>
      </c>
      <c r="J239" s="12">
        <v>-1.35</v>
      </c>
      <c r="K239" s="47" t="s">
        <v>739</v>
      </c>
      <c r="L239" s="9" t="str">
        <f t="shared" si="40"/>
        <v>Yes</v>
      </c>
    </row>
    <row r="240" spans="1:12" x14ac:dyDescent="0.2">
      <c r="A240" s="61" t="s">
        <v>1401</v>
      </c>
      <c r="B240" s="37" t="s">
        <v>213</v>
      </c>
      <c r="C240" s="46">
        <v>0.40644076239999999</v>
      </c>
      <c r="D240" s="46" t="str">
        <f t="shared" si="37"/>
        <v>N/A</v>
      </c>
      <c r="E240" s="46">
        <v>0.40613369980000003</v>
      </c>
      <c r="F240" s="46" t="str">
        <f t="shared" si="38"/>
        <v>N/A</v>
      </c>
      <c r="G240" s="46">
        <v>0.49528777930000001</v>
      </c>
      <c r="H240" s="46" t="str">
        <f t="shared" si="39"/>
        <v>N/A</v>
      </c>
      <c r="I240" s="12">
        <v>-7.5999999999999998E-2</v>
      </c>
      <c r="J240" s="12">
        <v>21.95</v>
      </c>
      <c r="K240" s="47" t="s">
        <v>739</v>
      </c>
      <c r="L240" s="9" t="str">
        <f t="shared" si="40"/>
        <v>Yes</v>
      </c>
    </row>
    <row r="241" spans="1:12" ht="25.5" x14ac:dyDescent="0.2">
      <c r="A241" s="61" t="s">
        <v>1402</v>
      </c>
      <c r="B241" s="37" t="s">
        <v>213</v>
      </c>
      <c r="C241" s="54">
        <v>126820080</v>
      </c>
      <c r="D241" s="46" t="str">
        <f t="shared" si="37"/>
        <v>N/A</v>
      </c>
      <c r="E241" s="54">
        <v>134508267</v>
      </c>
      <c r="F241" s="46" t="str">
        <f t="shared" si="38"/>
        <v>N/A</v>
      </c>
      <c r="G241" s="54">
        <v>143052974</v>
      </c>
      <c r="H241" s="46" t="str">
        <f t="shared" si="39"/>
        <v>N/A</v>
      </c>
      <c r="I241" s="12">
        <v>6.0620000000000003</v>
      </c>
      <c r="J241" s="12">
        <v>6.3529999999999998</v>
      </c>
      <c r="K241" s="47" t="s">
        <v>739</v>
      </c>
      <c r="L241" s="9" t="str">
        <f t="shared" si="40"/>
        <v>Yes</v>
      </c>
    </row>
    <row r="242" spans="1:12" x14ac:dyDescent="0.2">
      <c r="A242" s="61" t="s">
        <v>1403</v>
      </c>
      <c r="B242" s="37" t="s">
        <v>213</v>
      </c>
      <c r="C242" s="52">
        <v>2388</v>
      </c>
      <c r="D242" s="46" t="str">
        <f t="shared" si="37"/>
        <v>N/A</v>
      </c>
      <c r="E242" s="52">
        <v>2462</v>
      </c>
      <c r="F242" s="46" t="str">
        <f t="shared" si="38"/>
        <v>N/A</v>
      </c>
      <c r="G242" s="52">
        <v>2796</v>
      </c>
      <c r="H242" s="46" t="str">
        <f t="shared" si="39"/>
        <v>N/A</v>
      </c>
      <c r="I242" s="12">
        <v>3.0990000000000002</v>
      </c>
      <c r="J242" s="12">
        <v>13.57</v>
      </c>
      <c r="K242" s="47" t="s">
        <v>739</v>
      </c>
      <c r="L242" s="9" t="str">
        <f t="shared" si="40"/>
        <v>Yes</v>
      </c>
    </row>
    <row r="243" spans="1:12" ht="25.5" x14ac:dyDescent="0.2">
      <c r="A243" s="61" t="s">
        <v>1404</v>
      </c>
      <c r="B243" s="37" t="s">
        <v>213</v>
      </c>
      <c r="C243" s="54">
        <v>53107.236181</v>
      </c>
      <c r="D243" s="46" t="str">
        <f t="shared" si="37"/>
        <v>N/A</v>
      </c>
      <c r="E243" s="54">
        <v>54633.739643000001</v>
      </c>
      <c r="F243" s="46" t="str">
        <f t="shared" si="38"/>
        <v>N/A</v>
      </c>
      <c r="G243" s="54">
        <v>51163.438483999998</v>
      </c>
      <c r="H243" s="46" t="str">
        <f t="shared" si="39"/>
        <v>N/A</v>
      </c>
      <c r="I243" s="12">
        <v>2.8740000000000001</v>
      </c>
      <c r="J243" s="12">
        <v>-6.35</v>
      </c>
      <c r="K243" s="47" t="s">
        <v>739</v>
      </c>
      <c r="L243" s="9" t="str">
        <f t="shared" si="40"/>
        <v>Yes</v>
      </c>
    </row>
    <row r="244" spans="1:12" ht="25.5" x14ac:dyDescent="0.2">
      <c r="A244" s="61" t="s">
        <v>1405</v>
      </c>
      <c r="B244" s="37" t="s">
        <v>213</v>
      </c>
      <c r="C244" s="54">
        <v>42117.153846000001</v>
      </c>
      <c r="D244" s="46" t="str">
        <f t="shared" si="37"/>
        <v>N/A</v>
      </c>
      <c r="E244" s="54">
        <v>48633.72</v>
      </c>
      <c r="F244" s="46" t="str">
        <f t="shared" si="38"/>
        <v>N/A</v>
      </c>
      <c r="G244" s="54">
        <v>55959.615384999997</v>
      </c>
      <c r="H244" s="46" t="str">
        <f t="shared" si="39"/>
        <v>N/A</v>
      </c>
      <c r="I244" s="12">
        <v>15.47</v>
      </c>
      <c r="J244" s="12">
        <v>15.06</v>
      </c>
      <c r="K244" s="47" t="s">
        <v>739</v>
      </c>
      <c r="L244" s="9" t="str">
        <f t="shared" si="40"/>
        <v>Yes</v>
      </c>
    </row>
    <row r="245" spans="1:12" ht="25.5" x14ac:dyDescent="0.2">
      <c r="A245" s="61" t="s">
        <v>1406</v>
      </c>
      <c r="B245" s="37" t="s">
        <v>213</v>
      </c>
      <c r="C245" s="54">
        <v>53149.953325000002</v>
      </c>
      <c r="D245" s="46" t="str">
        <f t="shared" si="37"/>
        <v>N/A</v>
      </c>
      <c r="E245" s="54">
        <v>54819.621400999997</v>
      </c>
      <c r="F245" s="46" t="str">
        <f t="shared" si="38"/>
        <v>N/A</v>
      </c>
      <c r="G245" s="54">
        <v>51269.779260000003</v>
      </c>
      <c r="H245" s="46" t="str">
        <f t="shared" si="39"/>
        <v>N/A</v>
      </c>
      <c r="I245" s="12">
        <v>3.141</v>
      </c>
      <c r="J245" s="12">
        <v>-6.48</v>
      </c>
      <c r="K245" s="47" t="s">
        <v>739</v>
      </c>
      <c r="L245" s="9" t="str">
        <f t="shared" si="40"/>
        <v>Yes</v>
      </c>
    </row>
    <row r="246" spans="1:12" ht="25.5" x14ac:dyDescent="0.2">
      <c r="A246" s="61" t="s">
        <v>1407</v>
      </c>
      <c r="B246" s="37" t="s">
        <v>213</v>
      </c>
      <c r="C246" s="54">
        <v>55666.911111000001</v>
      </c>
      <c r="D246" s="46" t="str">
        <f t="shared" si="37"/>
        <v>N/A</v>
      </c>
      <c r="E246" s="54">
        <v>52065.136363999998</v>
      </c>
      <c r="F246" s="46" t="str">
        <f t="shared" si="38"/>
        <v>N/A</v>
      </c>
      <c r="G246" s="54">
        <v>49622.860139999997</v>
      </c>
      <c r="H246" s="46" t="str">
        <f t="shared" si="39"/>
        <v>N/A</v>
      </c>
      <c r="I246" s="12">
        <v>-6.47</v>
      </c>
      <c r="J246" s="12">
        <v>-4.6900000000000004</v>
      </c>
      <c r="K246" s="47" t="s">
        <v>739</v>
      </c>
      <c r="L246" s="9" t="str">
        <f t="shared" si="40"/>
        <v>Yes</v>
      </c>
    </row>
    <row r="247" spans="1:12" ht="25.5" x14ac:dyDescent="0.2">
      <c r="A247" s="61" t="s">
        <v>1408</v>
      </c>
      <c r="B247" s="37" t="s">
        <v>213</v>
      </c>
      <c r="C247" s="54">
        <v>11468</v>
      </c>
      <c r="D247" s="46" t="str">
        <f t="shared" si="37"/>
        <v>N/A</v>
      </c>
      <c r="E247" s="54" t="s">
        <v>1747</v>
      </c>
      <c r="F247" s="46" t="str">
        <f t="shared" si="38"/>
        <v>N/A</v>
      </c>
      <c r="G247" s="54">
        <v>5331</v>
      </c>
      <c r="H247" s="46" t="str">
        <f t="shared" si="39"/>
        <v>N/A</v>
      </c>
      <c r="I247" s="12" t="s">
        <v>1747</v>
      </c>
      <c r="J247" s="12" t="s">
        <v>1747</v>
      </c>
      <c r="K247" s="47" t="s">
        <v>739</v>
      </c>
      <c r="L247" s="9" t="str">
        <f t="shared" si="40"/>
        <v>N/A</v>
      </c>
    </row>
    <row r="248" spans="1:12" ht="25.5" x14ac:dyDescent="0.2">
      <c r="A248" s="61" t="s">
        <v>1409</v>
      </c>
      <c r="B248" s="37" t="s">
        <v>213</v>
      </c>
      <c r="C248" s="46">
        <v>0.61954685909999996</v>
      </c>
      <c r="D248" s="46" t="str">
        <f t="shared" si="37"/>
        <v>N/A</v>
      </c>
      <c r="E248" s="46">
        <v>0.62116189060000004</v>
      </c>
      <c r="F248" s="46" t="str">
        <f t="shared" si="38"/>
        <v>N/A</v>
      </c>
      <c r="G248" s="46">
        <v>0.70202220559999995</v>
      </c>
      <c r="H248" s="46" t="str">
        <f t="shared" si="39"/>
        <v>N/A</v>
      </c>
      <c r="I248" s="12">
        <v>0.26069999999999999</v>
      </c>
      <c r="J248" s="12">
        <v>13.02</v>
      </c>
      <c r="K248" s="47" t="s">
        <v>739</v>
      </c>
      <c r="L248" s="9" t="str">
        <f t="shared" si="40"/>
        <v>Yes</v>
      </c>
    </row>
    <row r="249" spans="1:12" ht="25.5" x14ac:dyDescent="0.2">
      <c r="A249" s="61" t="s">
        <v>1410</v>
      </c>
      <c r="B249" s="37" t="s">
        <v>213</v>
      </c>
      <c r="C249" s="46">
        <v>0.55049756510000003</v>
      </c>
      <c r="D249" s="46" t="str">
        <f t="shared" si="37"/>
        <v>N/A</v>
      </c>
      <c r="E249" s="46">
        <v>0.5053567819</v>
      </c>
      <c r="F249" s="46" t="str">
        <f t="shared" si="38"/>
        <v>N/A</v>
      </c>
      <c r="G249" s="46">
        <v>0.50290135400000002</v>
      </c>
      <c r="H249" s="46" t="str">
        <f t="shared" si="39"/>
        <v>N/A</v>
      </c>
      <c r="I249" s="12">
        <v>-8.1999999999999993</v>
      </c>
      <c r="J249" s="12">
        <v>-0.48599999999999999</v>
      </c>
      <c r="K249" s="47" t="s">
        <v>739</v>
      </c>
      <c r="L249" s="9" t="str">
        <f t="shared" si="40"/>
        <v>Yes</v>
      </c>
    </row>
    <row r="250" spans="1:12" ht="25.5" x14ac:dyDescent="0.2">
      <c r="A250" s="61" t="s">
        <v>1411</v>
      </c>
      <c r="B250" s="37" t="s">
        <v>213</v>
      </c>
      <c r="C250" s="46">
        <v>2.0336706367000001</v>
      </c>
      <c r="D250" s="46" t="str">
        <f t="shared" si="37"/>
        <v>N/A</v>
      </c>
      <c r="E250" s="46">
        <v>1.9622062382000001</v>
      </c>
      <c r="F250" s="46" t="str">
        <f t="shared" si="38"/>
        <v>N/A</v>
      </c>
      <c r="G250" s="46">
        <v>2.1729405527000001</v>
      </c>
      <c r="H250" s="46" t="str">
        <f t="shared" si="39"/>
        <v>N/A</v>
      </c>
      <c r="I250" s="12">
        <v>-3.51</v>
      </c>
      <c r="J250" s="12">
        <v>10.74</v>
      </c>
      <c r="K250" s="47" t="s">
        <v>739</v>
      </c>
      <c r="L250" s="9" t="str">
        <f t="shared" si="40"/>
        <v>Yes</v>
      </c>
    </row>
    <row r="251" spans="1:12" ht="25.5" x14ac:dyDescent="0.2">
      <c r="A251" s="61" t="s">
        <v>1412</v>
      </c>
      <c r="B251" s="37" t="s">
        <v>213</v>
      </c>
      <c r="C251" s="46">
        <v>4.3938018099999997E-2</v>
      </c>
      <c r="D251" s="46" t="str">
        <f t="shared" si="37"/>
        <v>N/A</v>
      </c>
      <c r="E251" s="46">
        <v>5.2869618700000003E-2</v>
      </c>
      <c r="F251" s="46" t="str">
        <f t="shared" si="38"/>
        <v>N/A</v>
      </c>
      <c r="G251" s="46">
        <v>6.8753636000000007E-2</v>
      </c>
      <c r="H251" s="46" t="str">
        <f t="shared" si="39"/>
        <v>N/A</v>
      </c>
      <c r="I251" s="12">
        <v>20.329999999999998</v>
      </c>
      <c r="J251" s="12">
        <v>30.04</v>
      </c>
      <c r="K251" s="47" t="s">
        <v>739</v>
      </c>
      <c r="L251" s="9" t="str">
        <f t="shared" si="40"/>
        <v>No</v>
      </c>
    </row>
    <row r="252" spans="1:12" ht="25.5" x14ac:dyDescent="0.2">
      <c r="A252" s="61" t="s">
        <v>1413</v>
      </c>
      <c r="B252" s="37" t="s">
        <v>213</v>
      </c>
      <c r="C252" s="46">
        <v>1.5572443E-3</v>
      </c>
      <c r="D252" s="46" t="str">
        <f t="shared" si="37"/>
        <v>N/A</v>
      </c>
      <c r="E252" s="46">
        <v>0</v>
      </c>
      <c r="F252" s="46" t="str">
        <f t="shared" si="38"/>
        <v>N/A</v>
      </c>
      <c r="G252" s="46">
        <v>6.2105051000000003E-3</v>
      </c>
      <c r="H252" s="46" t="str">
        <f t="shared" si="39"/>
        <v>N/A</v>
      </c>
      <c r="I252" s="12">
        <v>-100</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166223</v>
      </c>
      <c r="D6" s="46" t="str">
        <f t="shared" ref="D6:D37" si="0">IF($B6="N/A","N/A",IF(C6&gt;10,"No",IF(C6&lt;-10,"No","Yes")))</f>
        <v>N/A</v>
      </c>
      <c r="E6" s="38">
        <v>171421</v>
      </c>
      <c r="F6" s="46" t="str">
        <f t="shared" ref="F6:F37" si="1">IF($B6="N/A","N/A",IF(E6&gt;10,"No",IF(E6&lt;-10,"No","Yes")))</f>
        <v>N/A</v>
      </c>
      <c r="G6" s="38">
        <v>173188</v>
      </c>
      <c r="H6" s="46" t="str">
        <f t="shared" ref="H6:H37" si="2">IF($B6="N/A","N/A",IF(G6&gt;10,"No",IF(G6&lt;-10,"No","Yes")))</f>
        <v>N/A</v>
      </c>
      <c r="I6" s="12">
        <v>3.1269999999999998</v>
      </c>
      <c r="J6" s="12">
        <v>1.0309999999999999</v>
      </c>
      <c r="K6" s="47" t="s">
        <v>739</v>
      </c>
      <c r="L6" s="9" t="str">
        <f t="shared" ref="L6:L39" si="3">IF(J6="Div by 0", "N/A", IF(K6="N/A","N/A", IF(J6&gt;VALUE(MID(K6,1,2)), "No", IF(J6&lt;-1*VALUE(MID(K6,1,2)), "No", "Yes"))))</f>
        <v>Yes</v>
      </c>
    </row>
    <row r="7" spans="1:12" x14ac:dyDescent="0.2">
      <c r="A7" s="48" t="s">
        <v>6</v>
      </c>
      <c r="B7" s="37" t="s">
        <v>213</v>
      </c>
      <c r="C7" s="38">
        <v>155864</v>
      </c>
      <c r="D7" s="46" t="str">
        <f t="shared" si="0"/>
        <v>N/A</v>
      </c>
      <c r="E7" s="38">
        <v>159812</v>
      </c>
      <c r="F7" s="46" t="str">
        <f t="shared" si="1"/>
        <v>N/A</v>
      </c>
      <c r="G7" s="38">
        <v>160671</v>
      </c>
      <c r="H7" s="46" t="str">
        <f t="shared" si="2"/>
        <v>N/A</v>
      </c>
      <c r="I7" s="12">
        <v>2.5329999999999999</v>
      </c>
      <c r="J7" s="12">
        <v>0.53749999999999998</v>
      </c>
      <c r="K7" s="47" t="s">
        <v>739</v>
      </c>
      <c r="L7" s="9" t="str">
        <f t="shared" si="3"/>
        <v>Yes</v>
      </c>
    </row>
    <row r="8" spans="1:12" x14ac:dyDescent="0.2">
      <c r="A8" s="48" t="s">
        <v>360</v>
      </c>
      <c r="B8" s="37" t="s">
        <v>213</v>
      </c>
      <c r="C8" s="8" t="s">
        <v>213</v>
      </c>
      <c r="D8" s="46" t="str">
        <f t="shared" si="0"/>
        <v>N/A</v>
      </c>
      <c r="E8" s="8">
        <v>93.227784227000001</v>
      </c>
      <c r="F8" s="46" t="str">
        <f t="shared" si="1"/>
        <v>N/A</v>
      </c>
      <c r="G8" s="8">
        <v>92.772593943999993</v>
      </c>
      <c r="H8" s="46" t="str">
        <f t="shared" si="2"/>
        <v>N/A</v>
      </c>
      <c r="I8" s="12" t="s">
        <v>213</v>
      </c>
      <c r="J8" s="12">
        <v>-0.48799999999999999</v>
      </c>
      <c r="K8" s="47" t="s">
        <v>739</v>
      </c>
      <c r="L8" s="9" t="str">
        <f t="shared" si="3"/>
        <v>Yes</v>
      </c>
    </row>
    <row r="9" spans="1:12" x14ac:dyDescent="0.2">
      <c r="A9" s="4" t="s">
        <v>88</v>
      </c>
      <c r="B9" s="50" t="s">
        <v>213</v>
      </c>
      <c r="C9" s="1">
        <v>141651.62</v>
      </c>
      <c r="D9" s="11" t="str">
        <f t="shared" si="0"/>
        <v>N/A</v>
      </c>
      <c r="E9" s="1">
        <v>144514.9</v>
      </c>
      <c r="F9" s="11" t="str">
        <f t="shared" si="1"/>
        <v>N/A</v>
      </c>
      <c r="G9" s="1">
        <v>145293.20000000001</v>
      </c>
      <c r="H9" s="11" t="str">
        <f t="shared" si="2"/>
        <v>N/A</v>
      </c>
      <c r="I9" s="12">
        <v>2.0209999999999999</v>
      </c>
      <c r="J9" s="12">
        <v>0.53859999999999997</v>
      </c>
      <c r="K9" s="50" t="s">
        <v>739</v>
      </c>
      <c r="L9" s="9" t="str">
        <f t="shared" si="3"/>
        <v>Yes</v>
      </c>
    </row>
    <row r="10" spans="1:12" x14ac:dyDescent="0.2">
      <c r="A10" s="4" t="s">
        <v>1414</v>
      </c>
      <c r="B10" s="37" t="s">
        <v>213</v>
      </c>
      <c r="C10" s="8">
        <v>0.45842031490000001</v>
      </c>
      <c r="D10" s="46" t="str">
        <f t="shared" si="0"/>
        <v>N/A</v>
      </c>
      <c r="E10" s="8">
        <v>1.2676393207000001</v>
      </c>
      <c r="F10" s="46" t="str">
        <f t="shared" si="1"/>
        <v>N/A</v>
      </c>
      <c r="G10" s="8">
        <v>0.92962560920000004</v>
      </c>
      <c r="H10" s="46" t="str">
        <f t="shared" si="2"/>
        <v>N/A</v>
      </c>
      <c r="I10" s="12">
        <v>176.5</v>
      </c>
      <c r="J10" s="12">
        <v>-26.7</v>
      </c>
      <c r="K10" s="47" t="s">
        <v>739</v>
      </c>
      <c r="L10" s="9" t="str">
        <f t="shared" si="3"/>
        <v>Yes</v>
      </c>
    </row>
    <row r="11" spans="1:12" x14ac:dyDescent="0.2">
      <c r="A11" s="4" t="s">
        <v>1415</v>
      </c>
      <c r="B11" s="37" t="s">
        <v>213</v>
      </c>
      <c r="C11" s="8">
        <v>2.3721145689999998</v>
      </c>
      <c r="D11" s="46" t="str">
        <f t="shared" si="0"/>
        <v>N/A</v>
      </c>
      <c r="E11" s="8">
        <v>2.9926321746000002</v>
      </c>
      <c r="F11" s="46" t="str">
        <f t="shared" si="1"/>
        <v>N/A</v>
      </c>
      <c r="G11" s="8">
        <v>2.0936785459</v>
      </c>
      <c r="H11" s="46" t="str">
        <f t="shared" si="2"/>
        <v>N/A</v>
      </c>
      <c r="I11" s="12">
        <v>26.16</v>
      </c>
      <c r="J11" s="12">
        <v>-30</v>
      </c>
      <c r="K11" s="47" t="s">
        <v>739</v>
      </c>
      <c r="L11" s="9" t="str">
        <f t="shared" si="3"/>
        <v>Yes</v>
      </c>
    </row>
    <row r="12" spans="1:12" x14ac:dyDescent="0.2">
      <c r="A12" s="4" t="s">
        <v>1416</v>
      </c>
      <c r="B12" s="37" t="s">
        <v>213</v>
      </c>
      <c r="C12" s="8">
        <v>49.525035645000003</v>
      </c>
      <c r="D12" s="46" t="str">
        <f t="shared" si="0"/>
        <v>N/A</v>
      </c>
      <c r="E12" s="8">
        <v>45.330502097</v>
      </c>
      <c r="F12" s="46" t="str">
        <f t="shared" si="1"/>
        <v>N/A</v>
      </c>
      <c r="G12" s="8">
        <v>44.699979212999999</v>
      </c>
      <c r="H12" s="46" t="str">
        <f t="shared" si="2"/>
        <v>N/A</v>
      </c>
      <c r="I12" s="12">
        <v>-8.4700000000000006</v>
      </c>
      <c r="J12" s="12">
        <v>-1.39</v>
      </c>
      <c r="K12" s="47" t="s">
        <v>739</v>
      </c>
      <c r="L12" s="9" t="str">
        <f t="shared" si="3"/>
        <v>Yes</v>
      </c>
    </row>
    <row r="13" spans="1:12" x14ac:dyDescent="0.2">
      <c r="A13" s="4" t="s">
        <v>1417</v>
      </c>
      <c r="B13" s="37" t="s">
        <v>213</v>
      </c>
      <c r="C13" s="8">
        <v>0.40006497299999999</v>
      </c>
      <c r="D13" s="46" t="str">
        <f t="shared" si="0"/>
        <v>N/A</v>
      </c>
      <c r="E13" s="8">
        <v>0.58277573930000004</v>
      </c>
      <c r="F13" s="46" t="str">
        <f t="shared" si="1"/>
        <v>N/A</v>
      </c>
      <c r="G13" s="8">
        <v>0.55893017990000005</v>
      </c>
      <c r="H13" s="46" t="str">
        <f t="shared" si="2"/>
        <v>N/A</v>
      </c>
      <c r="I13" s="12">
        <v>45.67</v>
      </c>
      <c r="J13" s="12">
        <v>-4.09</v>
      </c>
      <c r="K13" s="47" t="s">
        <v>739</v>
      </c>
      <c r="L13" s="9" t="str">
        <f t="shared" si="3"/>
        <v>Yes</v>
      </c>
    </row>
    <row r="14" spans="1:12" x14ac:dyDescent="0.2">
      <c r="A14" s="4" t="s">
        <v>1418</v>
      </c>
      <c r="B14" s="37" t="s">
        <v>213</v>
      </c>
      <c r="C14" s="8">
        <v>7.5362615281999998</v>
      </c>
      <c r="D14" s="46" t="str">
        <f t="shared" si="0"/>
        <v>N/A</v>
      </c>
      <c r="E14" s="8">
        <v>6.6438767712000004</v>
      </c>
      <c r="F14" s="46" t="str">
        <f t="shared" si="1"/>
        <v>N/A</v>
      </c>
      <c r="G14" s="8">
        <v>6.7348777051999997</v>
      </c>
      <c r="H14" s="46" t="str">
        <f t="shared" si="2"/>
        <v>N/A</v>
      </c>
      <c r="I14" s="12">
        <v>-11.8</v>
      </c>
      <c r="J14" s="12">
        <v>1.37</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3.6096087800000003E-2</v>
      </c>
      <c r="D16" s="46" t="str">
        <f t="shared" si="0"/>
        <v>N/A</v>
      </c>
      <c r="E16" s="8">
        <v>0.1114215878</v>
      </c>
      <c r="F16" s="46" t="str">
        <f t="shared" si="1"/>
        <v>N/A</v>
      </c>
      <c r="G16" s="8">
        <v>4.33055408E-2</v>
      </c>
      <c r="H16" s="46" t="str">
        <f t="shared" si="2"/>
        <v>N/A</v>
      </c>
      <c r="I16" s="12">
        <v>208.7</v>
      </c>
      <c r="J16" s="12">
        <v>-61.1</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39.672006881999998</v>
      </c>
      <c r="D18" s="46" t="str">
        <f t="shared" si="0"/>
        <v>N/A</v>
      </c>
      <c r="E18" s="8">
        <v>43.071152308999999</v>
      </c>
      <c r="F18" s="46" t="str">
        <f t="shared" si="1"/>
        <v>N/A</v>
      </c>
      <c r="G18" s="8">
        <v>44.939603206000001</v>
      </c>
      <c r="H18" s="46" t="str">
        <f t="shared" si="2"/>
        <v>N/A</v>
      </c>
      <c r="I18" s="12">
        <v>8.5679999999999996</v>
      </c>
      <c r="J18" s="12">
        <v>4.3380000000000001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97.191724370000003</v>
      </c>
      <c r="D20" s="46" t="str">
        <f t="shared" si="0"/>
        <v>N/A</v>
      </c>
      <c r="E20" s="8">
        <v>96.313170498000005</v>
      </c>
      <c r="F20" s="46" t="str">
        <f t="shared" si="1"/>
        <v>N/A</v>
      </c>
      <c r="G20" s="8">
        <v>97.304085732999994</v>
      </c>
      <c r="H20" s="46" t="str">
        <f t="shared" si="2"/>
        <v>N/A</v>
      </c>
      <c r="I20" s="12">
        <v>-0.90400000000000003</v>
      </c>
      <c r="J20" s="12">
        <v>1.0289999999999999</v>
      </c>
      <c r="K20" s="47" t="s">
        <v>739</v>
      </c>
      <c r="L20" s="9" t="str">
        <f t="shared" si="3"/>
        <v>Yes</v>
      </c>
    </row>
    <row r="21" spans="1:12" x14ac:dyDescent="0.2">
      <c r="A21" s="2" t="s">
        <v>976</v>
      </c>
      <c r="B21" s="37" t="s">
        <v>213</v>
      </c>
      <c r="C21" s="8">
        <v>2.8082756297000002</v>
      </c>
      <c r="D21" s="46" t="str">
        <f t="shared" si="0"/>
        <v>N/A</v>
      </c>
      <c r="E21" s="8">
        <v>3.6868295016000001</v>
      </c>
      <c r="F21" s="46" t="str">
        <f t="shared" si="1"/>
        <v>N/A</v>
      </c>
      <c r="G21" s="8">
        <v>2.6959142666</v>
      </c>
      <c r="H21" s="46" t="str">
        <f t="shared" si="2"/>
        <v>N/A</v>
      </c>
      <c r="I21" s="12">
        <v>31.28</v>
      </c>
      <c r="J21" s="12">
        <v>-26.9</v>
      </c>
      <c r="K21" s="47" t="s">
        <v>739</v>
      </c>
      <c r="L21" s="9" t="str">
        <f t="shared" si="3"/>
        <v>Yes</v>
      </c>
    </row>
    <row r="22" spans="1:12" x14ac:dyDescent="0.2">
      <c r="A22" s="3" t="s">
        <v>1718</v>
      </c>
      <c r="B22" s="37" t="s">
        <v>213</v>
      </c>
      <c r="C22" s="38">
        <v>81005</v>
      </c>
      <c r="D22" s="46" t="str">
        <f t="shared" si="0"/>
        <v>N/A</v>
      </c>
      <c r="E22" s="38">
        <v>81563</v>
      </c>
      <c r="F22" s="46" t="str">
        <f t="shared" si="1"/>
        <v>N/A</v>
      </c>
      <c r="G22" s="38">
        <v>80851</v>
      </c>
      <c r="H22" s="46" t="str">
        <f t="shared" si="2"/>
        <v>N/A</v>
      </c>
      <c r="I22" s="12">
        <v>0.68879999999999997</v>
      </c>
      <c r="J22" s="12">
        <v>-0.873</v>
      </c>
      <c r="K22" s="47" t="s">
        <v>739</v>
      </c>
      <c r="L22" s="9" t="str">
        <f t="shared" si="3"/>
        <v>Yes</v>
      </c>
    </row>
    <row r="23" spans="1:12" x14ac:dyDescent="0.2">
      <c r="A23" s="3" t="s">
        <v>991</v>
      </c>
      <c r="B23" s="37" t="s">
        <v>213</v>
      </c>
      <c r="C23" s="38">
        <v>17403</v>
      </c>
      <c r="D23" s="46" t="str">
        <f t="shared" si="0"/>
        <v>N/A</v>
      </c>
      <c r="E23" s="38">
        <v>16784</v>
      </c>
      <c r="F23" s="46" t="str">
        <f t="shared" si="1"/>
        <v>N/A</v>
      </c>
      <c r="G23" s="38">
        <v>16651</v>
      </c>
      <c r="H23" s="46" t="str">
        <f t="shared" si="2"/>
        <v>N/A</v>
      </c>
      <c r="I23" s="12">
        <v>-3.56</v>
      </c>
      <c r="J23" s="12">
        <v>-0.79200000000000004</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1543</v>
      </c>
      <c r="D25" s="46" t="str">
        <f t="shared" si="0"/>
        <v>N/A</v>
      </c>
      <c r="E25" s="38">
        <v>9697</v>
      </c>
      <c r="F25" s="46" t="str">
        <f t="shared" si="1"/>
        <v>N/A</v>
      </c>
      <c r="G25" s="38">
        <v>10109</v>
      </c>
      <c r="H25" s="46" t="str">
        <f t="shared" si="2"/>
        <v>N/A</v>
      </c>
      <c r="I25" s="12">
        <v>528.5</v>
      </c>
      <c r="J25" s="12">
        <v>4.2489999999999997</v>
      </c>
      <c r="K25" s="47" t="s">
        <v>739</v>
      </c>
      <c r="L25" s="9" t="str">
        <f t="shared" si="3"/>
        <v>Yes</v>
      </c>
    </row>
    <row r="26" spans="1:12" x14ac:dyDescent="0.2">
      <c r="A26" s="3" t="s">
        <v>994</v>
      </c>
      <c r="B26" s="37" t="s">
        <v>213</v>
      </c>
      <c r="C26" s="38">
        <v>62059</v>
      </c>
      <c r="D26" s="46" t="str">
        <f t="shared" si="0"/>
        <v>N/A</v>
      </c>
      <c r="E26" s="38">
        <v>55082</v>
      </c>
      <c r="F26" s="46" t="str">
        <f t="shared" si="1"/>
        <v>N/A</v>
      </c>
      <c r="G26" s="38">
        <v>54091</v>
      </c>
      <c r="H26" s="46" t="str">
        <f t="shared" si="2"/>
        <v>N/A</v>
      </c>
      <c r="I26" s="12">
        <v>-11.2</v>
      </c>
      <c r="J26" s="12">
        <v>-1.8</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84719</v>
      </c>
      <c r="D28" s="46" t="str">
        <f t="shared" si="0"/>
        <v>N/A</v>
      </c>
      <c r="E28" s="38">
        <v>89403</v>
      </c>
      <c r="F28" s="46" t="str">
        <f t="shared" si="1"/>
        <v>N/A</v>
      </c>
      <c r="G28" s="38">
        <v>91895</v>
      </c>
      <c r="H28" s="46" t="str">
        <f t="shared" si="2"/>
        <v>N/A</v>
      </c>
      <c r="I28" s="12">
        <v>5.5289999999999999</v>
      </c>
      <c r="J28" s="12">
        <v>2.7869999999999999</v>
      </c>
      <c r="K28" s="47" t="s">
        <v>739</v>
      </c>
      <c r="L28" s="9" t="str">
        <f t="shared" si="3"/>
        <v>Yes</v>
      </c>
    </row>
    <row r="29" spans="1:12" x14ac:dyDescent="0.2">
      <c r="A29" s="3" t="s">
        <v>996</v>
      </c>
      <c r="B29" s="37" t="s">
        <v>213</v>
      </c>
      <c r="C29" s="38">
        <v>28070</v>
      </c>
      <c r="D29" s="46" t="str">
        <f t="shared" si="0"/>
        <v>N/A</v>
      </c>
      <c r="E29" s="38">
        <v>28064</v>
      </c>
      <c r="F29" s="46" t="str">
        <f t="shared" si="1"/>
        <v>N/A</v>
      </c>
      <c r="G29" s="38">
        <v>28682</v>
      </c>
      <c r="H29" s="46" t="str">
        <f t="shared" si="2"/>
        <v>N/A</v>
      </c>
      <c r="I29" s="12">
        <v>-2.1000000000000001E-2</v>
      </c>
      <c r="J29" s="12">
        <v>2.202</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3356</v>
      </c>
      <c r="D31" s="46" t="str">
        <f t="shared" si="0"/>
        <v>N/A</v>
      </c>
      <c r="E31" s="38">
        <v>14613</v>
      </c>
      <c r="F31" s="46" t="str">
        <f t="shared" si="1"/>
        <v>N/A</v>
      </c>
      <c r="G31" s="38">
        <v>15010</v>
      </c>
      <c r="H31" s="46" t="str">
        <f t="shared" si="2"/>
        <v>N/A</v>
      </c>
      <c r="I31" s="12">
        <v>335.4</v>
      </c>
      <c r="J31" s="12">
        <v>2.7170000000000001</v>
      </c>
      <c r="K31" s="47" t="s">
        <v>739</v>
      </c>
      <c r="L31" s="9" t="str">
        <f t="shared" si="3"/>
        <v>Yes</v>
      </c>
    </row>
    <row r="32" spans="1:12" x14ac:dyDescent="0.2">
      <c r="A32" s="3" t="s">
        <v>999</v>
      </c>
      <c r="B32" s="37" t="s">
        <v>213</v>
      </c>
      <c r="C32" s="38">
        <v>53293</v>
      </c>
      <c r="D32" s="46" t="str">
        <f t="shared" si="0"/>
        <v>N/A</v>
      </c>
      <c r="E32" s="38">
        <v>46726</v>
      </c>
      <c r="F32" s="46" t="str">
        <f t="shared" si="1"/>
        <v>N/A</v>
      </c>
      <c r="G32" s="38">
        <v>48203</v>
      </c>
      <c r="H32" s="46" t="str">
        <f t="shared" si="2"/>
        <v>N/A</v>
      </c>
      <c r="I32" s="12">
        <v>-12.3</v>
      </c>
      <c r="J32" s="12">
        <v>3.161</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1965099228</v>
      </c>
      <c r="D34" s="46" t="str">
        <f t="shared" si="0"/>
        <v>N/A</v>
      </c>
      <c r="E34" s="49">
        <v>2022235779</v>
      </c>
      <c r="F34" s="46" t="str">
        <f t="shared" si="1"/>
        <v>N/A</v>
      </c>
      <c r="G34" s="49">
        <v>2035259926</v>
      </c>
      <c r="H34" s="46" t="str">
        <f t="shared" si="2"/>
        <v>N/A</v>
      </c>
      <c r="I34" s="12">
        <v>2.9079999999999999</v>
      </c>
      <c r="J34" s="12">
        <v>0.64400000000000002</v>
      </c>
      <c r="K34" s="47" t="s">
        <v>739</v>
      </c>
      <c r="L34" s="9" t="str">
        <f t="shared" si="3"/>
        <v>Yes</v>
      </c>
    </row>
    <row r="35" spans="1:12" x14ac:dyDescent="0.2">
      <c r="A35" s="48" t="s">
        <v>1424</v>
      </c>
      <c r="B35" s="37" t="s">
        <v>213</v>
      </c>
      <c r="C35" s="49">
        <v>11822.065707</v>
      </c>
      <c r="D35" s="46" t="str">
        <f t="shared" si="0"/>
        <v>N/A</v>
      </c>
      <c r="E35" s="49">
        <v>11796.896407</v>
      </c>
      <c r="F35" s="46" t="str">
        <f t="shared" si="1"/>
        <v>N/A</v>
      </c>
      <c r="G35" s="49">
        <v>11751.737568</v>
      </c>
      <c r="H35" s="46" t="str">
        <f t="shared" si="2"/>
        <v>N/A</v>
      </c>
      <c r="I35" s="12">
        <v>-0.21299999999999999</v>
      </c>
      <c r="J35" s="12">
        <v>-0.38300000000000001</v>
      </c>
      <c r="K35" s="47" t="s">
        <v>739</v>
      </c>
      <c r="L35" s="9" t="str">
        <f t="shared" si="3"/>
        <v>Yes</v>
      </c>
    </row>
    <row r="36" spans="1:12" x14ac:dyDescent="0.2">
      <c r="A36" s="48" t="s">
        <v>1425</v>
      </c>
      <c r="B36" s="37" t="s">
        <v>213</v>
      </c>
      <c r="C36" s="49">
        <v>12607.781322000001</v>
      </c>
      <c r="D36" s="46" t="str">
        <f t="shared" si="0"/>
        <v>N/A</v>
      </c>
      <c r="E36" s="49">
        <v>12653.841882999999</v>
      </c>
      <c r="F36" s="46" t="str">
        <f t="shared" si="1"/>
        <v>N/A</v>
      </c>
      <c r="G36" s="49">
        <v>12667.251253</v>
      </c>
      <c r="H36" s="46" t="str">
        <f t="shared" si="2"/>
        <v>N/A</v>
      </c>
      <c r="I36" s="12">
        <v>0.36530000000000001</v>
      </c>
      <c r="J36" s="12">
        <v>0.106</v>
      </c>
      <c r="K36" s="47" t="s">
        <v>739</v>
      </c>
      <c r="L36" s="9" t="str">
        <f t="shared" si="3"/>
        <v>Yes</v>
      </c>
    </row>
    <row r="37" spans="1:12" x14ac:dyDescent="0.2">
      <c r="A37" s="4" t="s">
        <v>107</v>
      </c>
      <c r="B37" s="37" t="s">
        <v>213</v>
      </c>
      <c r="C37" s="49">
        <v>16122117</v>
      </c>
      <c r="D37" s="46" t="str">
        <f t="shared" si="0"/>
        <v>N/A</v>
      </c>
      <c r="E37" s="49">
        <v>17115056</v>
      </c>
      <c r="F37" s="46" t="str">
        <f t="shared" si="1"/>
        <v>N/A</v>
      </c>
      <c r="G37" s="49">
        <v>13951194</v>
      </c>
      <c r="H37" s="46" t="str">
        <f t="shared" si="2"/>
        <v>N/A</v>
      </c>
      <c r="I37" s="12">
        <v>6.1589999999999998</v>
      </c>
      <c r="J37" s="12">
        <v>-18.5</v>
      </c>
      <c r="K37" s="47" t="s">
        <v>739</v>
      </c>
      <c r="L37" s="9" t="str">
        <f t="shared" si="3"/>
        <v>Yes</v>
      </c>
    </row>
    <row r="38" spans="1:12" x14ac:dyDescent="0.2">
      <c r="A38" s="48" t="s">
        <v>158</v>
      </c>
      <c r="B38" s="50" t="s">
        <v>217</v>
      </c>
      <c r="C38" s="1">
        <v>11</v>
      </c>
      <c r="D38" s="46" t="str">
        <f>IF($B38="N/A","N/A",IF(C38&gt;0,"No",IF(C38&lt;0,"No","Yes")))</f>
        <v>No</v>
      </c>
      <c r="E38" s="1">
        <v>11</v>
      </c>
      <c r="F38" s="46" t="str">
        <f>IF($B38="N/A","N/A",IF(E38&gt;0,"No",IF(E38&lt;0,"No","Yes")))</f>
        <v>No</v>
      </c>
      <c r="G38" s="1">
        <v>25</v>
      </c>
      <c r="H38" s="46" t="str">
        <f>IF($B38="N/A","N/A",IF(G38&gt;0,"No",IF(G38&lt;0,"No","Yes")))</f>
        <v>No</v>
      </c>
      <c r="I38" s="12">
        <v>500</v>
      </c>
      <c r="J38" s="12">
        <v>316.7</v>
      </c>
      <c r="K38" s="47" t="s">
        <v>739</v>
      </c>
      <c r="L38" s="9" t="str">
        <f t="shared" si="3"/>
        <v>No</v>
      </c>
    </row>
    <row r="39" spans="1:12" x14ac:dyDescent="0.2">
      <c r="A39" s="48" t="s">
        <v>156</v>
      </c>
      <c r="B39" s="37" t="s">
        <v>213</v>
      </c>
      <c r="C39" s="49">
        <v>2061</v>
      </c>
      <c r="D39" s="46" t="str">
        <f t="shared" ref="D39:D40" si="4">IF($B39="N/A","N/A",IF(C39&gt;10,"No",IF(C39&lt;-10,"No","Yes")))</f>
        <v>N/A</v>
      </c>
      <c r="E39" s="49">
        <v>4625</v>
      </c>
      <c r="F39" s="46" t="str">
        <f t="shared" ref="F39:F40" si="5">IF($B39="N/A","N/A",IF(E39&gt;10,"No",IF(E39&lt;-10,"No","Yes")))</f>
        <v>N/A</v>
      </c>
      <c r="G39" s="49">
        <v>46337</v>
      </c>
      <c r="H39" s="46" t="str">
        <f t="shared" ref="H39:H40" si="6">IF($B39="N/A","N/A",IF(G39&gt;10,"No",IF(G39&lt;-10,"No","Yes")))</f>
        <v>N/A</v>
      </c>
      <c r="I39" s="12">
        <v>124.4</v>
      </c>
      <c r="J39" s="12">
        <v>901.9</v>
      </c>
      <c r="K39" s="47" t="s">
        <v>739</v>
      </c>
      <c r="L39" s="9" t="str">
        <f t="shared" si="3"/>
        <v>No</v>
      </c>
    </row>
    <row r="40" spans="1:12" x14ac:dyDescent="0.2">
      <c r="A40" s="48" t="s">
        <v>1304</v>
      </c>
      <c r="B40" s="37" t="s">
        <v>213</v>
      </c>
      <c r="C40" s="49">
        <v>2061</v>
      </c>
      <c r="D40" s="46" t="str">
        <f t="shared" si="4"/>
        <v>N/A</v>
      </c>
      <c r="E40" s="49">
        <v>770.83333332999996</v>
      </c>
      <c r="F40" s="46" t="str">
        <f t="shared" si="5"/>
        <v>N/A</v>
      </c>
      <c r="G40" s="49">
        <v>1853.48</v>
      </c>
      <c r="H40" s="46" t="str">
        <f t="shared" si="6"/>
        <v>N/A</v>
      </c>
      <c r="I40" s="12">
        <v>-62.6</v>
      </c>
      <c r="J40" s="12">
        <v>140.5</v>
      </c>
      <c r="K40" s="47" t="s">
        <v>739</v>
      </c>
      <c r="L40" s="9" t="str">
        <f>IF(J40="Div by 0", "N/A", IF(OR(J40="N/A",K40="N/A"),"N/A", IF(J40&gt;VALUE(MID(K40,1,2)), "No", IF(J40&lt;-1*VALUE(MID(K40,1,2)), "No", "Yes"))))</f>
        <v>No</v>
      </c>
    </row>
    <row r="41" spans="1:12" x14ac:dyDescent="0.2">
      <c r="A41" s="3" t="s">
        <v>1426</v>
      </c>
      <c r="B41" s="37" t="s">
        <v>213</v>
      </c>
      <c r="C41" s="49">
        <v>13051.345670000001</v>
      </c>
      <c r="D41" s="46" t="str">
        <f t="shared" ref="D41:D52" si="7">IF($B41="N/A","N/A",IF(C41&gt;10,"No",IF(C41&lt;-10,"No","Yes")))</f>
        <v>N/A</v>
      </c>
      <c r="E41" s="49">
        <v>13021.734794</v>
      </c>
      <c r="F41" s="46" t="str">
        <f t="shared" ref="F41:F52" si="8">IF($B41="N/A","N/A",IF(E41&gt;10,"No",IF(E41&lt;-10,"No","Yes")))</f>
        <v>N/A</v>
      </c>
      <c r="G41" s="49">
        <v>12904.37882</v>
      </c>
      <c r="H41" s="46" t="str">
        <f t="shared" ref="H41:H52" si="9">IF($B41="N/A","N/A",IF(G41&gt;10,"No",IF(G41&lt;-10,"No","Yes")))</f>
        <v>N/A</v>
      </c>
      <c r="I41" s="12">
        <v>-0.22700000000000001</v>
      </c>
      <c r="J41" s="12">
        <v>-0.90100000000000002</v>
      </c>
      <c r="K41" s="47" t="s">
        <v>739</v>
      </c>
      <c r="L41" s="9" t="str">
        <f t="shared" ref="L41:L52" si="10">IF(J41="Div by 0", "N/A", IF(K41="N/A","N/A", IF(J41&gt;VALUE(MID(K41,1,2)), "No", IF(J41&lt;-1*VALUE(MID(K41,1,2)), "No", "Yes"))))</f>
        <v>Yes</v>
      </c>
    </row>
    <row r="42" spans="1:12" x14ac:dyDescent="0.2">
      <c r="A42" s="3" t="s">
        <v>1427</v>
      </c>
      <c r="B42" s="37" t="s">
        <v>213</v>
      </c>
      <c r="C42" s="49">
        <v>8341.9271965000007</v>
      </c>
      <c r="D42" s="46" t="str">
        <f t="shared" si="7"/>
        <v>N/A</v>
      </c>
      <c r="E42" s="49">
        <v>8840.202276</v>
      </c>
      <c r="F42" s="46" t="str">
        <f t="shared" si="8"/>
        <v>N/A</v>
      </c>
      <c r="G42" s="49">
        <v>9101.5853702000004</v>
      </c>
      <c r="H42" s="46" t="str">
        <f t="shared" si="9"/>
        <v>N/A</v>
      </c>
      <c r="I42" s="12">
        <v>5.9729999999999999</v>
      </c>
      <c r="J42" s="12">
        <v>2.9569999999999999</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2166.8937135000001</v>
      </c>
      <c r="D44" s="46" t="str">
        <f t="shared" si="7"/>
        <v>N/A</v>
      </c>
      <c r="E44" s="49">
        <v>7762.9432814000002</v>
      </c>
      <c r="F44" s="46" t="str">
        <f t="shared" si="8"/>
        <v>N/A</v>
      </c>
      <c r="G44" s="49">
        <v>7705.0613315000001</v>
      </c>
      <c r="H44" s="46" t="str">
        <f t="shared" si="9"/>
        <v>N/A</v>
      </c>
      <c r="I44" s="12">
        <v>258.3</v>
      </c>
      <c r="J44" s="12">
        <v>-0.746</v>
      </c>
      <c r="K44" s="47" t="s">
        <v>739</v>
      </c>
      <c r="L44" s="9" t="str">
        <f t="shared" si="10"/>
        <v>Yes</v>
      </c>
    </row>
    <row r="45" spans="1:12" x14ac:dyDescent="0.2">
      <c r="A45" s="3" t="s">
        <v>1430</v>
      </c>
      <c r="B45" s="37" t="s">
        <v>213</v>
      </c>
      <c r="C45" s="49">
        <v>14642.617187</v>
      </c>
      <c r="D45" s="46" t="str">
        <f t="shared" si="7"/>
        <v>N/A</v>
      </c>
      <c r="E45" s="49">
        <v>15221.679296</v>
      </c>
      <c r="F45" s="46" t="str">
        <f t="shared" si="8"/>
        <v>N/A</v>
      </c>
      <c r="G45" s="49">
        <v>15046.698507999999</v>
      </c>
      <c r="H45" s="46" t="str">
        <f t="shared" si="9"/>
        <v>N/A</v>
      </c>
      <c r="I45" s="12">
        <v>3.9550000000000001</v>
      </c>
      <c r="J45" s="12">
        <v>-1.1499999999999999</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10681.918613</v>
      </c>
      <c r="D47" s="46" t="str">
        <f t="shared" si="7"/>
        <v>N/A</v>
      </c>
      <c r="E47" s="49">
        <v>10708.692986</v>
      </c>
      <c r="F47" s="46" t="str">
        <f t="shared" si="8"/>
        <v>N/A</v>
      </c>
      <c r="G47" s="49">
        <v>10769.182382000001</v>
      </c>
      <c r="H47" s="46" t="str">
        <f t="shared" si="9"/>
        <v>N/A</v>
      </c>
      <c r="I47" s="12">
        <v>0.25069999999999998</v>
      </c>
      <c r="J47" s="12">
        <v>0.56489999999999996</v>
      </c>
      <c r="K47" s="47" t="s">
        <v>739</v>
      </c>
      <c r="L47" s="9" t="str">
        <f t="shared" si="10"/>
        <v>Yes</v>
      </c>
    </row>
    <row r="48" spans="1:12" x14ac:dyDescent="0.2">
      <c r="A48" s="3" t="s">
        <v>1433</v>
      </c>
      <c r="B48" s="50" t="s">
        <v>213</v>
      </c>
      <c r="C48" s="14">
        <v>9144.3415034000009</v>
      </c>
      <c r="D48" s="11" t="str">
        <f t="shared" si="7"/>
        <v>N/A</v>
      </c>
      <c r="E48" s="14">
        <v>9777.1971209000003</v>
      </c>
      <c r="F48" s="11" t="str">
        <f t="shared" si="8"/>
        <v>N/A</v>
      </c>
      <c r="G48" s="14">
        <v>10007.095635</v>
      </c>
      <c r="H48" s="11" t="str">
        <f t="shared" si="9"/>
        <v>N/A</v>
      </c>
      <c r="I48" s="59">
        <v>6.9210000000000003</v>
      </c>
      <c r="J48" s="59">
        <v>2.351</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2541.7455304</v>
      </c>
      <c r="D50" s="11" t="str">
        <f t="shared" si="7"/>
        <v>N/A</v>
      </c>
      <c r="E50" s="14">
        <v>7667.9024841</v>
      </c>
      <c r="F50" s="11" t="str">
        <f t="shared" si="8"/>
        <v>N/A</v>
      </c>
      <c r="G50" s="14">
        <v>7924.0277149000003</v>
      </c>
      <c r="H50" s="11" t="str">
        <f t="shared" si="9"/>
        <v>N/A</v>
      </c>
      <c r="I50" s="59">
        <v>201.7</v>
      </c>
      <c r="J50" s="59">
        <v>3.34</v>
      </c>
      <c r="K50" s="50" t="s">
        <v>739</v>
      </c>
      <c r="L50" s="9" t="str">
        <f t="shared" si="10"/>
        <v>Yes</v>
      </c>
    </row>
    <row r="51" spans="1:12" x14ac:dyDescent="0.2">
      <c r="A51" s="3" t="s">
        <v>1436</v>
      </c>
      <c r="B51" s="50" t="s">
        <v>213</v>
      </c>
      <c r="C51" s="14">
        <v>12004.385173000001</v>
      </c>
      <c r="D51" s="11" t="str">
        <f t="shared" si="7"/>
        <v>N/A</v>
      </c>
      <c r="E51" s="14">
        <v>12219.127681</v>
      </c>
      <c r="F51" s="11" t="str">
        <f t="shared" si="8"/>
        <v>N/A</v>
      </c>
      <c r="G51" s="14">
        <v>12108.599921000001</v>
      </c>
      <c r="H51" s="11" t="str">
        <f t="shared" si="9"/>
        <v>N/A</v>
      </c>
      <c r="I51" s="59">
        <v>1.7889999999999999</v>
      </c>
      <c r="J51" s="59">
        <v>-0.90500000000000003</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30702019</v>
      </c>
      <c r="D53" s="46" t="str">
        <f t="shared" ref="D53:D122" si="11">IF($B53="N/A","N/A",IF(C53&gt;10,"No",IF(C53&lt;-10,"No","Yes")))</f>
        <v>N/A</v>
      </c>
      <c r="E53" s="49">
        <v>35328347</v>
      </c>
      <c r="F53" s="46" t="str">
        <f t="shared" ref="F53:F122" si="12">IF($B53="N/A","N/A",IF(E53&gt;10,"No",IF(E53&lt;-10,"No","Yes")))</f>
        <v>N/A</v>
      </c>
      <c r="G53" s="49">
        <v>34277638</v>
      </c>
      <c r="H53" s="46" t="str">
        <f t="shared" ref="H53:H122" si="13">IF($B53="N/A","N/A",IF(G53&gt;10,"No",IF(G53&lt;-10,"No","Yes")))</f>
        <v>N/A</v>
      </c>
      <c r="I53" s="12">
        <v>15.07</v>
      </c>
      <c r="J53" s="12">
        <v>-2.97</v>
      </c>
      <c r="K53" s="47" t="s">
        <v>739</v>
      </c>
      <c r="L53" s="9" t="str">
        <f t="shared" ref="L53:L113" si="14">IF(J53="Div by 0", "N/A", IF(K53="N/A","N/A", IF(J53&gt;VALUE(MID(K53,1,2)), "No", IF(J53&lt;-1*VALUE(MID(K53,1,2)), "No", "Yes"))))</f>
        <v>Yes</v>
      </c>
    </row>
    <row r="54" spans="1:12" x14ac:dyDescent="0.2">
      <c r="A54" s="48" t="s">
        <v>598</v>
      </c>
      <c r="B54" s="37" t="s">
        <v>213</v>
      </c>
      <c r="C54" s="38">
        <v>2780</v>
      </c>
      <c r="D54" s="46" t="str">
        <f t="shared" si="11"/>
        <v>N/A</v>
      </c>
      <c r="E54" s="38">
        <v>3308</v>
      </c>
      <c r="F54" s="46" t="str">
        <f t="shared" si="12"/>
        <v>N/A</v>
      </c>
      <c r="G54" s="38">
        <v>2833</v>
      </c>
      <c r="H54" s="46" t="str">
        <f t="shared" si="13"/>
        <v>N/A</v>
      </c>
      <c r="I54" s="12">
        <v>18.989999999999998</v>
      </c>
      <c r="J54" s="12">
        <v>-14.4</v>
      </c>
      <c r="K54" s="47" t="s">
        <v>739</v>
      </c>
      <c r="L54" s="9" t="str">
        <f t="shared" si="14"/>
        <v>Yes</v>
      </c>
    </row>
    <row r="55" spans="1:12" x14ac:dyDescent="0.2">
      <c r="A55" s="48" t="s">
        <v>1438</v>
      </c>
      <c r="B55" s="37" t="s">
        <v>213</v>
      </c>
      <c r="C55" s="49">
        <v>11043.891727</v>
      </c>
      <c r="D55" s="46" t="str">
        <f t="shared" si="11"/>
        <v>N/A</v>
      </c>
      <c r="E55" s="49">
        <v>10679.669588999999</v>
      </c>
      <c r="F55" s="46" t="str">
        <f t="shared" si="12"/>
        <v>N/A</v>
      </c>
      <c r="G55" s="49">
        <v>12099.413343</v>
      </c>
      <c r="H55" s="46" t="str">
        <f t="shared" si="13"/>
        <v>N/A</v>
      </c>
      <c r="I55" s="12">
        <v>-3.3</v>
      </c>
      <c r="J55" s="12">
        <v>13.29</v>
      </c>
      <c r="K55" s="47" t="s">
        <v>739</v>
      </c>
      <c r="L55" s="9" t="str">
        <f t="shared" si="14"/>
        <v>Yes</v>
      </c>
    </row>
    <row r="56" spans="1:12" x14ac:dyDescent="0.2">
      <c r="A56" s="48" t="s">
        <v>1439</v>
      </c>
      <c r="B56" s="37" t="s">
        <v>213</v>
      </c>
      <c r="C56" s="38">
        <v>12.369784172999999</v>
      </c>
      <c r="D56" s="46" t="str">
        <f t="shared" si="11"/>
        <v>N/A</v>
      </c>
      <c r="E56" s="38">
        <v>12.012091898</v>
      </c>
      <c r="F56" s="46" t="str">
        <f t="shared" si="12"/>
        <v>N/A</v>
      </c>
      <c r="G56" s="38">
        <v>12.891281327</v>
      </c>
      <c r="H56" s="46" t="str">
        <f t="shared" si="13"/>
        <v>N/A</v>
      </c>
      <c r="I56" s="12">
        <v>-2.89</v>
      </c>
      <c r="J56" s="12">
        <v>7.319</v>
      </c>
      <c r="K56" s="47" t="s">
        <v>739</v>
      </c>
      <c r="L56" s="9" t="str">
        <f t="shared" si="14"/>
        <v>Yes</v>
      </c>
    </row>
    <row r="57" spans="1:12" ht="25.5" x14ac:dyDescent="0.2">
      <c r="A57" s="48" t="s">
        <v>599</v>
      </c>
      <c r="B57" s="37" t="s">
        <v>213</v>
      </c>
      <c r="C57" s="49">
        <v>59132</v>
      </c>
      <c r="D57" s="46" t="str">
        <f t="shared" si="11"/>
        <v>N/A</v>
      </c>
      <c r="E57" s="49">
        <v>425809</v>
      </c>
      <c r="F57" s="46" t="str">
        <f t="shared" si="12"/>
        <v>N/A</v>
      </c>
      <c r="G57" s="49">
        <v>341296</v>
      </c>
      <c r="H57" s="46" t="str">
        <f t="shared" si="13"/>
        <v>N/A</v>
      </c>
      <c r="I57" s="12">
        <v>620.1</v>
      </c>
      <c r="J57" s="12">
        <v>-19.8</v>
      </c>
      <c r="K57" s="47" t="s">
        <v>739</v>
      </c>
      <c r="L57" s="9" t="str">
        <f t="shared" si="14"/>
        <v>Yes</v>
      </c>
    </row>
    <row r="58" spans="1:12" x14ac:dyDescent="0.2">
      <c r="A58" s="48" t="s">
        <v>600</v>
      </c>
      <c r="B58" s="37" t="s">
        <v>213</v>
      </c>
      <c r="C58" s="38">
        <v>11</v>
      </c>
      <c r="D58" s="46" t="str">
        <f t="shared" si="11"/>
        <v>N/A</v>
      </c>
      <c r="E58" s="38">
        <v>11</v>
      </c>
      <c r="F58" s="46" t="str">
        <f t="shared" si="12"/>
        <v>N/A</v>
      </c>
      <c r="G58" s="38">
        <v>11</v>
      </c>
      <c r="H58" s="46" t="str">
        <f t="shared" si="13"/>
        <v>N/A</v>
      </c>
      <c r="I58" s="12">
        <v>-25</v>
      </c>
      <c r="J58" s="12">
        <v>0</v>
      </c>
      <c r="K58" s="47" t="s">
        <v>739</v>
      </c>
      <c r="L58" s="9" t="str">
        <f t="shared" si="14"/>
        <v>Yes</v>
      </c>
    </row>
    <row r="59" spans="1:12" x14ac:dyDescent="0.2">
      <c r="A59" s="48" t="s">
        <v>1440</v>
      </c>
      <c r="B59" s="37" t="s">
        <v>213</v>
      </c>
      <c r="C59" s="49">
        <v>14783</v>
      </c>
      <c r="D59" s="46" t="str">
        <f t="shared" si="11"/>
        <v>N/A</v>
      </c>
      <c r="E59" s="49">
        <v>141936.33332999999</v>
      </c>
      <c r="F59" s="46" t="str">
        <f t="shared" si="12"/>
        <v>N/A</v>
      </c>
      <c r="G59" s="49">
        <v>113765.33332999999</v>
      </c>
      <c r="H59" s="46" t="str">
        <f t="shared" si="13"/>
        <v>N/A</v>
      </c>
      <c r="I59" s="12">
        <v>860.1</v>
      </c>
      <c r="J59" s="12">
        <v>-19.8</v>
      </c>
      <c r="K59" s="47" t="s">
        <v>739</v>
      </c>
      <c r="L59" s="9" t="str">
        <f t="shared" si="14"/>
        <v>Yes</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88422645</v>
      </c>
      <c r="D63" s="11" t="str">
        <f t="shared" si="11"/>
        <v>N/A</v>
      </c>
      <c r="E63" s="14">
        <v>68548530</v>
      </c>
      <c r="F63" s="11" t="str">
        <f t="shared" si="12"/>
        <v>N/A</v>
      </c>
      <c r="G63" s="14">
        <v>93170831</v>
      </c>
      <c r="H63" s="11" t="str">
        <f t="shared" si="13"/>
        <v>N/A</v>
      </c>
      <c r="I63" s="59">
        <v>-22.5</v>
      </c>
      <c r="J63" s="59">
        <v>35.92</v>
      </c>
      <c r="K63" s="50" t="s">
        <v>739</v>
      </c>
      <c r="L63" s="9" t="str">
        <f t="shared" si="14"/>
        <v>No</v>
      </c>
    </row>
    <row r="64" spans="1:12" x14ac:dyDescent="0.2">
      <c r="A64" s="4" t="s">
        <v>604</v>
      </c>
      <c r="B64" s="50" t="s">
        <v>213</v>
      </c>
      <c r="C64" s="1">
        <v>677</v>
      </c>
      <c r="D64" s="11" t="str">
        <f t="shared" si="11"/>
        <v>N/A</v>
      </c>
      <c r="E64" s="1">
        <v>610</v>
      </c>
      <c r="F64" s="11" t="str">
        <f t="shared" si="12"/>
        <v>N/A</v>
      </c>
      <c r="G64" s="1">
        <v>568</v>
      </c>
      <c r="H64" s="11" t="str">
        <f t="shared" si="13"/>
        <v>N/A</v>
      </c>
      <c r="I64" s="59">
        <v>-9.9</v>
      </c>
      <c r="J64" s="59">
        <v>-6.89</v>
      </c>
      <c r="K64" s="50" t="s">
        <v>739</v>
      </c>
      <c r="L64" s="9" t="str">
        <f t="shared" si="14"/>
        <v>Yes</v>
      </c>
    </row>
    <row r="65" spans="1:12" x14ac:dyDescent="0.2">
      <c r="A65" s="4" t="s">
        <v>1442</v>
      </c>
      <c r="B65" s="50" t="s">
        <v>213</v>
      </c>
      <c r="C65" s="14">
        <v>130609.51994</v>
      </c>
      <c r="D65" s="11" t="str">
        <f t="shared" si="11"/>
        <v>N/A</v>
      </c>
      <c r="E65" s="14">
        <v>112374.63933999999</v>
      </c>
      <c r="F65" s="11" t="str">
        <f t="shared" si="12"/>
        <v>N/A</v>
      </c>
      <c r="G65" s="14">
        <v>164033.15317000001</v>
      </c>
      <c r="H65" s="11" t="str">
        <f t="shared" si="13"/>
        <v>N/A</v>
      </c>
      <c r="I65" s="59">
        <v>-14</v>
      </c>
      <c r="J65" s="59">
        <v>45.97</v>
      </c>
      <c r="K65" s="50" t="s">
        <v>739</v>
      </c>
      <c r="L65" s="9" t="str">
        <f t="shared" si="14"/>
        <v>No</v>
      </c>
    </row>
    <row r="66" spans="1:12" x14ac:dyDescent="0.2">
      <c r="A66" s="4" t="s">
        <v>605</v>
      </c>
      <c r="B66" s="50" t="s">
        <v>213</v>
      </c>
      <c r="C66" s="14">
        <v>784994061</v>
      </c>
      <c r="D66" s="11" t="str">
        <f t="shared" si="11"/>
        <v>N/A</v>
      </c>
      <c r="E66" s="14">
        <v>770893060</v>
      </c>
      <c r="F66" s="11" t="str">
        <f t="shared" si="12"/>
        <v>N/A</v>
      </c>
      <c r="G66" s="14">
        <v>760050687</v>
      </c>
      <c r="H66" s="11" t="str">
        <f t="shared" si="13"/>
        <v>N/A</v>
      </c>
      <c r="I66" s="59">
        <v>-1.8</v>
      </c>
      <c r="J66" s="59">
        <v>-1.41</v>
      </c>
      <c r="K66" s="50" t="s">
        <v>739</v>
      </c>
      <c r="L66" s="9" t="str">
        <f t="shared" si="14"/>
        <v>Yes</v>
      </c>
    </row>
    <row r="67" spans="1:12" x14ac:dyDescent="0.2">
      <c r="A67" s="4" t="s">
        <v>606</v>
      </c>
      <c r="B67" s="50" t="s">
        <v>213</v>
      </c>
      <c r="C67" s="1">
        <v>32946</v>
      </c>
      <c r="D67" s="11" t="str">
        <f t="shared" si="11"/>
        <v>N/A</v>
      </c>
      <c r="E67" s="1">
        <v>31356</v>
      </c>
      <c r="F67" s="11" t="str">
        <f t="shared" si="12"/>
        <v>N/A</v>
      </c>
      <c r="G67" s="1">
        <v>30526</v>
      </c>
      <c r="H67" s="11" t="str">
        <f t="shared" si="13"/>
        <v>N/A</v>
      </c>
      <c r="I67" s="59">
        <v>-4.83</v>
      </c>
      <c r="J67" s="59">
        <v>-2.65</v>
      </c>
      <c r="K67" s="50" t="s">
        <v>739</v>
      </c>
      <c r="L67" s="9" t="str">
        <f t="shared" si="14"/>
        <v>Yes</v>
      </c>
    </row>
    <row r="68" spans="1:12" x14ac:dyDescent="0.2">
      <c r="A68" s="4" t="s">
        <v>1443</v>
      </c>
      <c r="B68" s="50" t="s">
        <v>213</v>
      </c>
      <c r="C68" s="14">
        <v>23826.687944000001</v>
      </c>
      <c r="D68" s="11" t="str">
        <f t="shared" si="11"/>
        <v>N/A</v>
      </c>
      <c r="E68" s="14">
        <v>24585.184972999999</v>
      </c>
      <c r="F68" s="11" t="str">
        <f t="shared" si="12"/>
        <v>N/A</v>
      </c>
      <c r="G68" s="14">
        <v>24898.469731000001</v>
      </c>
      <c r="H68" s="11" t="str">
        <f t="shared" si="13"/>
        <v>N/A</v>
      </c>
      <c r="I68" s="59">
        <v>3.1829999999999998</v>
      </c>
      <c r="J68" s="59">
        <v>1.274</v>
      </c>
      <c r="K68" s="50" t="s">
        <v>739</v>
      </c>
      <c r="L68" s="9" t="str">
        <f t="shared" si="14"/>
        <v>Yes</v>
      </c>
    </row>
    <row r="69" spans="1:12" ht="25.5" x14ac:dyDescent="0.2">
      <c r="A69" s="4" t="s">
        <v>607</v>
      </c>
      <c r="B69" s="50" t="s">
        <v>213</v>
      </c>
      <c r="C69" s="14">
        <v>6175263</v>
      </c>
      <c r="D69" s="11" t="str">
        <f t="shared" si="11"/>
        <v>N/A</v>
      </c>
      <c r="E69" s="14">
        <v>5458145</v>
      </c>
      <c r="F69" s="11" t="str">
        <f t="shared" si="12"/>
        <v>N/A</v>
      </c>
      <c r="G69" s="14">
        <v>4203830</v>
      </c>
      <c r="H69" s="11" t="str">
        <f t="shared" si="13"/>
        <v>N/A</v>
      </c>
      <c r="I69" s="59">
        <v>-11.6</v>
      </c>
      <c r="J69" s="59">
        <v>-23</v>
      </c>
      <c r="K69" s="50" t="s">
        <v>739</v>
      </c>
      <c r="L69" s="9" t="str">
        <f t="shared" si="14"/>
        <v>Yes</v>
      </c>
    </row>
    <row r="70" spans="1:12" x14ac:dyDescent="0.2">
      <c r="A70" s="4" t="s">
        <v>608</v>
      </c>
      <c r="B70" s="50" t="s">
        <v>213</v>
      </c>
      <c r="C70" s="1">
        <v>37482</v>
      </c>
      <c r="D70" s="11" t="str">
        <f t="shared" si="11"/>
        <v>N/A</v>
      </c>
      <c r="E70" s="1">
        <v>32728</v>
      </c>
      <c r="F70" s="11" t="str">
        <f t="shared" si="12"/>
        <v>N/A</v>
      </c>
      <c r="G70" s="1">
        <v>26053</v>
      </c>
      <c r="H70" s="11" t="str">
        <f t="shared" si="13"/>
        <v>N/A</v>
      </c>
      <c r="I70" s="59">
        <v>-12.7</v>
      </c>
      <c r="J70" s="59">
        <v>-20.399999999999999</v>
      </c>
      <c r="K70" s="50" t="s">
        <v>739</v>
      </c>
      <c r="L70" s="9" t="str">
        <f t="shared" si="14"/>
        <v>Yes</v>
      </c>
    </row>
    <row r="71" spans="1:12" x14ac:dyDescent="0.2">
      <c r="A71" s="4" t="s">
        <v>1444</v>
      </c>
      <c r="B71" s="50" t="s">
        <v>213</v>
      </c>
      <c r="C71" s="14">
        <v>164.75276133</v>
      </c>
      <c r="D71" s="11" t="str">
        <f t="shared" si="11"/>
        <v>N/A</v>
      </c>
      <c r="E71" s="14">
        <v>166.77294671000001</v>
      </c>
      <c r="F71" s="11" t="str">
        <f t="shared" si="12"/>
        <v>N/A</v>
      </c>
      <c r="G71" s="14">
        <v>161.35684950000001</v>
      </c>
      <c r="H71" s="11" t="str">
        <f t="shared" si="13"/>
        <v>N/A</v>
      </c>
      <c r="I71" s="59">
        <v>1.226</v>
      </c>
      <c r="J71" s="59">
        <v>-3.25</v>
      </c>
      <c r="K71" s="50" t="s">
        <v>739</v>
      </c>
      <c r="L71" s="9" t="str">
        <f t="shared" si="14"/>
        <v>Yes</v>
      </c>
    </row>
    <row r="72" spans="1:12" x14ac:dyDescent="0.2">
      <c r="A72" s="4" t="s">
        <v>609</v>
      </c>
      <c r="B72" s="50" t="s">
        <v>213</v>
      </c>
      <c r="C72" s="14">
        <v>1844770</v>
      </c>
      <c r="D72" s="11" t="str">
        <f t="shared" si="11"/>
        <v>N/A</v>
      </c>
      <c r="E72" s="14">
        <v>2024125</v>
      </c>
      <c r="F72" s="11" t="str">
        <f t="shared" si="12"/>
        <v>N/A</v>
      </c>
      <c r="G72" s="14">
        <v>1997836</v>
      </c>
      <c r="H72" s="11" t="str">
        <f t="shared" si="13"/>
        <v>N/A</v>
      </c>
      <c r="I72" s="59">
        <v>9.7219999999999995</v>
      </c>
      <c r="J72" s="59">
        <v>-1.3</v>
      </c>
      <c r="K72" s="50" t="s">
        <v>739</v>
      </c>
      <c r="L72" s="9" t="str">
        <f t="shared" si="14"/>
        <v>Yes</v>
      </c>
    </row>
    <row r="73" spans="1:12" x14ac:dyDescent="0.2">
      <c r="A73" s="4" t="s">
        <v>610</v>
      </c>
      <c r="B73" s="50" t="s">
        <v>213</v>
      </c>
      <c r="C73" s="1">
        <v>5178</v>
      </c>
      <c r="D73" s="11" t="str">
        <f t="shared" si="11"/>
        <v>N/A</v>
      </c>
      <c r="E73" s="1">
        <v>5804</v>
      </c>
      <c r="F73" s="11" t="str">
        <f t="shared" si="12"/>
        <v>N/A</v>
      </c>
      <c r="G73" s="1">
        <v>5329</v>
      </c>
      <c r="H73" s="11" t="str">
        <f t="shared" si="13"/>
        <v>N/A</v>
      </c>
      <c r="I73" s="59">
        <v>12.09</v>
      </c>
      <c r="J73" s="59">
        <v>-8.18</v>
      </c>
      <c r="K73" s="50" t="s">
        <v>739</v>
      </c>
      <c r="L73" s="9" t="str">
        <f t="shared" si="14"/>
        <v>Yes</v>
      </c>
    </row>
    <row r="74" spans="1:12" x14ac:dyDescent="0.2">
      <c r="A74" s="4" t="s">
        <v>1445</v>
      </c>
      <c r="B74" s="50" t="s">
        <v>213</v>
      </c>
      <c r="C74" s="14">
        <v>356.27076090999998</v>
      </c>
      <c r="D74" s="11" t="str">
        <f t="shared" si="11"/>
        <v>N/A</v>
      </c>
      <c r="E74" s="14">
        <v>348.74655410000003</v>
      </c>
      <c r="F74" s="11" t="str">
        <f t="shared" si="12"/>
        <v>N/A</v>
      </c>
      <c r="G74" s="14">
        <v>374.89885532</v>
      </c>
      <c r="H74" s="11" t="str">
        <f t="shared" si="13"/>
        <v>N/A</v>
      </c>
      <c r="I74" s="59">
        <v>-2.11</v>
      </c>
      <c r="J74" s="59">
        <v>7.4989999999999997</v>
      </c>
      <c r="K74" s="50" t="s">
        <v>739</v>
      </c>
      <c r="L74" s="9" t="str">
        <f t="shared" si="14"/>
        <v>Yes</v>
      </c>
    </row>
    <row r="75" spans="1:12" ht="25.5" x14ac:dyDescent="0.2">
      <c r="A75" s="4" t="s">
        <v>611</v>
      </c>
      <c r="B75" s="50" t="s">
        <v>213</v>
      </c>
      <c r="C75" s="14">
        <v>2584272</v>
      </c>
      <c r="D75" s="11" t="str">
        <f t="shared" si="11"/>
        <v>N/A</v>
      </c>
      <c r="E75" s="14">
        <v>2373424</v>
      </c>
      <c r="F75" s="11" t="str">
        <f t="shared" si="12"/>
        <v>N/A</v>
      </c>
      <c r="G75" s="14">
        <v>2242427</v>
      </c>
      <c r="H75" s="11" t="str">
        <f t="shared" si="13"/>
        <v>N/A</v>
      </c>
      <c r="I75" s="59">
        <v>-8.16</v>
      </c>
      <c r="J75" s="59">
        <v>-5.52</v>
      </c>
      <c r="K75" s="50" t="s">
        <v>739</v>
      </c>
      <c r="L75" s="9" t="str">
        <f t="shared" si="14"/>
        <v>Yes</v>
      </c>
    </row>
    <row r="76" spans="1:12" x14ac:dyDescent="0.2">
      <c r="A76" s="48" t="s">
        <v>612</v>
      </c>
      <c r="B76" s="37" t="s">
        <v>213</v>
      </c>
      <c r="C76" s="38">
        <v>26908</v>
      </c>
      <c r="D76" s="46" t="str">
        <f t="shared" si="11"/>
        <v>N/A</v>
      </c>
      <c r="E76" s="38">
        <v>25030</v>
      </c>
      <c r="F76" s="46" t="str">
        <f t="shared" si="12"/>
        <v>N/A</v>
      </c>
      <c r="G76" s="38">
        <v>24329</v>
      </c>
      <c r="H76" s="46" t="str">
        <f t="shared" si="13"/>
        <v>N/A</v>
      </c>
      <c r="I76" s="12">
        <v>-6.98</v>
      </c>
      <c r="J76" s="12">
        <v>-2.8</v>
      </c>
      <c r="K76" s="47" t="s">
        <v>739</v>
      </c>
      <c r="L76" s="9" t="str">
        <f t="shared" si="14"/>
        <v>Yes</v>
      </c>
    </row>
    <row r="77" spans="1:12" ht="25.5" x14ac:dyDescent="0.2">
      <c r="A77" s="48" t="s">
        <v>1446</v>
      </c>
      <c r="B77" s="37" t="s">
        <v>213</v>
      </c>
      <c r="C77" s="49">
        <v>96.041028690000005</v>
      </c>
      <c r="D77" s="46" t="str">
        <f t="shared" si="11"/>
        <v>N/A</v>
      </c>
      <c r="E77" s="49">
        <v>94.823172193000005</v>
      </c>
      <c r="F77" s="46" t="str">
        <f t="shared" si="12"/>
        <v>N/A</v>
      </c>
      <c r="G77" s="49">
        <v>92.170948250999999</v>
      </c>
      <c r="H77" s="46" t="str">
        <f t="shared" si="13"/>
        <v>N/A</v>
      </c>
      <c r="I77" s="12">
        <v>-1.27</v>
      </c>
      <c r="J77" s="12">
        <v>-2.8</v>
      </c>
      <c r="K77" s="47" t="s">
        <v>739</v>
      </c>
      <c r="L77" s="9" t="str">
        <f t="shared" si="14"/>
        <v>Yes</v>
      </c>
    </row>
    <row r="78" spans="1:12" ht="25.5" x14ac:dyDescent="0.2">
      <c r="A78" s="48" t="s">
        <v>613</v>
      </c>
      <c r="B78" s="37" t="s">
        <v>213</v>
      </c>
      <c r="C78" s="49">
        <v>48962929</v>
      </c>
      <c r="D78" s="46" t="str">
        <f t="shared" si="11"/>
        <v>N/A</v>
      </c>
      <c r="E78" s="49">
        <v>51228858</v>
      </c>
      <c r="F78" s="46" t="str">
        <f t="shared" si="12"/>
        <v>N/A</v>
      </c>
      <c r="G78" s="49">
        <v>47426569</v>
      </c>
      <c r="H78" s="46" t="str">
        <f t="shared" si="13"/>
        <v>N/A</v>
      </c>
      <c r="I78" s="12">
        <v>4.6280000000000001</v>
      </c>
      <c r="J78" s="12">
        <v>-7.42</v>
      </c>
      <c r="K78" s="47" t="s">
        <v>739</v>
      </c>
      <c r="L78" s="9" t="str">
        <f t="shared" si="14"/>
        <v>Yes</v>
      </c>
    </row>
    <row r="79" spans="1:12" x14ac:dyDescent="0.2">
      <c r="A79" s="48" t="s">
        <v>614</v>
      </c>
      <c r="B79" s="37" t="s">
        <v>213</v>
      </c>
      <c r="C79" s="38">
        <v>89894</v>
      </c>
      <c r="D79" s="46" t="str">
        <f t="shared" si="11"/>
        <v>N/A</v>
      </c>
      <c r="E79" s="38">
        <v>92758</v>
      </c>
      <c r="F79" s="46" t="str">
        <f t="shared" si="12"/>
        <v>N/A</v>
      </c>
      <c r="G79" s="38">
        <v>90915</v>
      </c>
      <c r="H79" s="46" t="str">
        <f t="shared" si="13"/>
        <v>N/A</v>
      </c>
      <c r="I79" s="12">
        <v>3.1859999999999999</v>
      </c>
      <c r="J79" s="12">
        <v>-1.99</v>
      </c>
      <c r="K79" s="47" t="s">
        <v>739</v>
      </c>
      <c r="L79" s="9" t="str">
        <f t="shared" si="14"/>
        <v>Yes</v>
      </c>
    </row>
    <row r="80" spans="1:12" x14ac:dyDescent="0.2">
      <c r="A80" s="48" t="s">
        <v>1447</v>
      </c>
      <c r="B80" s="37" t="s">
        <v>213</v>
      </c>
      <c r="C80" s="49">
        <v>544.67404943999998</v>
      </c>
      <c r="D80" s="46" t="str">
        <f t="shared" si="11"/>
        <v>N/A</v>
      </c>
      <c r="E80" s="49">
        <v>552.28506435999998</v>
      </c>
      <c r="F80" s="46" t="str">
        <f t="shared" si="12"/>
        <v>N/A</v>
      </c>
      <c r="G80" s="49">
        <v>521.65835120999998</v>
      </c>
      <c r="H80" s="46" t="str">
        <f t="shared" si="13"/>
        <v>N/A</v>
      </c>
      <c r="I80" s="12">
        <v>1.397</v>
      </c>
      <c r="J80" s="12">
        <v>-5.55</v>
      </c>
      <c r="K80" s="47" t="s">
        <v>739</v>
      </c>
      <c r="L80" s="9" t="str">
        <f t="shared" si="14"/>
        <v>Yes</v>
      </c>
    </row>
    <row r="81" spans="1:12" x14ac:dyDescent="0.2">
      <c r="A81" s="48" t="s">
        <v>615</v>
      </c>
      <c r="B81" s="37" t="s">
        <v>213</v>
      </c>
      <c r="C81" s="49">
        <v>97983650</v>
      </c>
      <c r="D81" s="46" t="str">
        <f t="shared" si="11"/>
        <v>N/A</v>
      </c>
      <c r="E81" s="49">
        <v>104490018</v>
      </c>
      <c r="F81" s="46" t="str">
        <f t="shared" si="12"/>
        <v>N/A</v>
      </c>
      <c r="G81" s="49">
        <v>92671880</v>
      </c>
      <c r="H81" s="46" t="str">
        <f t="shared" si="13"/>
        <v>N/A</v>
      </c>
      <c r="I81" s="12">
        <v>6.64</v>
      </c>
      <c r="J81" s="12">
        <v>-11.3</v>
      </c>
      <c r="K81" s="47" t="s">
        <v>739</v>
      </c>
      <c r="L81" s="9" t="str">
        <f t="shared" si="14"/>
        <v>Yes</v>
      </c>
    </row>
    <row r="82" spans="1:12" x14ac:dyDescent="0.2">
      <c r="A82" s="48" t="s">
        <v>616</v>
      </c>
      <c r="B82" s="37" t="s">
        <v>213</v>
      </c>
      <c r="C82" s="38">
        <v>139049</v>
      </c>
      <c r="D82" s="46" t="str">
        <f t="shared" si="11"/>
        <v>N/A</v>
      </c>
      <c r="E82" s="38">
        <v>143262</v>
      </c>
      <c r="F82" s="46" t="str">
        <f t="shared" si="12"/>
        <v>N/A</v>
      </c>
      <c r="G82" s="38">
        <v>143742</v>
      </c>
      <c r="H82" s="46" t="str">
        <f t="shared" si="13"/>
        <v>N/A</v>
      </c>
      <c r="I82" s="12">
        <v>3.03</v>
      </c>
      <c r="J82" s="12">
        <v>0.33510000000000001</v>
      </c>
      <c r="K82" s="47" t="s">
        <v>739</v>
      </c>
      <c r="L82" s="9" t="str">
        <f t="shared" si="14"/>
        <v>Yes</v>
      </c>
    </row>
    <row r="83" spans="1:12" x14ac:dyDescent="0.2">
      <c r="A83" s="48" t="s">
        <v>1448</v>
      </c>
      <c r="B83" s="37" t="s">
        <v>213</v>
      </c>
      <c r="C83" s="49">
        <v>704.66993649999995</v>
      </c>
      <c r="D83" s="46" t="str">
        <f t="shared" si="11"/>
        <v>N/A</v>
      </c>
      <c r="E83" s="49">
        <v>729.36311093999996</v>
      </c>
      <c r="F83" s="46" t="str">
        <f t="shared" si="12"/>
        <v>N/A</v>
      </c>
      <c r="G83" s="49">
        <v>644.70982733000005</v>
      </c>
      <c r="H83" s="46" t="str">
        <f t="shared" si="13"/>
        <v>N/A</v>
      </c>
      <c r="I83" s="12">
        <v>3.504</v>
      </c>
      <c r="J83" s="12">
        <v>-11.6</v>
      </c>
      <c r="K83" s="47" t="s">
        <v>739</v>
      </c>
      <c r="L83" s="9" t="str">
        <f t="shared" si="14"/>
        <v>Yes</v>
      </c>
    </row>
    <row r="84" spans="1:12" ht="25.5" x14ac:dyDescent="0.2">
      <c r="A84" s="48" t="s">
        <v>617</v>
      </c>
      <c r="B84" s="37" t="s">
        <v>213</v>
      </c>
      <c r="C84" s="49">
        <v>277765</v>
      </c>
      <c r="D84" s="46" t="str">
        <f t="shared" si="11"/>
        <v>N/A</v>
      </c>
      <c r="E84" s="49">
        <v>285538</v>
      </c>
      <c r="F84" s="46" t="str">
        <f t="shared" si="12"/>
        <v>N/A</v>
      </c>
      <c r="G84" s="49">
        <v>281460</v>
      </c>
      <c r="H84" s="46" t="str">
        <f t="shared" si="13"/>
        <v>N/A</v>
      </c>
      <c r="I84" s="12">
        <v>2.798</v>
      </c>
      <c r="J84" s="12">
        <v>-1.43</v>
      </c>
      <c r="K84" s="47" t="s">
        <v>739</v>
      </c>
      <c r="L84" s="9" t="str">
        <f t="shared" si="14"/>
        <v>Yes</v>
      </c>
    </row>
    <row r="85" spans="1:12" x14ac:dyDescent="0.2">
      <c r="A85" s="48" t="s">
        <v>618</v>
      </c>
      <c r="B85" s="37" t="s">
        <v>213</v>
      </c>
      <c r="C85" s="38">
        <v>317</v>
      </c>
      <c r="D85" s="46" t="str">
        <f t="shared" si="11"/>
        <v>N/A</v>
      </c>
      <c r="E85" s="38">
        <v>351</v>
      </c>
      <c r="F85" s="46" t="str">
        <f t="shared" si="12"/>
        <v>N/A</v>
      </c>
      <c r="G85" s="38">
        <v>395</v>
      </c>
      <c r="H85" s="46" t="str">
        <f t="shared" si="13"/>
        <v>N/A</v>
      </c>
      <c r="I85" s="12">
        <v>10.73</v>
      </c>
      <c r="J85" s="12">
        <v>12.54</v>
      </c>
      <c r="K85" s="47" t="s">
        <v>739</v>
      </c>
      <c r="L85" s="9" t="str">
        <f t="shared" si="14"/>
        <v>Yes</v>
      </c>
    </row>
    <row r="86" spans="1:12" ht="25.5" x14ac:dyDescent="0.2">
      <c r="A86" s="48" t="s">
        <v>1449</v>
      </c>
      <c r="B86" s="37" t="s">
        <v>213</v>
      </c>
      <c r="C86" s="49">
        <v>876.23028391000003</v>
      </c>
      <c r="D86" s="46" t="str">
        <f t="shared" si="11"/>
        <v>N/A</v>
      </c>
      <c r="E86" s="49">
        <v>813.49857550000002</v>
      </c>
      <c r="F86" s="46" t="str">
        <f t="shared" si="12"/>
        <v>N/A</v>
      </c>
      <c r="G86" s="49">
        <v>712.55696203000002</v>
      </c>
      <c r="H86" s="46" t="str">
        <f t="shared" si="13"/>
        <v>N/A</v>
      </c>
      <c r="I86" s="12">
        <v>-7.16</v>
      </c>
      <c r="J86" s="12">
        <v>-12.4</v>
      </c>
      <c r="K86" s="47" t="s">
        <v>739</v>
      </c>
      <c r="L86" s="9" t="str">
        <f t="shared" si="14"/>
        <v>Yes</v>
      </c>
    </row>
    <row r="87" spans="1:12" ht="25.5" x14ac:dyDescent="0.2">
      <c r="A87" s="48" t="s">
        <v>619</v>
      </c>
      <c r="B87" s="37" t="s">
        <v>213</v>
      </c>
      <c r="C87" s="49">
        <v>14379739</v>
      </c>
      <c r="D87" s="46" t="str">
        <f t="shared" si="11"/>
        <v>N/A</v>
      </c>
      <c r="E87" s="49">
        <v>13435036</v>
      </c>
      <c r="F87" s="46" t="str">
        <f t="shared" si="12"/>
        <v>N/A</v>
      </c>
      <c r="G87" s="49">
        <v>13037674</v>
      </c>
      <c r="H87" s="46" t="str">
        <f t="shared" si="13"/>
        <v>N/A</v>
      </c>
      <c r="I87" s="12">
        <v>-6.57</v>
      </c>
      <c r="J87" s="12">
        <v>-2.96</v>
      </c>
      <c r="K87" s="47" t="s">
        <v>739</v>
      </c>
      <c r="L87" s="9" t="str">
        <f t="shared" si="14"/>
        <v>Yes</v>
      </c>
    </row>
    <row r="88" spans="1:12" x14ac:dyDescent="0.2">
      <c r="A88" s="48" t="s">
        <v>620</v>
      </c>
      <c r="B88" s="37" t="s">
        <v>213</v>
      </c>
      <c r="C88" s="38">
        <v>71716</v>
      </c>
      <c r="D88" s="46" t="str">
        <f t="shared" si="11"/>
        <v>N/A</v>
      </c>
      <c r="E88" s="38">
        <v>66676</v>
      </c>
      <c r="F88" s="46" t="str">
        <f t="shared" si="12"/>
        <v>N/A</v>
      </c>
      <c r="G88" s="38">
        <v>62892</v>
      </c>
      <c r="H88" s="46" t="str">
        <f t="shared" si="13"/>
        <v>N/A</v>
      </c>
      <c r="I88" s="12">
        <v>-7.03</v>
      </c>
      <c r="J88" s="12">
        <v>-5.68</v>
      </c>
      <c r="K88" s="47" t="s">
        <v>739</v>
      </c>
      <c r="L88" s="9" t="str">
        <f t="shared" si="14"/>
        <v>Yes</v>
      </c>
    </row>
    <row r="89" spans="1:12" x14ac:dyDescent="0.2">
      <c r="A89" s="48" t="s">
        <v>1450</v>
      </c>
      <c r="B89" s="37" t="s">
        <v>213</v>
      </c>
      <c r="C89" s="49">
        <v>200.50949578999999</v>
      </c>
      <c r="D89" s="46" t="str">
        <f t="shared" si="11"/>
        <v>N/A</v>
      </c>
      <c r="E89" s="49">
        <v>201.49733036999999</v>
      </c>
      <c r="F89" s="46" t="str">
        <f t="shared" si="12"/>
        <v>N/A</v>
      </c>
      <c r="G89" s="49">
        <v>207.30258219999999</v>
      </c>
      <c r="H89" s="46" t="str">
        <f t="shared" si="13"/>
        <v>N/A</v>
      </c>
      <c r="I89" s="12">
        <v>0.49270000000000003</v>
      </c>
      <c r="J89" s="12">
        <v>2.8809999999999998</v>
      </c>
      <c r="K89" s="47" t="s">
        <v>739</v>
      </c>
      <c r="L89" s="9" t="str">
        <f t="shared" si="14"/>
        <v>Yes</v>
      </c>
    </row>
    <row r="90" spans="1:12" x14ac:dyDescent="0.2">
      <c r="A90" s="48" t="s">
        <v>621</v>
      </c>
      <c r="B90" s="37" t="s">
        <v>213</v>
      </c>
      <c r="C90" s="49">
        <v>52169588</v>
      </c>
      <c r="D90" s="46" t="str">
        <f t="shared" si="11"/>
        <v>N/A</v>
      </c>
      <c r="E90" s="49">
        <v>59413547</v>
      </c>
      <c r="F90" s="46" t="str">
        <f t="shared" si="12"/>
        <v>N/A</v>
      </c>
      <c r="G90" s="49">
        <v>62157072</v>
      </c>
      <c r="H90" s="46" t="str">
        <f t="shared" si="13"/>
        <v>N/A</v>
      </c>
      <c r="I90" s="12">
        <v>13.89</v>
      </c>
      <c r="J90" s="12">
        <v>4.6180000000000003</v>
      </c>
      <c r="K90" s="47" t="s">
        <v>739</v>
      </c>
      <c r="L90" s="9" t="str">
        <f t="shared" si="14"/>
        <v>Yes</v>
      </c>
    </row>
    <row r="91" spans="1:12" x14ac:dyDescent="0.2">
      <c r="A91" s="48" t="s">
        <v>622</v>
      </c>
      <c r="B91" s="37" t="s">
        <v>213</v>
      </c>
      <c r="C91" s="38">
        <v>97095</v>
      </c>
      <c r="D91" s="46" t="str">
        <f t="shared" si="11"/>
        <v>N/A</v>
      </c>
      <c r="E91" s="38">
        <v>101678</v>
      </c>
      <c r="F91" s="46" t="str">
        <f t="shared" si="12"/>
        <v>N/A</v>
      </c>
      <c r="G91" s="38">
        <v>102358</v>
      </c>
      <c r="H91" s="46" t="str">
        <f t="shared" si="13"/>
        <v>N/A</v>
      </c>
      <c r="I91" s="12">
        <v>4.72</v>
      </c>
      <c r="J91" s="12">
        <v>0.66879999999999995</v>
      </c>
      <c r="K91" s="47" t="s">
        <v>739</v>
      </c>
      <c r="L91" s="9" t="str">
        <f t="shared" si="14"/>
        <v>Yes</v>
      </c>
    </row>
    <row r="92" spans="1:12" x14ac:dyDescent="0.2">
      <c r="A92" s="48" t="s">
        <v>1451</v>
      </c>
      <c r="B92" s="37" t="s">
        <v>213</v>
      </c>
      <c r="C92" s="49">
        <v>537.30457798999998</v>
      </c>
      <c r="D92" s="46" t="str">
        <f t="shared" si="11"/>
        <v>N/A</v>
      </c>
      <c r="E92" s="49">
        <v>584.33040578999999</v>
      </c>
      <c r="F92" s="46" t="str">
        <f t="shared" si="12"/>
        <v>N/A</v>
      </c>
      <c r="G92" s="49">
        <v>607.25172434000001</v>
      </c>
      <c r="H92" s="46" t="str">
        <f t="shared" si="13"/>
        <v>N/A</v>
      </c>
      <c r="I92" s="12">
        <v>8.7520000000000007</v>
      </c>
      <c r="J92" s="12">
        <v>3.923</v>
      </c>
      <c r="K92" s="47" t="s">
        <v>739</v>
      </c>
      <c r="L92" s="9" t="str">
        <f t="shared" si="14"/>
        <v>Yes</v>
      </c>
    </row>
    <row r="93" spans="1:12" ht="25.5" x14ac:dyDescent="0.2">
      <c r="A93" s="48" t="s">
        <v>623</v>
      </c>
      <c r="B93" s="37" t="s">
        <v>213</v>
      </c>
      <c r="C93" s="49">
        <v>167050404</v>
      </c>
      <c r="D93" s="46" t="str">
        <f t="shared" si="11"/>
        <v>N/A</v>
      </c>
      <c r="E93" s="49">
        <v>175472052</v>
      </c>
      <c r="F93" s="46" t="str">
        <f t="shared" si="12"/>
        <v>N/A</v>
      </c>
      <c r="G93" s="49">
        <v>170588735</v>
      </c>
      <c r="H93" s="46" t="str">
        <f t="shared" si="13"/>
        <v>N/A</v>
      </c>
      <c r="I93" s="12">
        <v>5.0410000000000004</v>
      </c>
      <c r="J93" s="12">
        <v>-2.78</v>
      </c>
      <c r="K93" s="47" t="s">
        <v>739</v>
      </c>
      <c r="L93" s="9" t="str">
        <f t="shared" si="14"/>
        <v>Yes</v>
      </c>
    </row>
    <row r="94" spans="1:12" x14ac:dyDescent="0.2">
      <c r="A94" s="51" t="s">
        <v>624</v>
      </c>
      <c r="B94" s="38" t="s">
        <v>213</v>
      </c>
      <c r="C94" s="38">
        <v>62598</v>
      </c>
      <c r="D94" s="46" t="str">
        <f t="shared" si="11"/>
        <v>N/A</v>
      </c>
      <c r="E94" s="38">
        <v>64006</v>
      </c>
      <c r="F94" s="46" t="str">
        <f t="shared" si="12"/>
        <v>N/A</v>
      </c>
      <c r="G94" s="38">
        <v>64436</v>
      </c>
      <c r="H94" s="46" t="str">
        <f t="shared" si="13"/>
        <v>N/A</v>
      </c>
      <c r="I94" s="12">
        <v>2.2490000000000001</v>
      </c>
      <c r="J94" s="12">
        <v>0.67179999999999995</v>
      </c>
      <c r="K94" s="52" t="s">
        <v>739</v>
      </c>
      <c r="L94" s="9" t="str">
        <f t="shared" si="14"/>
        <v>Yes</v>
      </c>
    </row>
    <row r="95" spans="1:12" ht="25.5" x14ac:dyDescent="0.2">
      <c r="A95" s="48" t="s">
        <v>1452</v>
      </c>
      <c r="B95" s="37" t="s">
        <v>213</v>
      </c>
      <c r="C95" s="49">
        <v>2668.6220646000002</v>
      </c>
      <c r="D95" s="46" t="str">
        <f t="shared" si="11"/>
        <v>N/A</v>
      </c>
      <c r="E95" s="49">
        <v>2741.4937974999998</v>
      </c>
      <c r="F95" s="46" t="str">
        <f t="shared" si="12"/>
        <v>N/A</v>
      </c>
      <c r="G95" s="49">
        <v>2647.4134800000002</v>
      </c>
      <c r="H95" s="46" t="str">
        <f t="shared" si="13"/>
        <v>N/A</v>
      </c>
      <c r="I95" s="12">
        <v>2.7309999999999999</v>
      </c>
      <c r="J95" s="12">
        <v>-3.43</v>
      </c>
      <c r="K95" s="47" t="s">
        <v>739</v>
      </c>
      <c r="L95" s="9" t="str">
        <f t="shared" si="14"/>
        <v>Yes</v>
      </c>
    </row>
    <row r="96" spans="1:12" ht="25.5" x14ac:dyDescent="0.2">
      <c r="A96" s="48" t="s">
        <v>625</v>
      </c>
      <c r="B96" s="37" t="s">
        <v>213</v>
      </c>
      <c r="C96" s="49">
        <v>9050865</v>
      </c>
      <c r="D96" s="46" t="str">
        <f t="shared" si="11"/>
        <v>N/A</v>
      </c>
      <c r="E96" s="49">
        <v>9979585</v>
      </c>
      <c r="F96" s="46" t="str">
        <f t="shared" si="12"/>
        <v>N/A</v>
      </c>
      <c r="G96" s="49">
        <v>10348943</v>
      </c>
      <c r="H96" s="46" t="str">
        <f t="shared" si="13"/>
        <v>N/A</v>
      </c>
      <c r="I96" s="12">
        <v>10.26</v>
      </c>
      <c r="J96" s="12">
        <v>3.7010000000000001</v>
      </c>
      <c r="K96" s="47" t="s">
        <v>739</v>
      </c>
      <c r="L96" s="9" t="str">
        <f t="shared" si="14"/>
        <v>Yes</v>
      </c>
    </row>
    <row r="97" spans="1:12" x14ac:dyDescent="0.2">
      <c r="A97" s="48" t="s">
        <v>626</v>
      </c>
      <c r="B97" s="37" t="s">
        <v>213</v>
      </c>
      <c r="C97" s="38">
        <v>33035</v>
      </c>
      <c r="D97" s="46" t="str">
        <f t="shared" si="11"/>
        <v>N/A</v>
      </c>
      <c r="E97" s="38">
        <v>35371</v>
      </c>
      <c r="F97" s="46" t="str">
        <f t="shared" si="12"/>
        <v>N/A</v>
      </c>
      <c r="G97" s="38">
        <v>35928</v>
      </c>
      <c r="H97" s="46" t="str">
        <f t="shared" si="13"/>
        <v>N/A</v>
      </c>
      <c r="I97" s="12">
        <v>7.0709999999999997</v>
      </c>
      <c r="J97" s="12">
        <v>1.575</v>
      </c>
      <c r="K97" s="47" t="s">
        <v>739</v>
      </c>
      <c r="L97" s="9" t="str">
        <f t="shared" si="14"/>
        <v>Yes</v>
      </c>
    </row>
    <row r="98" spans="1:12" ht="25.5" x14ac:dyDescent="0.2">
      <c r="A98" s="48" t="s">
        <v>1453</v>
      </c>
      <c r="B98" s="37" t="s">
        <v>213</v>
      </c>
      <c r="C98" s="49">
        <v>273.97805357999999</v>
      </c>
      <c r="D98" s="46" t="str">
        <f t="shared" si="11"/>
        <v>N/A</v>
      </c>
      <c r="E98" s="49">
        <v>282.14031268999997</v>
      </c>
      <c r="F98" s="46" t="str">
        <f t="shared" si="12"/>
        <v>N/A</v>
      </c>
      <c r="G98" s="49">
        <v>288.04673235000001</v>
      </c>
      <c r="H98" s="46" t="str">
        <f t="shared" si="13"/>
        <v>N/A</v>
      </c>
      <c r="I98" s="12">
        <v>2.9790000000000001</v>
      </c>
      <c r="J98" s="12">
        <v>2.093</v>
      </c>
      <c r="K98" s="47" t="s">
        <v>739</v>
      </c>
      <c r="L98" s="9" t="str">
        <f t="shared" si="14"/>
        <v>Yes</v>
      </c>
    </row>
    <row r="99" spans="1:12" ht="25.5" x14ac:dyDescent="0.2">
      <c r="A99" s="48" t="s">
        <v>627</v>
      </c>
      <c r="B99" s="37" t="s">
        <v>213</v>
      </c>
      <c r="C99" s="49">
        <v>230202760</v>
      </c>
      <c r="D99" s="46" t="str">
        <f t="shared" si="11"/>
        <v>N/A</v>
      </c>
      <c r="E99" s="49">
        <v>254167303</v>
      </c>
      <c r="F99" s="46" t="str">
        <f t="shared" si="12"/>
        <v>N/A</v>
      </c>
      <c r="G99" s="49">
        <v>268685322</v>
      </c>
      <c r="H99" s="46" t="str">
        <f t="shared" si="13"/>
        <v>N/A</v>
      </c>
      <c r="I99" s="12">
        <v>10.41</v>
      </c>
      <c r="J99" s="12">
        <v>5.7119999999999997</v>
      </c>
      <c r="K99" s="47" t="s">
        <v>739</v>
      </c>
      <c r="L99" s="9" t="str">
        <f t="shared" si="14"/>
        <v>Yes</v>
      </c>
    </row>
    <row r="100" spans="1:12" x14ac:dyDescent="0.2">
      <c r="A100" s="48" t="s">
        <v>628</v>
      </c>
      <c r="B100" s="37" t="s">
        <v>213</v>
      </c>
      <c r="C100" s="38">
        <v>38626</v>
      </c>
      <c r="D100" s="46" t="str">
        <f t="shared" si="11"/>
        <v>N/A</v>
      </c>
      <c r="E100" s="38">
        <v>39812</v>
      </c>
      <c r="F100" s="46" t="str">
        <f t="shared" si="12"/>
        <v>N/A</v>
      </c>
      <c r="G100" s="38">
        <v>39145</v>
      </c>
      <c r="H100" s="46" t="str">
        <f t="shared" si="13"/>
        <v>N/A</v>
      </c>
      <c r="I100" s="12">
        <v>3.07</v>
      </c>
      <c r="J100" s="12">
        <v>-1.68</v>
      </c>
      <c r="K100" s="47" t="s">
        <v>739</v>
      </c>
      <c r="L100" s="9" t="str">
        <f t="shared" si="14"/>
        <v>Yes</v>
      </c>
    </row>
    <row r="101" spans="1:12" ht="25.5" x14ac:dyDescent="0.2">
      <c r="A101" s="48" t="s">
        <v>1454</v>
      </c>
      <c r="B101" s="37" t="s">
        <v>213</v>
      </c>
      <c r="C101" s="49">
        <v>5959.7877078000001</v>
      </c>
      <c r="D101" s="46" t="str">
        <f t="shared" si="11"/>
        <v>N/A</v>
      </c>
      <c r="E101" s="49">
        <v>6384.1882598000002</v>
      </c>
      <c r="F101" s="46" t="str">
        <f t="shared" si="12"/>
        <v>N/A</v>
      </c>
      <c r="G101" s="49">
        <v>6863.8477966999999</v>
      </c>
      <c r="H101" s="46" t="str">
        <f t="shared" si="13"/>
        <v>N/A</v>
      </c>
      <c r="I101" s="12">
        <v>7.1210000000000004</v>
      </c>
      <c r="J101" s="12">
        <v>7.5129999999999999</v>
      </c>
      <c r="K101" s="47" t="s">
        <v>739</v>
      </c>
      <c r="L101" s="9" t="str">
        <f t="shared" si="14"/>
        <v>Yes</v>
      </c>
    </row>
    <row r="102" spans="1:12" ht="25.5" x14ac:dyDescent="0.2">
      <c r="A102" s="48" t="s">
        <v>629</v>
      </c>
      <c r="B102" s="37" t="s">
        <v>213</v>
      </c>
      <c r="C102" s="49">
        <v>28584923</v>
      </c>
      <c r="D102" s="46" t="str">
        <f t="shared" si="11"/>
        <v>N/A</v>
      </c>
      <c r="E102" s="49">
        <v>28298577</v>
      </c>
      <c r="F102" s="46" t="str">
        <f t="shared" si="12"/>
        <v>N/A</v>
      </c>
      <c r="G102" s="49">
        <v>29599572</v>
      </c>
      <c r="H102" s="46" t="str">
        <f t="shared" si="13"/>
        <v>N/A</v>
      </c>
      <c r="I102" s="12">
        <v>-1</v>
      </c>
      <c r="J102" s="12">
        <v>4.5970000000000004</v>
      </c>
      <c r="K102" s="47" t="s">
        <v>739</v>
      </c>
      <c r="L102" s="9" t="str">
        <f t="shared" si="14"/>
        <v>Yes</v>
      </c>
    </row>
    <row r="103" spans="1:12" ht="25.5" x14ac:dyDescent="0.2">
      <c r="A103" s="48" t="s">
        <v>630</v>
      </c>
      <c r="B103" s="37" t="s">
        <v>213</v>
      </c>
      <c r="C103" s="38">
        <v>13028</v>
      </c>
      <c r="D103" s="46" t="str">
        <f t="shared" si="11"/>
        <v>N/A</v>
      </c>
      <c r="E103" s="38">
        <v>10422</v>
      </c>
      <c r="F103" s="46" t="str">
        <f t="shared" si="12"/>
        <v>N/A</v>
      </c>
      <c r="G103" s="38">
        <v>10092</v>
      </c>
      <c r="H103" s="46" t="str">
        <f t="shared" si="13"/>
        <v>N/A</v>
      </c>
      <c r="I103" s="12">
        <v>-20</v>
      </c>
      <c r="J103" s="12">
        <v>-3.17</v>
      </c>
      <c r="K103" s="47" t="s">
        <v>739</v>
      </c>
      <c r="L103" s="9" t="str">
        <f t="shared" si="14"/>
        <v>Yes</v>
      </c>
    </row>
    <row r="104" spans="1:12" ht="25.5" x14ac:dyDescent="0.2">
      <c r="A104" s="48" t="s">
        <v>1455</v>
      </c>
      <c r="B104" s="37" t="s">
        <v>213</v>
      </c>
      <c r="C104" s="49">
        <v>2194.1144457999999</v>
      </c>
      <c r="D104" s="46" t="str">
        <f t="shared" si="11"/>
        <v>N/A</v>
      </c>
      <c r="E104" s="49">
        <v>2715.2731721</v>
      </c>
      <c r="F104" s="46" t="str">
        <f t="shared" si="12"/>
        <v>N/A</v>
      </c>
      <c r="G104" s="49">
        <v>2932.9738407</v>
      </c>
      <c r="H104" s="46" t="str">
        <f t="shared" si="13"/>
        <v>N/A</v>
      </c>
      <c r="I104" s="12">
        <v>23.75</v>
      </c>
      <c r="J104" s="12">
        <v>8.0180000000000007</v>
      </c>
      <c r="K104" s="47" t="s">
        <v>739</v>
      </c>
      <c r="L104" s="9" t="str">
        <f t="shared" si="14"/>
        <v>Yes</v>
      </c>
    </row>
    <row r="105" spans="1:12" ht="25.5" x14ac:dyDescent="0.2">
      <c r="A105" s="48" t="s">
        <v>631</v>
      </c>
      <c r="B105" s="37" t="s">
        <v>213</v>
      </c>
      <c r="C105" s="49">
        <v>885815</v>
      </c>
      <c r="D105" s="46" t="str">
        <f t="shared" si="11"/>
        <v>N/A</v>
      </c>
      <c r="E105" s="49">
        <v>929288</v>
      </c>
      <c r="F105" s="46" t="str">
        <f t="shared" si="12"/>
        <v>N/A</v>
      </c>
      <c r="G105" s="49">
        <v>1060724</v>
      </c>
      <c r="H105" s="46" t="str">
        <f t="shared" si="13"/>
        <v>N/A</v>
      </c>
      <c r="I105" s="12">
        <v>4.9080000000000004</v>
      </c>
      <c r="J105" s="12">
        <v>14.14</v>
      </c>
      <c r="K105" s="47" t="s">
        <v>739</v>
      </c>
      <c r="L105" s="9" t="str">
        <f t="shared" si="14"/>
        <v>Yes</v>
      </c>
    </row>
    <row r="106" spans="1:12" x14ac:dyDescent="0.2">
      <c r="A106" s="48" t="s">
        <v>632</v>
      </c>
      <c r="B106" s="37" t="s">
        <v>213</v>
      </c>
      <c r="C106" s="38">
        <v>2843</v>
      </c>
      <c r="D106" s="46" t="str">
        <f t="shared" si="11"/>
        <v>N/A</v>
      </c>
      <c r="E106" s="38">
        <v>3012</v>
      </c>
      <c r="F106" s="46" t="str">
        <f t="shared" si="12"/>
        <v>N/A</v>
      </c>
      <c r="G106" s="38">
        <v>3405</v>
      </c>
      <c r="H106" s="46" t="str">
        <f t="shared" si="13"/>
        <v>N/A</v>
      </c>
      <c r="I106" s="12">
        <v>5.944</v>
      </c>
      <c r="J106" s="12">
        <v>13.05</v>
      </c>
      <c r="K106" s="47" t="s">
        <v>739</v>
      </c>
      <c r="L106" s="9" t="str">
        <f t="shared" si="14"/>
        <v>Yes</v>
      </c>
    </row>
    <row r="107" spans="1:12" ht="25.5" x14ac:dyDescent="0.2">
      <c r="A107" s="48" t="s">
        <v>1456</v>
      </c>
      <c r="B107" s="37" t="s">
        <v>213</v>
      </c>
      <c r="C107" s="49">
        <v>311.57755892</v>
      </c>
      <c r="D107" s="46" t="str">
        <f t="shared" si="11"/>
        <v>N/A</v>
      </c>
      <c r="E107" s="49">
        <v>308.52855246000001</v>
      </c>
      <c r="F107" s="46" t="str">
        <f t="shared" si="12"/>
        <v>N/A</v>
      </c>
      <c r="G107" s="49">
        <v>311.5195301</v>
      </c>
      <c r="H107" s="46" t="str">
        <f t="shared" si="13"/>
        <v>N/A</v>
      </c>
      <c r="I107" s="12">
        <v>-0.97899999999999998</v>
      </c>
      <c r="J107" s="12">
        <v>0.96940000000000004</v>
      </c>
      <c r="K107" s="47" t="s">
        <v>739</v>
      </c>
      <c r="L107" s="9" t="str">
        <f t="shared" si="14"/>
        <v>Yes</v>
      </c>
    </row>
    <row r="108" spans="1:12" ht="25.5" x14ac:dyDescent="0.2">
      <c r="A108" s="48" t="s">
        <v>633</v>
      </c>
      <c r="B108" s="37" t="s">
        <v>213</v>
      </c>
      <c r="C108" s="49">
        <v>24922</v>
      </c>
      <c r="D108" s="46" t="str">
        <f t="shared" si="11"/>
        <v>N/A</v>
      </c>
      <c r="E108" s="49">
        <v>33838</v>
      </c>
      <c r="F108" s="46" t="str">
        <f t="shared" si="12"/>
        <v>N/A</v>
      </c>
      <c r="G108" s="49">
        <v>19239</v>
      </c>
      <c r="H108" s="46" t="str">
        <f t="shared" si="13"/>
        <v>N/A</v>
      </c>
      <c r="I108" s="12">
        <v>35.78</v>
      </c>
      <c r="J108" s="12">
        <v>-43.1</v>
      </c>
      <c r="K108" s="47" t="s">
        <v>739</v>
      </c>
      <c r="L108" s="9" t="str">
        <f t="shared" si="14"/>
        <v>No</v>
      </c>
    </row>
    <row r="109" spans="1:12" x14ac:dyDescent="0.2">
      <c r="A109" s="48" t="s">
        <v>634</v>
      </c>
      <c r="B109" s="37" t="s">
        <v>213</v>
      </c>
      <c r="C109" s="38">
        <v>589</v>
      </c>
      <c r="D109" s="46" t="str">
        <f t="shared" si="11"/>
        <v>N/A</v>
      </c>
      <c r="E109" s="38">
        <v>686</v>
      </c>
      <c r="F109" s="46" t="str">
        <f t="shared" si="12"/>
        <v>N/A</v>
      </c>
      <c r="G109" s="38">
        <v>551</v>
      </c>
      <c r="H109" s="46" t="str">
        <f t="shared" si="13"/>
        <v>N/A</v>
      </c>
      <c r="I109" s="12">
        <v>16.47</v>
      </c>
      <c r="J109" s="12">
        <v>-19.7</v>
      </c>
      <c r="K109" s="47" t="s">
        <v>739</v>
      </c>
      <c r="L109" s="9" t="str">
        <f t="shared" si="14"/>
        <v>Yes</v>
      </c>
    </row>
    <row r="110" spans="1:12" ht="25.5" x14ac:dyDescent="0.2">
      <c r="A110" s="48" t="s">
        <v>1457</v>
      </c>
      <c r="B110" s="37" t="s">
        <v>213</v>
      </c>
      <c r="C110" s="49">
        <v>42.312393888000003</v>
      </c>
      <c r="D110" s="46" t="str">
        <f t="shared" si="11"/>
        <v>N/A</v>
      </c>
      <c r="E110" s="49">
        <v>49.326530611999999</v>
      </c>
      <c r="F110" s="46" t="str">
        <f t="shared" si="12"/>
        <v>N/A</v>
      </c>
      <c r="G110" s="49">
        <v>34.916515425999997</v>
      </c>
      <c r="H110" s="46" t="str">
        <f t="shared" si="13"/>
        <v>N/A</v>
      </c>
      <c r="I110" s="12">
        <v>16.579999999999998</v>
      </c>
      <c r="J110" s="12">
        <v>-29.2</v>
      </c>
      <c r="K110" s="47" t="s">
        <v>739</v>
      </c>
      <c r="L110" s="9" t="str">
        <f t="shared" si="14"/>
        <v>Yes</v>
      </c>
    </row>
    <row r="111" spans="1:12" ht="25.5" x14ac:dyDescent="0.2">
      <c r="A111" s="48" t="s">
        <v>635</v>
      </c>
      <c r="B111" s="37" t="s">
        <v>213</v>
      </c>
      <c r="C111" s="49">
        <v>1593796</v>
      </c>
      <c r="D111" s="46" t="str">
        <f t="shared" si="11"/>
        <v>N/A</v>
      </c>
      <c r="E111" s="49">
        <v>1859194</v>
      </c>
      <c r="F111" s="46" t="str">
        <f t="shared" si="12"/>
        <v>N/A</v>
      </c>
      <c r="G111" s="49">
        <v>1793815</v>
      </c>
      <c r="H111" s="46" t="str">
        <f t="shared" si="13"/>
        <v>N/A</v>
      </c>
      <c r="I111" s="12">
        <v>16.649999999999999</v>
      </c>
      <c r="J111" s="12">
        <v>-3.52</v>
      </c>
      <c r="K111" s="47" t="s">
        <v>739</v>
      </c>
      <c r="L111" s="9" t="str">
        <f t="shared" si="14"/>
        <v>Yes</v>
      </c>
    </row>
    <row r="112" spans="1:12" x14ac:dyDescent="0.2">
      <c r="A112" s="48" t="s">
        <v>636</v>
      </c>
      <c r="B112" s="37" t="s">
        <v>213</v>
      </c>
      <c r="C112" s="38">
        <v>160</v>
      </c>
      <c r="D112" s="46" t="str">
        <f t="shared" si="11"/>
        <v>N/A</v>
      </c>
      <c r="E112" s="38">
        <v>154</v>
      </c>
      <c r="F112" s="46" t="str">
        <f t="shared" si="12"/>
        <v>N/A</v>
      </c>
      <c r="G112" s="38">
        <v>144</v>
      </c>
      <c r="H112" s="46" t="str">
        <f t="shared" si="13"/>
        <v>N/A</v>
      </c>
      <c r="I112" s="12">
        <v>-3.75</v>
      </c>
      <c r="J112" s="12">
        <v>-6.49</v>
      </c>
      <c r="K112" s="47" t="s">
        <v>739</v>
      </c>
      <c r="L112" s="9" t="str">
        <f t="shared" si="14"/>
        <v>Yes</v>
      </c>
    </row>
    <row r="113" spans="1:12" x14ac:dyDescent="0.2">
      <c r="A113" s="48" t="s">
        <v>1458</v>
      </c>
      <c r="B113" s="37" t="s">
        <v>213</v>
      </c>
      <c r="C113" s="49">
        <v>9961.2250000000004</v>
      </c>
      <c r="D113" s="46" t="str">
        <f t="shared" si="11"/>
        <v>N/A</v>
      </c>
      <c r="E113" s="49">
        <v>12072.688312</v>
      </c>
      <c r="F113" s="46" t="str">
        <f t="shared" si="12"/>
        <v>N/A</v>
      </c>
      <c r="G113" s="49">
        <v>12457.048611</v>
      </c>
      <c r="H113" s="46" t="str">
        <f t="shared" si="13"/>
        <v>N/A</v>
      </c>
      <c r="I113" s="12">
        <v>21.2</v>
      </c>
      <c r="J113" s="12">
        <v>3.1840000000000002</v>
      </c>
      <c r="K113" s="47" t="s">
        <v>739</v>
      </c>
      <c r="L113" s="9" t="str">
        <f t="shared" si="14"/>
        <v>Yes</v>
      </c>
    </row>
    <row r="114" spans="1:12" ht="25.5" x14ac:dyDescent="0.2">
      <c r="A114" s="48" t="s">
        <v>637</v>
      </c>
      <c r="B114" s="37" t="s">
        <v>213</v>
      </c>
      <c r="C114" s="49">
        <v>117951</v>
      </c>
      <c r="D114" s="46" t="str">
        <f t="shared" si="11"/>
        <v>N/A</v>
      </c>
      <c r="E114" s="49">
        <v>93583</v>
      </c>
      <c r="F114" s="46" t="str">
        <f t="shared" si="12"/>
        <v>N/A</v>
      </c>
      <c r="G114" s="49">
        <v>108351</v>
      </c>
      <c r="H114" s="46" t="str">
        <f t="shared" si="13"/>
        <v>N/A</v>
      </c>
      <c r="I114" s="12">
        <v>-20.7</v>
      </c>
      <c r="J114" s="12">
        <v>15.78</v>
      </c>
      <c r="K114" s="47" t="s">
        <v>739</v>
      </c>
      <c r="L114" s="9" t="str">
        <f>IF(J114="Div by 0", "N/A", IF(OR(J114="N/A",K114="N/A"),"N/A", IF(J114&gt;VALUE(MID(K114,1,2)), "No", IF(J114&lt;-1*VALUE(MID(K114,1,2)), "No", "Yes"))))</f>
        <v>Yes</v>
      </c>
    </row>
    <row r="115" spans="1:12" x14ac:dyDescent="0.2">
      <c r="A115" s="48" t="s">
        <v>638</v>
      </c>
      <c r="B115" s="37" t="s">
        <v>213</v>
      </c>
      <c r="C115" s="38">
        <v>1064</v>
      </c>
      <c r="D115" s="46" t="str">
        <f t="shared" si="11"/>
        <v>N/A</v>
      </c>
      <c r="E115" s="38">
        <v>891</v>
      </c>
      <c r="F115" s="46" t="str">
        <f t="shared" si="12"/>
        <v>N/A</v>
      </c>
      <c r="G115" s="38">
        <v>882</v>
      </c>
      <c r="H115" s="46" t="str">
        <f t="shared" si="13"/>
        <v>N/A</v>
      </c>
      <c r="I115" s="12">
        <v>-16.3</v>
      </c>
      <c r="J115" s="12">
        <v>-1.01</v>
      </c>
      <c r="K115" s="47" t="s">
        <v>739</v>
      </c>
      <c r="L115" s="9" t="str">
        <f t="shared" ref="L115:L119" si="15">IF(J115="Div by 0", "N/A", IF(OR(J115="N/A",K115="N/A"),"N/A", IF(J115&gt;VALUE(MID(K115,1,2)), "No", IF(J115&lt;-1*VALUE(MID(K115,1,2)), "No", "Yes"))))</f>
        <v>Yes</v>
      </c>
    </row>
    <row r="116" spans="1:12" ht="25.5" x14ac:dyDescent="0.2">
      <c r="A116" s="48" t="s">
        <v>1459</v>
      </c>
      <c r="B116" s="37" t="s">
        <v>213</v>
      </c>
      <c r="C116" s="49">
        <v>110.85620301</v>
      </c>
      <c r="D116" s="46" t="str">
        <f t="shared" si="11"/>
        <v>N/A</v>
      </c>
      <c r="E116" s="49">
        <v>105.03142536</v>
      </c>
      <c r="F116" s="46" t="str">
        <f t="shared" si="12"/>
        <v>N/A</v>
      </c>
      <c r="G116" s="49">
        <v>122.84693878</v>
      </c>
      <c r="H116" s="46" t="str">
        <f t="shared" si="13"/>
        <v>N/A</v>
      </c>
      <c r="I116" s="12">
        <v>-5.25</v>
      </c>
      <c r="J116" s="12">
        <v>16.96</v>
      </c>
      <c r="K116" s="47" t="s">
        <v>739</v>
      </c>
      <c r="L116" s="9" t="str">
        <f t="shared" si="15"/>
        <v>Yes</v>
      </c>
    </row>
    <row r="117" spans="1:12" ht="25.5" x14ac:dyDescent="0.2">
      <c r="A117" s="48" t="s">
        <v>639</v>
      </c>
      <c r="B117" s="37" t="s">
        <v>213</v>
      </c>
      <c r="C117" s="49">
        <v>160505</v>
      </c>
      <c r="D117" s="46" t="str">
        <f t="shared" si="11"/>
        <v>N/A</v>
      </c>
      <c r="E117" s="49">
        <v>357057</v>
      </c>
      <c r="F117" s="46" t="str">
        <f t="shared" si="12"/>
        <v>N/A</v>
      </c>
      <c r="G117" s="49">
        <v>795809</v>
      </c>
      <c r="H117" s="46" t="str">
        <f t="shared" si="13"/>
        <v>N/A</v>
      </c>
      <c r="I117" s="12">
        <v>122.5</v>
      </c>
      <c r="J117" s="12">
        <v>122.9</v>
      </c>
      <c r="K117" s="47" t="s">
        <v>739</v>
      </c>
      <c r="L117" s="9" t="str">
        <f t="shared" si="15"/>
        <v>No</v>
      </c>
    </row>
    <row r="118" spans="1:12" x14ac:dyDescent="0.2">
      <c r="A118" s="48" t="s">
        <v>640</v>
      </c>
      <c r="B118" s="37" t="s">
        <v>213</v>
      </c>
      <c r="C118" s="38">
        <v>11</v>
      </c>
      <c r="D118" s="46" t="str">
        <f t="shared" si="11"/>
        <v>N/A</v>
      </c>
      <c r="E118" s="38">
        <v>12</v>
      </c>
      <c r="F118" s="46" t="str">
        <f t="shared" si="12"/>
        <v>N/A</v>
      </c>
      <c r="G118" s="38">
        <v>11</v>
      </c>
      <c r="H118" s="46" t="str">
        <f t="shared" si="13"/>
        <v>N/A</v>
      </c>
      <c r="I118" s="12">
        <v>1100</v>
      </c>
      <c r="J118" s="12">
        <v>-8.33</v>
      </c>
      <c r="K118" s="47" t="s">
        <v>739</v>
      </c>
      <c r="L118" s="9" t="str">
        <f t="shared" si="15"/>
        <v>Yes</v>
      </c>
    </row>
    <row r="119" spans="1:12" ht="25.5" x14ac:dyDescent="0.2">
      <c r="A119" s="48" t="s">
        <v>1460</v>
      </c>
      <c r="B119" s="37" t="s">
        <v>213</v>
      </c>
      <c r="C119" s="49">
        <v>160505</v>
      </c>
      <c r="D119" s="46" t="str">
        <f t="shared" si="11"/>
        <v>N/A</v>
      </c>
      <c r="E119" s="49">
        <v>29754.75</v>
      </c>
      <c r="F119" s="46" t="str">
        <f t="shared" si="12"/>
        <v>N/A</v>
      </c>
      <c r="G119" s="49">
        <v>72346.272727000003</v>
      </c>
      <c r="H119" s="46" t="str">
        <f t="shared" si="13"/>
        <v>N/A</v>
      </c>
      <c r="I119" s="12">
        <v>-81.5</v>
      </c>
      <c r="J119" s="12">
        <v>143.1</v>
      </c>
      <c r="K119" s="47" t="s">
        <v>739</v>
      </c>
      <c r="L119" s="9" t="str">
        <f t="shared" si="15"/>
        <v>No</v>
      </c>
    </row>
    <row r="120" spans="1:12" ht="25.5" x14ac:dyDescent="0.2">
      <c r="A120" s="48" t="s">
        <v>641</v>
      </c>
      <c r="B120" s="37" t="s">
        <v>213</v>
      </c>
      <c r="C120" s="49">
        <v>13652312</v>
      </c>
      <c r="D120" s="46" t="str">
        <f t="shared" si="11"/>
        <v>N/A</v>
      </c>
      <c r="E120" s="49">
        <v>11931003</v>
      </c>
      <c r="F120" s="46" t="str">
        <f t="shared" si="12"/>
        <v>N/A</v>
      </c>
      <c r="G120" s="49">
        <v>11959999</v>
      </c>
      <c r="H120" s="46" t="str">
        <f t="shared" si="13"/>
        <v>N/A</v>
      </c>
      <c r="I120" s="12">
        <v>-12.6</v>
      </c>
      <c r="J120" s="12">
        <v>0.24299999999999999</v>
      </c>
      <c r="K120" s="47" t="s">
        <v>739</v>
      </c>
      <c r="L120" s="9" t="str">
        <f t="shared" ref="L120:L131" si="16">IF(J120="Div by 0", "N/A", IF(K120="N/A","N/A", IF(J120&gt;VALUE(MID(K120,1,2)), "No", IF(J120&lt;-1*VALUE(MID(K120,1,2)), "No", "Yes"))))</f>
        <v>Yes</v>
      </c>
    </row>
    <row r="121" spans="1:12" ht="25.5" x14ac:dyDescent="0.2">
      <c r="A121" s="48" t="s">
        <v>642</v>
      </c>
      <c r="B121" s="37" t="s">
        <v>213</v>
      </c>
      <c r="C121" s="38">
        <v>29123</v>
      </c>
      <c r="D121" s="46" t="str">
        <f t="shared" si="11"/>
        <v>N/A</v>
      </c>
      <c r="E121" s="38">
        <v>27004</v>
      </c>
      <c r="F121" s="46" t="str">
        <f t="shared" si="12"/>
        <v>N/A</v>
      </c>
      <c r="G121" s="38">
        <v>35067</v>
      </c>
      <c r="H121" s="46" t="str">
        <f t="shared" si="13"/>
        <v>N/A</v>
      </c>
      <c r="I121" s="12">
        <v>-7.28</v>
      </c>
      <c r="J121" s="12">
        <v>29.86</v>
      </c>
      <c r="K121" s="47" t="s">
        <v>739</v>
      </c>
      <c r="L121" s="9" t="str">
        <f t="shared" si="16"/>
        <v>Yes</v>
      </c>
    </row>
    <row r="122" spans="1:12" ht="25.5" x14ac:dyDescent="0.2">
      <c r="A122" s="48" t="s">
        <v>1461</v>
      </c>
      <c r="B122" s="37" t="s">
        <v>213</v>
      </c>
      <c r="C122" s="49">
        <v>468.78110084999997</v>
      </c>
      <c r="D122" s="46" t="str">
        <f t="shared" si="11"/>
        <v>N/A</v>
      </c>
      <c r="E122" s="49">
        <v>441.82354465999998</v>
      </c>
      <c r="F122" s="46" t="str">
        <f t="shared" si="12"/>
        <v>N/A</v>
      </c>
      <c r="G122" s="49">
        <v>341.06136823999998</v>
      </c>
      <c r="H122" s="46" t="str">
        <f t="shared" si="13"/>
        <v>N/A</v>
      </c>
      <c r="I122" s="12">
        <v>-5.75</v>
      </c>
      <c r="J122" s="12">
        <v>-22.8</v>
      </c>
      <c r="K122" s="47" t="s">
        <v>739</v>
      </c>
      <c r="L122" s="9" t="str">
        <f t="shared" si="16"/>
        <v>Yes</v>
      </c>
    </row>
    <row r="123" spans="1:12" ht="25.5" x14ac:dyDescent="0.2">
      <c r="A123" s="48" t="s">
        <v>643</v>
      </c>
      <c r="B123" s="37" t="s">
        <v>213</v>
      </c>
      <c r="C123" s="49">
        <v>313541240</v>
      </c>
      <c r="D123" s="46" t="str">
        <f t="shared" ref="D123:D131" si="17">IF($B123="N/A","N/A",IF(C123&gt;10,"No",IF(C123&lt;-10,"No","Yes")))</f>
        <v>N/A</v>
      </c>
      <c r="E123" s="49">
        <v>339943468</v>
      </c>
      <c r="F123" s="46" t="str">
        <f t="shared" ref="F123:F131" si="18">IF($B123="N/A","N/A",IF(E123&gt;10,"No",IF(E123&lt;-10,"No","Yes")))</f>
        <v>N/A</v>
      </c>
      <c r="G123" s="49">
        <v>337152207</v>
      </c>
      <c r="H123" s="46" t="str">
        <f t="shared" ref="H123:H131" si="19">IF($B123="N/A","N/A",IF(G123&gt;10,"No",IF(G123&lt;-10,"No","Yes")))</f>
        <v>N/A</v>
      </c>
      <c r="I123" s="12">
        <v>8.4209999999999994</v>
      </c>
      <c r="J123" s="12">
        <v>-0.82099999999999995</v>
      </c>
      <c r="K123" s="47" t="s">
        <v>739</v>
      </c>
      <c r="L123" s="9" t="str">
        <f t="shared" si="16"/>
        <v>Yes</v>
      </c>
    </row>
    <row r="124" spans="1:12" x14ac:dyDescent="0.2">
      <c r="A124" s="48" t="s">
        <v>644</v>
      </c>
      <c r="B124" s="37" t="s">
        <v>213</v>
      </c>
      <c r="C124" s="38">
        <v>10290</v>
      </c>
      <c r="D124" s="46" t="str">
        <f t="shared" si="17"/>
        <v>N/A</v>
      </c>
      <c r="E124" s="38">
        <v>10665</v>
      </c>
      <c r="F124" s="46" t="str">
        <f t="shared" si="18"/>
        <v>N/A</v>
      </c>
      <c r="G124" s="38">
        <v>10453</v>
      </c>
      <c r="H124" s="46" t="str">
        <f t="shared" si="19"/>
        <v>N/A</v>
      </c>
      <c r="I124" s="12">
        <v>3.6440000000000001</v>
      </c>
      <c r="J124" s="12">
        <v>-1.99</v>
      </c>
      <c r="K124" s="47" t="s">
        <v>739</v>
      </c>
      <c r="L124" s="9" t="str">
        <f t="shared" si="16"/>
        <v>Yes</v>
      </c>
    </row>
    <row r="125" spans="1:12" ht="25.5" x14ac:dyDescent="0.2">
      <c r="A125" s="48" t="s">
        <v>1462</v>
      </c>
      <c r="B125" s="37" t="s">
        <v>213</v>
      </c>
      <c r="C125" s="49">
        <v>30470.480078000001</v>
      </c>
      <c r="D125" s="46" t="str">
        <f t="shared" si="17"/>
        <v>N/A</v>
      </c>
      <c r="E125" s="49">
        <v>31874.680543999999</v>
      </c>
      <c r="F125" s="46" t="str">
        <f t="shared" si="18"/>
        <v>N/A</v>
      </c>
      <c r="G125" s="49">
        <v>32254.109538000001</v>
      </c>
      <c r="H125" s="46" t="str">
        <f t="shared" si="19"/>
        <v>N/A</v>
      </c>
      <c r="I125" s="12">
        <v>4.6079999999999997</v>
      </c>
      <c r="J125" s="12">
        <v>1.19</v>
      </c>
      <c r="K125" s="47" t="s">
        <v>739</v>
      </c>
      <c r="L125" s="9" t="str">
        <f t="shared" si="16"/>
        <v>Yes</v>
      </c>
    </row>
    <row r="126" spans="1:12" ht="25.5" x14ac:dyDescent="0.2">
      <c r="A126" s="48" t="s">
        <v>645</v>
      </c>
      <c r="B126" s="37" t="s">
        <v>213</v>
      </c>
      <c r="C126" s="49">
        <v>60802229</v>
      </c>
      <c r="D126" s="46" t="str">
        <f t="shared" si="17"/>
        <v>N/A</v>
      </c>
      <c r="E126" s="49">
        <v>73431604</v>
      </c>
      <c r="F126" s="46" t="str">
        <f t="shared" si="18"/>
        <v>N/A</v>
      </c>
      <c r="G126" s="49">
        <v>80142175</v>
      </c>
      <c r="H126" s="46" t="str">
        <f t="shared" si="19"/>
        <v>N/A</v>
      </c>
      <c r="I126" s="12">
        <v>20.77</v>
      </c>
      <c r="J126" s="12">
        <v>9.1389999999999993</v>
      </c>
      <c r="K126" s="47" t="s">
        <v>739</v>
      </c>
      <c r="L126" s="9" t="str">
        <f t="shared" si="16"/>
        <v>Yes</v>
      </c>
    </row>
    <row r="127" spans="1:12" x14ac:dyDescent="0.2">
      <c r="A127" s="48" t="s">
        <v>646</v>
      </c>
      <c r="B127" s="37" t="s">
        <v>213</v>
      </c>
      <c r="C127" s="38">
        <v>15211</v>
      </c>
      <c r="D127" s="46" t="str">
        <f t="shared" si="17"/>
        <v>N/A</v>
      </c>
      <c r="E127" s="38">
        <v>16292</v>
      </c>
      <c r="F127" s="46" t="str">
        <f t="shared" si="18"/>
        <v>N/A</v>
      </c>
      <c r="G127" s="38">
        <v>16961</v>
      </c>
      <c r="H127" s="46" t="str">
        <f t="shared" si="19"/>
        <v>N/A</v>
      </c>
      <c r="I127" s="12">
        <v>7.1070000000000002</v>
      </c>
      <c r="J127" s="12">
        <v>4.1059999999999999</v>
      </c>
      <c r="K127" s="47" t="s">
        <v>739</v>
      </c>
      <c r="L127" s="9" t="str">
        <f t="shared" si="16"/>
        <v>Yes</v>
      </c>
    </row>
    <row r="128" spans="1:12" ht="25.5" x14ac:dyDescent="0.2">
      <c r="A128" s="48" t="s">
        <v>1463</v>
      </c>
      <c r="B128" s="37" t="s">
        <v>213</v>
      </c>
      <c r="C128" s="49">
        <v>3997.2538952</v>
      </c>
      <c r="D128" s="46" t="str">
        <f t="shared" si="17"/>
        <v>N/A</v>
      </c>
      <c r="E128" s="49">
        <v>4507.2185122000001</v>
      </c>
      <c r="F128" s="46" t="str">
        <f t="shared" si="18"/>
        <v>N/A</v>
      </c>
      <c r="G128" s="49">
        <v>4725.0854902000001</v>
      </c>
      <c r="H128" s="46" t="str">
        <f t="shared" si="19"/>
        <v>N/A</v>
      </c>
      <c r="I128" s="12">
        <v>12.76</v>
      </c>
      <c r="J128" s="12">
        <v>4.8339999999999996</v>
      </c>
      <c r="K128" s="47" t="s">
        <v>739</v>
      </c>
      <c r="L128" s="9" t="str">
        <f t="shared" si="16"/>
        <v>Yes</v>
      </c>
    </row>
    <row r="129" spans="1:12" ht="25.5" x14ac:dyDescent="0.2">
      <c r="A129" s="48" t="s">
        <v>647</v>
      </c>
      <c r="B129" s="37" t="s">
        <v>213</v>
      </c>
      <c r="C129" s="49">
        <v>10857713</v>
      </c>
      <c r="D129" s="46" t="str">
        <f t="shared" si="17"/>
        <v>N/A</v>
      </c>
      <c r="E129" s="49">
        <v>11814458</v>
      </c>
      <c r="F129" s="46" t="str">
        <f t="shared" si="18"/>
        <v>N/A</v>
      </c>
      <c r="G129" s="49">
        <v>11127713</v>
      </c>
      <c r="H129" s="46" t="str">
        <f t="shared" si="19"/>
        <v>N/A</v>
      </c>
      <c r="I129" s="12">
        <v>8.8119999999999994</v>
      </c>
      <c r="J129" s="12">
        <v>-5.81</v>
      </c>
      <c r="K129" s="47" t="s">
        <v>739</v>
      </c>
      <c r="L129" s="9" t="str">
        <f t="shared" si="16"/>
        <v>Yes</v>
      </c>
    </row>
    <row r="130" spans="1:12" x14ac:dyDescent="0.2">
      <c r="A130" s="48" t="s">
        <v>648</v>
      </c>
      <c r="B130" s="37" t="s">
        <v>213</v>
      </c>
      <c r="C130" s="38">
        <v>1206</v>
      </c>
      <c r="D130" s="46" t="str">
        <f t="shared" si="17"/>
        <v>N/A</v>
      </c>
      <c r="E130" s="38">
        <v>1299</v>
      </c>
      <c r="F130" s="46" t="str">
        <f t="shared" si="18"/>
        <v>N/A</v>
      </c>
      <c r="G130" s="38">
        <v>1275</v>
      </c>
      <c r="H130" s="46" t="str">
        <f t="shared" si="19"/>
        <v>N/A</v>
      </c>
      <c r="I130" s="12">
        <v>7.7110000000000003</v>
      </c>
      <c r="J130" s="12">
        <v>-1.85</v>
      </c>
      <c r="K130" s="47" t="s">
        <v>739</v>
      </c>
      <c r="L130" s="9" t="str">
        <f t="shared" si="16"/>
        <v>Yes</v>
      </c>
    </row>
    <row r="131" spans="1:12" ht="25.5" x14ac:dyDescent="0.2">
      <c r="A131" s="48" t="s">
        <v>1464</v>
      </c>
      <c r="B131" s="37" t="s">
        <v>213</v>
      </c>
      <c r="C131" s="49">
        <v>9003.0787727999996</v>
      </c>
      <c r="D131" s="46" t="str">
        <f t="shared" si="17"/>
        <v>N/A</v>
      </c>
      <c r="E131" s="49">
        <v>9095.0408005999998</v>
      </c>
      <c r="F131" s="46" t="str">
        <f t="shared" si="18"/>
        <v>N/A</v>
      </c>
      <c r="G131" s="49">
        <v>8727.6180392000006</v>
      </c>
      <c r="H131" s="46" t="str">
        <f t="shared" si="19"/>
        <v>N/A</v>
      </c>
      <c r="I131" s="12">
        <v>1.0209999999999999</v>
      </c>
      <c r="J131" s="12">
        <v>-4.04</v>
      </c>
      <c r="K131" s="47" t="s">
        <v>739</v>
      </c>
      <c r="L131" s="9" t="str">
        <f t="shared" si="16"/>
        <v>Yes</v>
      </c>
    </row>
    <row r="132" spans="1:12" x14ac:dyDescent="0.2">
      <c r="A132" s="48" t="s">
        <v>1465</v>
      </c>
      <c r="B132" s="37" t="s">
        <v>213</v>
      </c>
      <c r="C132" s="49">
        <v>184.70379550000001</v>
      </c>
      <c r="D132" s="46" t="str">
        <f t="shared" ref="D132:D143" si="20">IF($B132="N/A","N/A",IF(C132&gt;10,"No",IF(C132&lt;-10,"No","Yes")))</f>
        <v>N/A</v>
      </c>
      <c r="E132" s="49">
        <v>206.09112651999999</v>
      </c>
      <c r="F132" s="46" t="str">
        <f t="shared" ref="F132:F143" si="21">IF($B132="N/A","N/A",IF(E132&gt;10,"No",IF(E132&lt;-10,"No","Yes")))</f>
        <v>N/A</v>
      </c>
      <c r="G132" s="49">
        <v>197.92155346000001</v>
      </c>
      <c r="H132" s="46" t="str">
        <f t="shared" ref="H132:H143" si="22">IF($B132="N/A","N/A",IF(G132&gt;10,"No",IF(G132&lt;-10,"No","Yes")))</f>
        <v>N/A</v>
      </c>
      <c r="I132" s="12">
        <v>11.58</v>
      </c>
      <c r="J132" s="12">
        <v>-3.96</v>
      </c>
      <c r="K132" s="47" t="s">
        <v>739</v>
      </c>
      <c r="L132" s="9" t="str">
        <f t="shared" ref="L132:L143" si="23">IF(J132="Div by 0", "N/A", IF(K132="N/A","N/A", IF(J132&gt;VALUE(MID(K132,1,2)), "No", IF(J132&lt;-1*VALUE(MID(K132,1,2)), "No", "Yes"))))</f>
        <v>Yes</v>
      </c>
    </row>
    <row r="133" spans="1:12" x14ac:dyDescent="0.2">
      <c r="A133" s="48" t="s">
        <v>1466</v>
      </c>
      <c r="B133" s="37" t="s">
        <v>213</v>
      </c>
      <c r="C133" s="49">
        <v>143.72372075999999</v>
      </c>
      <c r="D133" s="46" t="str">
        <f t="shared" si="20"/>
        <v>N/A</v>
      </c>
      <c r="E133" s="49">
        <v>144.70825006000001</v>
      </c>
      <c r="F133" s="46" t="str">
        <f t="shared" si="21"/>
        <v>N/A</v>
      </c>
      <c r="G133" s="49">
        <v>130.69331238999999</v>
      </c>
      <c r="H133" s="46" t="str">
        <f t="shared" si="22"/>
        <v>N/A</v>
      </c>
      <c r="I133" s="12">
        <v>0.68500000000000005</v>
      </c>
      <c r="J133" s="12">
        <v>-9.68</v>
      </c>
      <c r="K133" s="47" t="s">
        <v>739</v>
      </c>
      <c r="L133" s="9" t="str">
        <f t="shared" si="23"/>
        <v>Yes</v>
      </c>
    </row>
    <row r="134" spans="1:12" x14ac:dyDescent="0.2">
      <c r="A134" s="48" t="s">
        <v>1467</v>
      </c>
      <c r="B134" s="37" t="s">
        <v>213</v>
      </c>
      <c r="C134" s="49">
        <v>222.65478818</v>
      </c>
      <c r="D134" s="46" t="str">
        <f t="shared" si="20"/>
        <v>N/A</v>
      </c>
      <c r="E134" s="49">
        <v>259.28990078999999</v>
      </c>
      <c r="F134" s="46" t="str">
        <f t="shared" si="21"/>
        <v>N/A</v>
      </c>
      <c r="G134" s="49">
        <v>255.01155667</v>
      </c>
      <c r="H134" s="46" t="str">
        <f t="shared" si="22"/>
        <v>N/A</v>
      </c>
      <c r="I134" s="12">
        <v>16.45</v>
      </c>
      <c r="J134" s="12">
        <v>-1.65</v>
      </c>
      <c r="K134" s="47" t="s">
        <v>739</v>
      </c>
      <c r="L134" s="9" t="str">
        <f t="shared" si="23"/>
        <v>Yes</v>
      </c>
    </row>
    <row r="135" spans="1:12" x14ac:dyDescent="0.2">
      <c r="A135" s="48" t="s">
        <v>1468</v>
      </c>
      <c r="B135" s="37" t="s">
        <v>213</v>
      </c>
      <c r="C135" s="49">
        <v>5254.8434212000002</v>
      </c>
      <c r="D135" s="46" t="str">
        <f t="shared" si="20"/>
        <v>N/A</v>
      </c>
      <c r="E135" s="49">
        <v>4899.4428862000004</v>
      </c>
      <c r="F135" s="46" t="str">
        <f t="shared" si="21"/>
        <v>N/A</v>
      </c>
      <c r="G135" s="49">
        <v>4928.5332355999999</v>
      </c>
      <c r="H135" s="46" t="str">
        <f t="shared" si="22"/>
        <v>N/A</v>
      </c>
      <c r="I135" s="12">
        <v>-6.76</v>
      </c>
      <c r="J135" s="12">
        <v>0.59370000000000001</v>
      </c>
      <c r="K135" s="47" t="s">
        <v>739</v>
      </c>
      <c r="L135" s="9" t="str">
        <f t="shared" si="23"/>
        <v>Yes</v>
      </c>
    </row>
    <row r="136" spans="1:12" x14ac:dyDescent="0.2">
      <c r="A136" s="48" t="s">
        <v>1469</v>
      </c>
      <c r="B136" s="37" t="s">
        <v>213</v>
      </c>
      <c r="C136" s="49">
        <v>8143.3960866999996</v>
      </c>
      <c r="D136" s="46" t="str">
        <f t="shared" si="20"/>
        <v>N/A</v>
      </c>
      <c r="E136" s="49">
        <v>7882.8147443999997</v>
      </c>
      <c r="F136" s="46" t="str">
        <f t="shared" si="21"/>
        <v>N/A</v>
      </c>
      <c r="G136" s="49">
        <v>7823.1482974999999</v>
      </c>
      <c r="H136" s="46" t="str">
        <f t="shared" si="22"/>
        <v>N/A</v>
      </c>
      <c r="I136" s="12">
        <v>-3.2</v>
      </c>
      <c r="J136" s="12">
        <v>-0.75700000000000001</v>
      </c>
      <c r="K136" s="47" t="s">
        <v>739</v>
      </c>
      <c r="L136" s="9" t="str">
        <f t="shared" si="23"/>
        <v>Yes</v>
      </c>
    </row>
    <row r="137" spans="1:12" x14ac:dyDescent="0.2">
      <c r="A137" s="48" t="s">
        <v>1470</v>
      </c>
      <c r="B137" s="37" t="s">
        <v>213</v>
      </c>
      <c r="C137" s="49">
        <v>2523.4752770999999</v>
      </c>
      <c r="D137" s="46" t="str">
        <f t="shared" si="20"/>
        <v>N/A</v>
      </c>
      <c r="E137" s="49">
        <v>2202.4683847000001</v>
      </c>
      <c r="F137" s="46" t="str">
        <f t="shared" si="21"/>
        <v>N/A</v>
      </c>
      <c r="G137" s="49">
        <v>2405.5003101000002</v>
      </c>
      <c r="H137" s="46" t="str">
        <f t="shared" si="22"/>
        <v>N/A</v>
      </c>
      <c r="I137" s="12">
        <v>-12.7</v>
      </c>
      <c r="J137" s="12">
        <v>9.218</v>
      </c>
      <c r="K137" s="47" t="s">
        <v>739</v>
      </c>
      <c r="L137" s="9" t="str">
        <f t="shared" si="23"/>
        <v>Yes</v>
      </c>
    </row>
    <row r="138" spans="1:12" x14ac:dyDescent="0.2">
      <c r="A138" s="48" t="s">
        <v>1471</v>
      </c>
      <c r="B138" s="37" t="s">
        <v>213</v>
      </c>
      <c r="C138" s="49">
        <v>313.85300469999999</v>
      </c>
      <c r="D138" s="46" t="str">
        <f t="shared" si="20"/>
        <v>N/A</v>
      </c>
      <c r="E138" s="49">
        <v>346.59433208000002</v>
      </c>
      <c r="F138" s="46" t="str">
        <f t="shared" si="21"/>
        <v>N/A</v>
      </c>
      <c r="G138" s="49">
        <v>358.89941565999999</v>
      </c>
      <c r="H138" s="46" t="str">
        <f t="shared" si="22"/>
        <v>N/A</v>
      </c>
      <c r="I138" s="12">
        <v>10.43</v>
      </c>
      <c r="J138" s="12">
        <v>3.55</v>
      </c>
      <c r="K138" s="47" t="s">
        <v>739</v>
      </c>
      <c r="L138" s="9" t="str">
        <f t="shared" si="23"/>
        <v>Yes</v>
      </c>
    </row>
    <row r="139" spans="1:12" x14ac:dyDescent="0.2">
      <c r="A139" s="48" t="s">
        <v>1472</v>
      </c>
      <c r="B139" s="37" t="s">
        <v>213</v>
      </c>
      <c r="C139" s="49">
        <v>146.30798099</v>
      </c>
      <c r="D139" s="46" t="str">
        <f t="shared" si="20"/>
        <v>N/A</v>
      </c>
      <c r="E139" s="49">
        <v>187.90981205</v>
      </c>
      <c r="F139" s="46" t="str">
        <f t="shared" si="21"/>
        <v>N/A</v>
      </c>
      <c r="G139" s="49">
        <v>196.50386513000001</v>
      </c>
      <c r="H139" s="46" t="str">
        <f t="shared" si="22"/>
        <v>N/A</v>
      </c>
      <c r="I139" s="12">
        <v>28.43</v>
      </c>
      <c r="J139" s="12">
        <v>4.5730000000000004</v>
      </c>
      <c r="K139" s="47" t="s">
        <v>739</v>
      </c>
      <c r="L139" s="9" t="str">
        <f t="shared" si="23"/>
        <v>Yes</v>
      </c>
    </row>
    <row r="140" spans="1:12" x14ac:dyDescent="0.2">
      <c r="A140" s="48" t="s">
        <v>1473</v>
      </c>
      <c r="B140" s="37" t="s">
        <v>213</v>
      </c>
      <c r="C140" s="49">
        <v>466.27797779000002</v>
      </c>
      <c r="D140" s="46" t="str">
        <f t="shared" si="20"/>
        <v>N/A</v>
      </c>
      <c r="E140" s="49">
        <v>485.55856067000002</v>
      </c>
      <c r="F140" s="46" t="str">
        <f t="shared" si="21"/>
        <v>N/A</v>
      </c>
      <c r="G140" s="49">
        <v>496.95662441000002</v>
      </c>
      <c r="H140" s="46" t="str">
        <f t="shared" si="22"/>
        <v>N/A</v>
      </c>
      <c r="I140" s="12">
        <v>4.1349999999999998</v>
      </c>
      <c r="J140" s="12">
        <v>2.347</v>
      </c>
      <c r="K140" s="47" t="s">
        <v>739</v>
      </c>
      <c r="L140" s="9" t="str">
        <f t="shared" si="23"/>
        <v>Yes</v>
      </c>
    </row>
    <row r="141" spans="1:12" x14ac:dyDescent="0.2">
      <c r="A141" s="48" t="s">
        <v>1474</v>
      </c>
      <c r="B141" s="37" t="s">
        <v>213</v>
      </c>
      <c r="C141" s="49">
        <v>6068.6654854999997</v>
      </c>
      <c r="D141" s="46" t="str">
        <f t="shared" si="20"/>
        <v>N/A</v>
      </c>
      <c r="E141" s="49">
        <v>6344.7680622999997</v>
      </c>
      <c r="F141" s="46" t="str">
        <f t="shared" si="21"/>
        <v>N/A</v>
      </c>
      <c r="G141" s="49">
        <v>6266.3833636999998</v>
      </c>
      <c r="H141" s="46" t="str">
        <f t="shared" si="22"/>
        <v>N/A</v>
      </c>
      <c r="I141" s="12">
        <v>4.55</v>
      </c>
      <c r="J141" s="12">
        <v>-1.24</v>
      </c>
      <c r="K141" s="47" t="s">
        <v>739</v>
      </c>
      <c r="L141" s="9" t="str">
        <f t="shared" si="23"/>
        <v>Yes</v>
      </c>
    </row>
    <row r="142" spans="1:12" x14ac:dyDescent="0.2">
      <c r="A142" s="48" t="s">
        <v>1475</v>
      </c>
      <c r="B142" s="37" t="s">
        <v>213</v>
      </c>
      <c r="C142" s="49">
        <v>4617.9178816000003</v>
      </c>
      <c r="D142" s="46" t="str">
        <f t="shared" si="20"/>
        <v>N/A</v>
      </c>
      <c r="E142" s="49">
        <v>4806.3019874000001</v>
      </c>
      <c r="F142" s="46" t="str">
        <f t="shared" si="21"/>
        <v>N/A</v>
      </c>
      <c r="G142" s="49">
        <v>4754.0333453000003</v>
      </c>
      <c r="H142" s="46" t="str">
        <f t="shared" si="22"/>
        <v>N/A</v>
      </c>
      <c r="I142" s="12">
        <v>4.0789999999999997</v>
      </c>
      <c r="J142" s="12">
        <v>-1.0900000000000001</v>
      </c>
      <c r="K142" s="47" t="s">
        <v>739</v>
      </c>
      <c r="L142" s="9" t="str">
        <f t="shared" si="23"/>
        <v>Yes</v>
      </c>
    </row>
    <row r="143" spans="1:12" x14ac:dyDescent="0.2">
      <c r="A143" s="48" t="s">
        <v>1476</v>
      </c>
      <c r="B143" s="37" t="s">
        <v>213</v>
      </c>
      <c r="C143" s="49">
        <v>7469.5105702000001</v>
      </c>
      <c r="D143" s="46" t="str">
        <f t="shared" si="20"/>
        <v>N/A</v>
      </c>
      <c r="E143" s="49">
        <v>7761.3761395000001</v>
      </c>
      <c r="F143" s="46" t="str">
        <f t="shared" si="21"/>
        <v>N/A</v>
      </c>
      <c r="G143" s="49">
        <v>7611.7138908999996</v>
      </c>
      <c r="H143" s="46" t="str">
        <f t="shared" si="22"/>
        <v>N/A</v>
      </c>
      <c r="I143" s="12">
        <v>3.907</v>
      </c>
      <c r="J143" s="12">
        <v>-1.93</v>
      </c>
      <c r="K143" s="47" t="s">
        <v>739</v>
      </c>
      <c r="L143" s="9" t="str">
        <f t="shared" si="23"/>
        <v>Yes</v>
      </c>
    </row>
    <row r="144" spans="1:12" x14ac:dyDescent="0.2">
      <c r="A144" s="48" t="s">
        <v>89</v>
      </c>
      <c r="B144" s="37" t="s">
        <v>213</v>
      </c>
      <c r="C144" s="8">
        <v>1.6724520674000001</v>
      </c>
      <c r="D144" s="46" t="str">
        <f t="shared" ref="D144:D161" si="24">IF($B144="N/A","N/A",IF(C144&gt;10,"No",IF(C144&lt;-10,"No","Yes")))</f>
        <v>N/A</v>
      </c>
      <c r="E144" s="8">
        <v>1.9297518974000001</v>
      </c>
      <c r="F144" s="46" t="str">
        <f t="shared" ref="F144:F161" si="25">IF($B144="N/A","N/A",IF(E144&gt;10,"No",IF(E144&lt;-10,"No","Yes")))</f>
        <v>N/A</v>
      </c>
      <c r="G144" s="8">
        <v>1.6357946278</v>
      </c>
      <c r="H144" s="46" t="str">
        <f t="shared" ref="H144:H161" si="26">IF($B144="N/A","N/A",IF(G144&gt;10,"No",IF(G144&lt;-10,"No","Yes")))</f>
        <v>N/A</v>
      </c>
      <c r="I144" s="12">
        <v>15.38</v>
      </c>
      <c r="J144" s="12">
        <v>-15.2</v>
      </c>
      <c r="K144" s="47" t="s">
        <v>739</v>
      </c>
      <c r="L144" s="9" t="str">
        <f t="shared" ref="L144:L161" si="27">IF(J144="Div by 0", "N/A", IF(K144="N/A","N/A", IF(J144&gt;VALUE(MID(K144,1,2)), "No", IF(J144&lt;-1*VALUE(MID(K144,1,2)), "No", "Yes"))))</f>
        <v>Yes</v>
      </c>
    </row>
    <row r="145" spans="1:12" x14ac:dyDescent="0.2">
      <c r="A145" s="48" t="s">
        <v>477</v>
      </c>
      <c r="B145" s="37" t="s">
        <v>213</v>
      </c>
      <c r="C145" s="8">
        <v>1.3184371335</v>
      </c>
      <c r="D145" s="46" t="str">
        <f t="shared" si="24"/>
        <v>N/A</v>
      </c>
      <c r="E145" s="8">
        <v>1.523975332</v>
      </c>
      <c r="F145" s="46" t="str">
        <f t="shared" si="25"/>
        <v>N/A</v>
      </c>
      <c r="G145" s="8">
        <v>1.1539745952</v>
      </c>
      <c r="H145" s="46" t="str">
        <f t="shared" si="26"/>
        <v>N/A</v>
      </c>
      <c r="I145" s="12">
        <v>15.59</v>
      </c>
      <c r="J145" s="12">
        <v>-24.3</v>
      </c>
      <c r="K145" s="47" t="s">
        <v>739</v>
      </c>
      <c r="L145" s="9" t="str">
        <f t="shared" si="27"/>
        <v>Yes</v>
      </c>
    </row>
    <row r="146" spans="1:12" x14ac:dyDescent="0.2">
      <c r="A146" s="48" t="s">
        <v>478</v>
      </c>
      <c r="B146" s="37" t="s">
        <v>213</v>
      </c>
      <c r="C146" s="8">
        <v>1.96177953</v>
      </c>
      <c r="D146" s="46" t="str">
        <f t="shared" si="24"/>
        <v>N/A</v>
      </c>
      <c r="E146" s="8">
        <v>2.267261725</v>
      </c>
      <c r="F146" s="46" t="str">
        <f t="shared" si="25"/>
        <v>N/A</v>
      </c>
      <c r="G146" s="8">
        <v>2.0349311713999998</v>
      </c>
      <c r="H146" s="46" t="str">
        <f t="shared" si="26"/>
        <v>N/A</v>
      </c>
      <c r="I146" s="12">
        <v>15.57</v>
      </c>
      <c r="J146" s="12">
        <v>-10.199999999999999</v>
      </c>
      <c r="K146" s="47" t="s">
        <v>739</v>
      </c>
      <c r="L146" s="9" t="str">
        <f t="shared" si="27"/>
        <v>Yes</v>
      </c>
    </row>
    <row r="147" spans="1:12" x14ac:dyDescent="0.2">
      <c r="A147" s="48" t="s">
        <v>1477</v>
      </c>
      <c r="B147" s="37" t="s">
        <v>213</v>
      </c>
      <c r="C147" s="8">
        <v>20.225841189</v>
      </c>
      <c r="D147" s="46" t="str">
        <f t="shared" si="24"/>
        <v>N/A</v>
      </c>
      <c r="E147" s="8">
        <v>18.644740143</v>
      </c>
      <c r="F147" s="46" t="str">
        <f t="shared" si="25"/>
        <v>N/A</v>
      </c>
      <c r="G147" s="8">
        <v>17.953899807999999</v>
      </c>
      <c r="H147" s="46" t="str">
        <f t="shared" si="26"/>
        <v>N/A</v>
      </c>
      <c r="I147" s="12">
        <v>-7.82</v>
      </c>
      <c r="J147" s="12">
        <v>-3.71</v>
      </c>
      <c r="K147" s="47" t="s">
        <v>739</v>
      </c>
      <c r="L147" s="9" t="str">
        <f t="shared" si="27"/>
        <v>Yes</v>
      </c>
    </row>
    <row r="148" spans="1:12" x14ac:dyDescent="0.2">
      <c r="A148" s="48" t="s">
        <v>1478</v>
      </c>
      <c r="B148" s="37" t="s">
        <v>213</v>
      </c>
      <c r="C148" s="8">
        <v>34.060860441000003</v>
      </c>
      <c r="D148" s="46" t="str">
        <f t="shared" si="24"/>
        <v>N/A</v>
      </c>
      <c r="E148" s="8">
        <v>32.148155414000001</v>
      </c>
      <c r="F148" s="46" t="str">
        <f t="shared" si="25"/>
        <v>N/A</v>
      </c>
      <c r="G148" s="8">
        <v>31.423235334000001</v>
      </c>
      <c r="H148" s="46" t="str">
        <f t="shared" si="26"/>
        <v>N/A</v>
      </c>
      <c r="I148" s="12">
        <v>-5.62</v>
      </c>
      <c r="J148" s="12">
        <v>-2.25</v>
      </c>
      <c r="K148" s="47" t="s">
        <v>739</v>
      </c>
      <c r="L148" s="9" t="str">
        <f t="shared" si="27"/>
        <v>Yes</v>
      </c>
    </row>
    <row r="149" spans="1:12" x14ac:dyDescent="0.2">
      <c r="A149" s="48" t="s">
        <v>1479</v>
      </c>
      <c r="B149" s="37" t="s">
        <v>213</v>
      </c>
      <c r="C149" s="8">
        <v>7.1152870076000001</v>
      </c>
      <c r="D149" s="46" t="str">
        <f t="shared" si="24"/>
        <v>N/A</v>
      </c>
      <c r="E149" s="8">
        <v>6.4192476763000004</v>
      </c>
      <c r="F149" s="46" t="str">
        <f t="shared" si="25"/>
        <v>N/A</v>
      </c>
      <c r="G149" s="8">
        <v>6.1896729963999997</v>
      </c>
      <c r="H149" s="46" t="str">
        <f t="shared" si="26"/>
        <v>N/A</v>
      </c>
      <c r="I149" s="12">
        <v>-9.7799999999999994</v>
      </c>
      <c r="J149" s="12">
        <v>-3.58</v>
      </c>
      <c r="K149" s="47" t="s">
        <v>739</v>
      </c>
      <c r="L149" s="9" t="str">
        <f t="shared" si="27"/>
        <v>Yes</v>
      </c>
    </row>
    <row r="150" spans="1:12" x14ac:dyDescent="0.2">
      <c r="A150" s="48" t="s">
        <v>90</v>
      </c>
      <c r="B150" s="37" t="s">
        <v>213</v>
      </c>
      <c r="C150" s="8">
        <v>58.412494058999997</v>
      </c>
      <c r="D150" s="46" t="str">
        <f t="shared" si="24"/>
        <v>N/A</v>
      </c>
      <c r="E150" s="8">
        <v>59.314786402999999</v>
      </c>
      <c r="F150" s="46" t="str">
        <f t="shared" si="25"/>
        <v>N/A</v>
      </c>
      <c r="G150" s="8">
        <v>59.102247269000003</v>
      </c>
      <c r="H150" s="46" t="str">
        <f t="shared" si="26"/>
        <v>N/A</v>
      </c>
      <c r="I150" s="12">
        <v>1.5449999999999999</v>
      </c>
      <c r="J150" s="12">
        <v>-0.35799999999999998</v>
      </c>
      <c r="K150" s="47" t="s">
        <v>739</v>
      </c>
      <c r="L150" s="9" t="str">
        <f t="shared" si="27"/>
        <v>Yes</v>
      </c>
    </row>
    <row r="151" spans="1:12" x14ac:dyDescent="0.2">
      <c r="A151" s="48" t="s">
        <v>479</v>
      </c>
      <c r="B151" s="37" t="s">
        <v>213</v>
      </c>
      <c r="C151" s="8">
        <v>55.864452812000003</v>
      </c>
      <c r="D151" s="46" t="str">
        <f t="shared" si="24"/>
        <v>N/A</v>
      </c>
      <c r="E151" s="8">
        <v>56.545247232000001</v>
      </c>
      <c r="F151" s="46" t="str">
        <f t="shared" si="25"/>
        <v>N/A</v>
      </c>
      <c r="G151" s="8">
        <v>56.140307479000001</v>
      </c>
      <c r="H151" s="46" t="str">
        <f t="shared" si="26"/>
        <v>N/A</v>
      </c>
      <c r="I151" s="12">
        <v>1.2190000000000001</v>
      </c>
      <c r="J151" s="12">
        <v>-0.71599999999999997</v>
      </c>
      <c r="K151" s="47" t="s">
        <v>739</v>
      </c>
      <c r="L151" s="9" t="str">
        <f t="shared" si="27"/>
        <v>Yes</v>
      </c>
    </row>
    <row r="152" spans="1:12" x14ac:dyDescent="0.2">
      <c r="A152" s="48" t="s">
        <v>480</v>
      </c>
      <c r="B152" s="37" t="s">
        <v>213</v>
      </c>
      <c r="C152" s="8">
        <v>60.775032754999998</v>
      </c>
      <c r="D152" s="46" t="str">
        <f t="shared" si="24"/>
        <v>N/A</v>
      </c>
      <c r="E152" s="8">
        <v>61.796584007</v>
      </c>
      <c r="F152" s="46" t="str">
        <f t="shared" si="25"/>
        <v>N/A</v>
      </c>
      <c r="G152" s="8">
        <v>61.695413242999997</v>
      </c>
      <c r="H152" s="46" t="str">
        <f t="shared" si="26"/>
        <v>N/A</v>
      </c>
      <c r="I152" s="12">
        <v>1.681</v>
      </c>
      <c r="J152" s="12">
        <v>-0.16400000000000001</v>
      </c>
      <c r="K152" s="47" t="s">
        <v>739</v>
      </c>
      <c r="L152" s="9" t="str">
        <f t="shared" si="27"/>
        <v>Yes</v>
      </c>
    </row>
    <row r="153" spans="1:12" x14ac:dyDescent="0.2">
      <c r="A153" s="48" t="s">
        <v>117</v>
      </c>
      <c r="B153" s="37" t="s">
        <v>213</v>
      </c>
      <c r="C153" s="8">
        <v>90.394229439</v>
      </c>
      <c r="D153" s="46" t="str">
        <f t="shared" si="24"/>
        <v>N/A</v>
      </c>
      <c r="E153" s="8">
        <v>89.955139685000006</v>
      </c>
      <c r="F153" s="46" t="str">
        <f t="shared" si="25"/>
        <v>N/A</v>
      </c>
      <c r="G153" s="8">
        <v>89.481372843000003</v>
      </c>
      <c r="H153" s="46" t="str">
        <f t="shared" si="26"/>
        <v>N/A</v>
      </c>
      <c r="I153" s="12">
        <v>-0.48599999999999999</v>
      </c>
      <c r="J153" s="12">
        <v>-0.52700000000000002</v>
      </c>
      <c r="K153" s="47" t="s">
        <v>739</v>
      </c>
      <c r="L153" s="9" t="str">
        <f t="shared" si="27"/>
        <v>Yes</v>
      </c>
    </row>
    <row r="154" spans="1:12" x14ac:dyDescent="0.2">
      <c r="A154" s="48" t="s">
        <v>481</v>
      </c>
      <c r="B154" s="37" t="s">
        <v>213</v>
      </c>
      <c r="C154" s="8">
        <v>87.514350965999995</v>
      </c>
      <c r="D154" s="46" t="str">
        <f t="shared" si="24"/>
        <v>N/A</v>
      </c>
      <c r="E154" s="8">
        <v>86.856785552000005</v>
      </c>
      <c r="F154" s="46" t="str">
        <f t="shared" si="25"/>
        <v>N/A</v>
      </c>
      <c r="G154" s="8">
        <v>86.389778729</v>
      </c>
      <c r="H154" s="46" t="str">
        <f t="shared" si="26"/>
        <v>N/A</v>
      </c>
      <c r="I154" s="12">
        <v>-0.751</v>
      </c>
      <c r="J154" s="12">
        <v>-0.53800000000000003</v>
      </c>
      <c r="K154" s="47" t="s">
        <v>739</v>
      </c>
      <c r="L154" s="9" t="str">
        <f t="shared" si="27"/>
        <v>Yes</v>
      </c>
    </row>
    <row r="155" spans="1:12" x14ac:dyDescent="0.2">
      <c r="A155" s="48" t="s">
        <v>482</v>
      </c>
      <c r="B155" s="37" t="s">
        <v>213</v>
      </c>
      <c r="C155" s="8">
        <v>93.150296863999998</v>
      </c>
      <c r="D155" s="46" t="str">
        <f t="shared" si="24"/>
        <v>N/A</v>
      </c>
      <c r="E155" s="8">
        <v>92.785476997000004</v>
      </c>
      <c r="F155" s="46" t="str">
        <f t="shared" si="25"/>
        <v>N/A</v>
      </c>
      <c r="G155" s="8">
        <v>92.211763426000005</v>
      </c>
      <c r="H155" s="46" t="str">
        <f t="shared" si="26"/>
        <v>N/A</v>
      </c>
      <c r="I155" s="12">
        <v>-0.39200000000000002</v>
      </c>
      <c r="J155" s="12">
        <v>-0.61799999999999999</v>
      </c>
      <c r="K155" s="47" t="s">
        <v>739</v>
      </c>
      <c r="L155" s="9" t="str">
        <f t="shared" si="27"/>
        <v>Yes</v>
      </c>
    </row>
    <row r="156" spans="1:12" x14ac:dyDescent="0.2">
      <c r="A156" s="48" t="s">
        <v>1480</v>
      </c>
      <c r="B156" s="37" t="s">
        <v>213</v>
      </c>
      <c r="C156" s="38">
        <v>12.369784172999999</v>
      </c>
      <c r="D156" s="46" t="str">
        <f t="shared" si="24"/>
        <v>N/A</v>
      </c>
      <c r="E156" s="38">
        <v>12.012091898</v>
      </c>
      <c r="F156" s="46" t="str">
        <f t="shared" si="25"/>
        <v>N/A</v>
      </c>
      <c r="G156" s="38">
        <v>12.891281327</v>
      </c>
      <c r="H156" s="46" t="str">
        <f t="shared" si="26"/>
        <v>N/A</v>
      </c>
      <c r="I156" s="12">
        <v>-2.89</v>
      </c>
      <c r="J156" s="12">
        <v>7.319</v>
      </c>
      <c r="K156" s="47" t="s">
        <v>739</v>
      </c>
      <c r="L156" s="9" t="str">
        <f t="shared" si="27"/>
        <v>Yes</v>
      </c>
    </row>
    <row r="157" spans="1:12" x14ac:dyDescent="0.2">
      <c r="A157" s="48" t="s">
        <v>1481</v>
      </c>
      <c r="B157" s="37" t="s">
        <v>213</v>
      </c>
      <c r="C157" s="38">
        <v>13.323970037</v>
      </c>
      <c r="D157" s="46" t="str">
        <f t="shared" si="24"/>
        <v>N/A</v>
      </c>
      <c r="E157" s="38">
        <v>12.609010459</v>
      </c>
      <c r="F157" s="46" t="str">
        <f t="shared" si="25"/>
        <v>N/A</v>
      </c>
      <c r="G157" s="38">
        <v>14.001071810999999</v>
      </c>
      <c r="H157" s="46" t="str">
        <f t="shared" si="26"/>
        <v>N/A</v>
      </c>
      <c r="I157" s="12">
        <v>-5.37</v>
      </c>
      <c r="J157" s="12">
        <v>11.04</v>
      </c>
      <c r="K157" s="47" t="s">
        <v>739</v>
      </c>
      <c r="L157" s="9" t="str">
        <f t="shared" si="27"/>
        <v>Yes</v>
      </c>
    </row>
    <row r="158" spans="1:12" x14ac:dyDescent="0.2">
      <c r="A158" s="48" t="s">
        <v>1482</v>
      </c>
      <c r="B158" s="37" t="s">
        <v>213</v>
      </c>
      <c r="C158" s="38">
        <v>11.999398315000001</v>
      </c>
      <c r="D158" s="46" t="str">
        <f t="shared" si="24"/>
        <v>N/A</v>
      </c>
      <c r="E158" s="38">
        <v>11.723236310000001</v>
      </c>
      <c r="F158" s="46" t="str">
        <f t="shared" si="25"/>
        <v>N/A</v>
      </c>
      <c r="G158" s="38">
        <v>12.412299465</v>
      </c>
      <c r="H158" s="46" t="str">
        <f t="shared" si="26"/>
        <v>N/A</v>
      </c>
      <c r="I158" s="12">
        <v>-2.2999999999999998</v>
      </c>
      <c r="J158" s="12">
        <v>5.8780000000000001</v>
      </c>
      <c r="K158" s="47" t="s">
        <v>739</v>
      </c>
      <c r="L158" s="9" t="str">
        <f t="shared" si="27"/>
        <v>Yes</v>
      </c>
    </row>
    <row r="159" spans="1:12" x14ac:dyDescent="0.2">
      <c r="A159" s="48" t="s">
        <v>1483</v>
      </c>
      <c r="B159" s="37" t="s">
        <v>213</v>
      </c>
      <c r="C159" s="38">
        <v>221.24158238999999</v>
      </c>
      <c r="D159" s="46" t="str">
        <f t="shared" si="24"/>
        <v>N/A</v>
      </c>
      <c r="E159" s="38">
        <v>231.72413254</v>
      </c>
      <c r="F159" s="46" t="str">
        <f t="shared" si="25"/>
        <v>N/A</v>
      </c>
      <c r="G159" s="38">
        <v>235.92541969999999</v>
      </c>
      <c r="H159" s="46" t="str">
        <f t="shared" si="26"/>
        <v>N/A</v>
      </c>
      <c r="I159" s="12">
        <v>4.7380000000000004</v>
      </c>
      <c r="J159" s="12">
        <v>1.8129999999999999</v>
      </c>
      <c r="K159" s="47" t="s">
        <v>739</v>
      </c>
      <c r="L159" s="9" t="str">
        <f t="shared" si="27"/>
        <v>Yes</v>
      </c>
    </row>
    <row r="160" spans="1:12" x14ac:dyDescent="0.2">
      <c r="A160" s="48" t="s">
        <v>1484</v>
      </c>
      <c r="B160" s="37" t="s">
        <v>213</v>
      </c>
      <c r="C160" s="38">
        <v>221.21079337</v>
      </c>
      <c r="D160" s="46" t="str">
        <f t="shared" si="24"/>
        <v>N/A</v>
      </c>
      <c r="E160" s="38">
        <v>231.05182869000001</v>
      </c>
      <c r="F160" s="46" t="str">
        <f t="shared" si="25"/>
        <v>N/A</v>
      </c>
      <c r="G160" s="38">
        <v>233.11568134000001</v>
      </c>
      <c r="H160" s="46" t="str">
        <f t="shared" si="26"/>
        <v>N/A</v>
      </c>
      <c r="I160" s="12">
        <v>4.4489999999999998</v>
      </c>
      <c r="J160" s="12">
        <v>0.89319999999999999</v>
      </c>
      <c r="K160" s="47" t="s">
        <v>739</v>
      </c>
      <c r="L160" s="9" t="str">
        <f t="shared" si="27"/>
        <v>Yes</v>
      </c>
    </row>
    <row r="161" spans="1:12" x14ac:dyDescent="0.2">
      <c r="A161" s="48" t="s">
        <v>1485</v>
      </c>
      <c r="B161" s="37" t="s">
        <v>213</v>
      </c>
      <c r="C161" s="38">
        <v>221.35865959</v>
      </c>
      <c r="D161" s="46" t="str">
        <f t="shared" si="24"/>
        <v>N/A</v>
      </c>
      <c r="E161" s="38">
        <v>234.81041992999999</v>
      </c>
      <c r="F161" s="46" t="str">
        <f t="shared" si="25"/>
        <v>N/A</v>
      </c>
      <c r="G161" s="38">
        <v>248.47538678000001</v>
      </c>
      <c r="H161" s="46" t="str">
        <f t="shared" si="26"/>
        <v>N/A</v>
      </c>
      <c r="I161" s="12">
        <v>6.077</v>
      </c>
      <c r="J161" s="12">
        <v>5.82</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0</v>
      </c>
      <c r="H163" s="46" t="str">
        <f t="shared" si="30"/>
        <v>N/A</v>
      </c>
      <c r="I163" s="12">
        <v>-100</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116</v>
      </c>
      <c r="D165" s="46" t="str">
        <f t="shared" si="28"/>
        <v>N/A</v>
      </c>
      <c r="E165" s="38">
        <v>119</v>
      </c>
      <c r="F165" s="46" t="str">
        <f t="shared" si="29"/>
        <v>N/A</v>
      </c>
      <c r="G165" s="38">
        <v>205</v>
      </c>
      <c r="H165" s="46" t="str">
        <f t="shared" si="30"/>
        <v>N/A</v>
      </c>
      <c r="I165" s="12">
        <v>2.5859999999999999</v>
      </c>
      <c r="J165" s="12">
        <v>72.27</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0</v>
      </c>
      <c r="J166" s="12">
        <v>-50</v>
      </c>
      <c r="K166" s="14" t="s">
        <v>213</v>
      </c>
      <c r="L166" s="9" t="str">
        <f t="shared" si="31"/>
        <v>N/A</v>
      </c>
    </row>
    <row r="167" spans="1:12" x14ac:dyDescent="0.2">
      <c r="A167" s="48" t="s">
        <v>1621</v>
      </c>
      <c r="B167" s="37" t="s">
        <v>213</v>
      </c>
      <c r="C167" s="38">
        <v>14</v>
      </c>
      <c r="D167" s="46" t="str">
        <f t="shared" si="28"/>
        <v>N/A</v>
      </c>
      <c r="E167" s="38">
        <v>14</v>
      </c>
      <c r="F167" s="46" t="str">
        <f t="shared" si="29"/>
        <v>N/A</v>
      </c>
      <c r="G167" s="38">
        <v>21</v>
      </c>
      <c r="H167" s="46" t="str">
        <f t="shared" si="30"/>
        <v>N/A</v>
      </c>
      <c r="I167" s="12">
        <v>0</v>
      </c>
      <c r="J167" s="12">
        <v>50</v>
      </c>
      <c r="K167" s="14" t="s">
        <v>213</v>
      </c>
      <c r="L167" s="9" t="str">
        <f t="shared" si="31"/>
        <v>N/A</v>
      </c>
    </row>
    <row r="168" spans="1:12" x14ac:dyDescent="0.2">
      <c r="A168" s="48" t="s">
        <v>125</v>
      </c>
      <c r="B168" s="37" t="s">
        <v>213</v>
      </c>
      <c r="C168" s="49">
        <v>588586</v>
      </c>
      <c r="D168" s="46" t="str">
        <f t="shared" si="28"/>
        <v>N/A</v>
      </c>
      <c r="E168" s="49">
        <v>355676</v>
      </c>
      <c r="F168" s="46" t="str">
        <f t="shared" si="29"/>
        <v>N/A</v>
      </c>
      <c r="G168" s="49">
        <v>475963</v>
      </c>
      <c r="H168" s="46" t="str">
        <f t="shared" si="30"/>
        <v>N/A</v>
      </c>
      <c r="I168" s="12">
        <v>-39.6</v>
      </c>
      <c r="J168" s="12">
        <v>33.82</v>
      </c>
      <c r="K168" s="14" t="s">
        <v>213</v>
      </c>
      <c r="L168" s="9" t="str">
        <f t="shared" si="31"/>
        <v>N/A</v>
      </c>
    </row>
    <row r="169" spans="1:12" x14ac:dyDescent="0.2">
      <c r="A169" s="48" t="s">
        <v>1622</v>
      </c>
      <c r="B169" s="37" t="s">
        <v>213</v>
      </c>
      <c r="C169" s="49">
        <v>272169</v>
      </c>
      <c r="D169" s="46" t="str">
        <f t="shared" si="28"/>
        <v>N/A</v>
      </c>
      <c r="E169" s="49">
        <v>321159</v>
      </c>
      <c r="F169" s="46" t="str">
        <f t="shared" si="29"/>
        <v>N/A</v>
      </c>
      <c r="G169" s="49">
        <v>465448</v>
      </c>
      <c r="H169" s="46" t="str">
        <f t="shared" si="30"/>
        <v>N/A</v>
      </c>
      <c r="I169" s="12">
        <v>18</v>
      </c>
      <c r="J169" s="12">
        <v>44.93</v>
      </c>
      <c r="K169" s="14" t="s">
        <v>213</v>
      </c>
      <c r="L169" s="9" t="str">
        <f t="shared" si="31"/>
        <v>N/A</v>
      </c>
    </row>
    <row r="170" spans="1:12" x14ac:dyDescent="0.2">
      <c r="A170" s="48" t="s">
        <v>1379</v>
      </c>
      <c r="B170" s="37" t="s">
        <v>213</v>
      </c>
      <c r="C170" s="49">
        <v>219638</v>
      </c>
      <c r="D170" s="46" t="str">
        <f t="shared" si="28"/>
        <v>N/A</v>
      </c>
      <c r="E170" s="49">
        <v>223122</v>
      </c>
      <c r="F170" s="46" t="str">
        <f t="shared" si="29"/>
        <v>N/A</v>
      </c>
      <c r="G170" s="49">
        <v>237321</v>
      </c>
      <c r="H170" s="46" t="str">
        <f t="shared" si="30"/>
        <v>N/A</v>
      </c>
      <c r="I170" s="12">
        <v>1.5860000000000001</v>
      </c>
      <c r="J170" s="12">
        <v>6.3639999999999999</v>
      </c>
      <c r="K170" s="14" t="s">
        <v>213</v>
      </c>
      <c r="L170" s="9" t="str">
        <f t="shared" si="31"/>
        <v>N/A</v>
      </c>
    </row>
    <row r="171" spans="1:12" x14ac:dyDescent="0.2">
      <c r="A171" s="48" t="s">
        <v>1616</v>
      </c>
      <c r="B171" s="37" t="s">
        <v>213</v>
      </c>
      <c r="C171" s="49">
        <v>588080</v>
      </c>
      <c r="D171" s="46" t="str">
        <f t="shared" si="28"/>
        <v>N/A</v>
      </c>
      <c r="E171" s="49">
        <v>334791</v>
      </c>
      <c r="F171" s="46" t="str">
        <f t="shared" si="29"/>
        <v>N/A</v>
      </c>
      <c r="G171" s="49">
        <v>355651</v>
      </c>
      <c r="H171" s="46" t="str">
        <f t="shared" si="30"/>
        <v>N/A</v>
      </c>
      <c r="I171" s="12">
        <v>-43.1</v>
      </c>
      <c r="J171" s="12">
        <v>6.2309999999999999</v>
      </c>
      <c r="K171" s="14" t="s">
        <v>213</v>
      </c>
      <c r="L171" s="9" t="str">
        <f t="shared" si="31"/>
        <v>N/A</v>
      </c>
    </row>
    <row r="172" spans="1:12" x14ac:dyDescent="0.2">
      <c r="A172" s="48" t="s">
        <v>1617</v>
      </c>
      <c r="B172" s="37" t="s">
        <v>213</v>
      </c>
      <c r="C172" s="49">
        <v>299544</v>
      </c>
      <c r="D172" s="46" t="str">
        <f t="shared" si="28"/>
        <v>N/A</v>
      </c>
      <c r="E172" s="49">
        <v>331208</v>
      </c>
      <c r="F172" s="46" t="str">
        <f t="shared" si="29"/>
        <v>N/A</v>
      </c>
      <c r="G172" s="49">
        <v>343007</v>
      </c>
      <c r="H172" s="46" t="str">
        <f t="shared" si="30"/>
        <v>N/A</v>
      </c>
      <c r="I172" s="12">
        <v>10.57</v>
      </c>
      <c r="J172" s="12">
        <v>3.5619999999999998</v>
      </c>
      <c r="K172" s="14" t="s">
        <v>213</v>
      </c>
      <c r="L172" s="9" t="str">
        <f t="shared" si="31"/>
        <v>N/A</v>
      </c>
    </row>
    <row r="173" spans="1:12" ht="25.5" x14ac:dyDescent="0.2">
      <c r="A173" s="48" t="s">
        <v>1380</v>
      </c>
      <c r="B173" s="37" t="s">
        <v>213</v>
      </c>
      <c r="C173" s="49">
        <v>183481</v>
      </c>
      <c r="D173" s="46" t="str">
        <f t="shared" ref="D173:D187" si="32">IF($B173="N/A","N/A",IF(C173&gt;10,"No",IF(C173&lt;-10,"No","Yes")))</f>
        <v>N/A</v>
      </c>
      <c r="E173" s="49">
        <v>239254</v>
      </c>
      <c r="F173" s="46" t="str">
        <f t="shared" ref="F173:F187" si="33">IF($B173="N/A","N/A",IF(E173&gt;10,"No",IF(E173&lt;-10,"No","Yes")))</f>
        <v>N/A</v>
      </c>
      <c r="G173" s="49">
        <v>248513</v>
      </c>
      <c r="H173" s="46" t="str">
        <f t="shared" ref="H173:H187" si="34">IF($B173="N/A","N/A",IF(G173&gt;10,"No",IF(G173&lt;-10,"No","Yes")))</f>
        <v>N/A</v>
      </c>
      <c r="I173" s="12">
        <v>30.4</v>
      </c>
      <c r="J173" s="12">
        <v>3.87</v>
      </c>
      <c r="K173" s="47" t="s">
        <v>739</v>
      </c>
      <c r="L173" s="9" t="str">
        <f t="shared" ref="L173:L187" si="35">IF(J173="Div by 0", "N/A", IF(K173="N/A","N/A", IF(J173&gt;VALUE(MID(K173,1,2)), "No", IF(J173&lt;-1*VALUE(MID(K173,1,2)), "No", "Yes"))))</f>
        <v>Yes</v>
      </c>
    </row>
    <row r="174" spans="1:12" x14ac:dyDescent="0.2">
      <c r="A174" s="48" t="s">
        <v>649</v>
      </c>
      <c r="B174" s="37" t="s">
        <v>213</v>
      </c>
      <c r="C174" s="38">
        <v>904</v>
      </c>
      <c r="D174" s="46" t="str">
        <f t="shared" si="32"/>
        <v>N/A</v>
      </c>
      <c r="E174" s="38">
        <v>955</v>
      </c>
      <c r="F174" s="46" t="str">
        <f t="shared" si="33"/>
        <v>N/A</v>
      </c>
      <c r="G174" s="38">
        <v>990</v>
      </c>
      <c r="H174" s="46" t="str">
        <f t="shared" si="34"/>
        <v>N/A</v>
      </c>
      <c r="I174" s="12">
        <v>5.6420000000000003</v>
      </c>
      <c r="J174" s="12">
        <v>3.665</v>
      </c>
      <c r="K174" s="47" t="s">
        <v>739</v>
      </c>
      <c r="L174" s="9" t="str">
        <f t="shared" si="35"/>
        <v>Yes</v>
      </c>
    </row>
    <row r="175" spans="1:12" ht="25.5" x14ac:dyDescent="0.2">
      <c r="A175" s="48" t="s">
        <v>1381</v>
      </c>
      <c r="B175" s="37" t="s">
        <v>213</v>
      </c>
      <c r="C175" s="49">
        <v>202.96570796</v>
      </c>
      <c r="D175" s="46" t="str">
        <f t="shared" si="32"/>
        <v>N/A</v>
      </c>
      <c r="E175" s="49">
        <v>250.52774869000001</v>
      </c>
      <c r="F175" s="46" t="str">
        <f t="shared" si="33"/>
        <v>N/A</v>
      </c>
      <c r="G175" s="49">
        <v>251.02323232000001</v>
      </c>
      <c r="H175" s="46" t="str">
        <f t="shared" si="34"/>
        <v>N/A</v>
      </c>
      <c r="I175" s="12">
        <v>23.43</v>
      </c>
      <c r="J175" s="12">
        <v>0.1978</v>
      </c>
      <c r="K175" s="47" t="s">
        <v>739</v>
      </c>
      <c r="L175" s="9" t="str">
        <f t="shared" si="35"/>
        <v>Yes</v>
      </c>
    </row>
    <row r="176" spans="1:12" ht="25.5" x14ac:dyDescent="0.2">
      <c r="A176" s="48" t="s">
        <v>1382</v>
      </c>
      <c r="B176" s="37" t="s">
        <v>213</v>
      </c>
      <c r="C176" s="49">
        <v>9352532</v>
      </c>
      <c r="D176" s="46" t="str">
        <f t="shared" si="32"/>
        <v>N/A</v>
      </c>
      <c r="E176" s="49">
        <v>10210101</v>
      </c>
      <c r="F176" s="46" t="str">
        <f t="shared" si="33"/>
        <v>N/A</v>
      </c>
      <c r="G176" s="49">
        <v>10796081</v>
      </c>
      <c r="H176" s="46" t="str">
        <f t="shared" si="34"/>
        <v>N/A</v>
      </c>
      <c r="I176" s="12">
        <v>9.1690000000000005</v>
      </c>
      <c r="J176" s="12">
        <v>5.7389999999999999</v>
      </c>
      <c r="K176" s="47" t="s">
        <v>739</v>
      </c>
      <c r="L176" s="9" t="str">
        <f t="shared" si="35"/>
        <v>Yes</v>
      </c>
    </row>
    <row r="177" spans="1:12" x14ac:dyDescent="0.2">
      <c r="A177" s="48" t="s">
        <v>516</v>
      </c>
      <c r="B177" s="37" t="s">
        <v>213</v>
      </c>
      <c r="C177" s="38">
        <v>42509</v>
      </c>
      <c r="D177" s="46" t="str">
        <f t="shared" si="32"/>
        <v>N/A</v>
      </c>
      <c r="E177" s="38">
        <v>44314</v>
      </c>
      <c r="F177" s="46" t="str">
        <f t="shared" si="33"/>
        <v>N/A</v>
      </c>
      <c r="G177" s="38">
        <v>45860</v>
      </c>
      <c r="H177" s="46" t="str">
        <f t="shared" si="34"/>
        <v>N/A</v>
      </c>
      <c r="I177" s="12">
        <v>4.2460000000000004</v>
      </c>
      <c r="J177" s="12">
        <v>3.4889999999999999</v>
      </c>
      <c r="K177" s="47" t="s">
        <v>739</v>
      </c>
      <c r="L177" s="9" t="str">
        <f t="shared" si="35"/>
        <v>Yes</v>
      </c>
    </row>
    <row r="178" spans="1:12" ht="25.5" x14ac:dyDescent="0.2">
      <c r="A178" s="48" t="s">
        <v>1383</v>
      </c>
      <c r="B178" s="37" t="s">
        <v>213</v>
      </c>
      <c r="C178" s="49">
        <v>220.01298549000001</v>
      </c>
      <c r="D178" s="46" t="str">
        <f t="shared" si="32"/>
        <v>N/A</v>
      </c>
      <c r="E178" s="49">
        <v>230.40350678999999</v>
      </c>
      <c r="F178" s="46" t="str">
        <f t="shared" si="33"/>
        <v>N/A</v>
      </c>
      <c r="G178" s="49">
        <v>235.4138901</v>
      </c>
      <c r="H178" s="46" t="str">
        <f t="shared" si="34"/>
        <v>N/A</v>
      </c>
      <c r="I178" s="12">
        <v>4.7229999999999999</v>
      </c>
      <c r="J178" s="12">
        <v>2.1749999999999998</v>
      </c>
      <c r="K178" s="47" t="s">
        <v>739</v>
      </c>
      <c r="L178" s="9" t="str">
        <f t="shared" si="35"/>
        <v>Yes</v>
      </c>
    </row>
    <row r="179" spans="1:12" ht="25.5" x14ac:dyDescent="0.2">
      <c r="A179" s="48" t="s">
        <v>1384</v>
      </c>
      <c r="B179" s="37" t="s">
        <v>213</v>
      </c>
      <c r="C179" s="49">
        <v>4951460</v>
      </c>
      <c r="D179" s="46" t="str">
        <f t="shared" si="32"/>
        <v>N/A</v>
      </c>
      <c r="E179" s="49">
        <v>5270286</v>
      </c>
      <c r="F179" s="46" t="str">
        <f t="shared" si="33"/>
        <v>N/A</v>
      </c>
      <c r="G179" s="49">
        <v>5475012</v>
      </c>
      <c r="H179" s="46" t="str">
        <f t="shared" si="34"/>
        <v>N/A</v>
      </c>
      <c r="I179" s="12">
        <v>6.4390000000000001</v>
      </c>
      <c r="J179" s="12">
        <v>3.8849999999999998</v>
      </c>
      <c r="K179" s="47" t="s">
        <v>739</v>
      </c>
      <c r="L179" s="9" t="str">
        <f t="shared" si="35"/>
        <v>Yes</v>
      </c>
    </row>
    <row r="180" spans="1:12" x14ac:dyDescent="0.2">
      <c r="A180" s="48" t="s">
        <v>517</v>
      </c>
      <c r="B180" s="37" t="s">
        <v>213</v>
      </c>
      <c r="C180" s="38">
        <v>13986</v>
      </c>
      <c r="D180" s="46" t="str">
        <f t="shared" si="32"/>
        <v>N/A</v>
      </c>
      <c r="E180" s="38">
        <v>15426</v>
      </c>
      <c r="F180" s="46" t="str">
        <f t="shared" si="33"/>
        <v>N/A</v>
      </c>
      <c r="G180" s="38">
        <v>15762</v>
      </c>
      <c r="H180" s="46" t="str">
        <f t="shared" si="34"/>
        <v>N/A</v>
      </c>
      <c r="I180" s="12">
        <v>10.3</v>
      </c>
      <c r="J180" s="12">
        <v>2.1779999999999999</v>
      </c>
      <c r="K180" s="47" t="s">
        <v>739</v>
      </c>
      <c r="L180" s="9" t="str">
        <f t="shared" si="35"/>
        <v>Yes</v>
      </c>
    </row>
    <row r="181" spans="1:12" ht="25.5" x14ac:dyDescent="0.2">
      <c r="A181" s="48" t="s">
        <v>1385</v>
      </c>
      <c r="B181" s="37" t="s">
        <v>213</v>
      </c>
      <c r="C181" s="49">
        <v>354.02974403000002</v>
      </c>
      <c r="D181" s="46" t="str">
        <f t="shared" si="32"/>
        <v>N/A</v>
      </c>
      <c r="E181" s="49">
        <v>341.64955270000002</v>
      </c>
      <c r="F181" s="46" t="str">
        <f t="shared" si="33"/>
        <v>N/A</v>
      </c>
      <c r="G181" s="49">
        <v>347.35515796999999</v>
      </c>
      <c r="H181" s="46" t="str">
        <f t="shared" si="34"/>
        <v>N/A</v>
      </c>
      <c r="I181" s="12">
        <v>-3.5</v>
      </c>
      <c r="J181" s="12">
        <v>1.67</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301121429</v>
      </c>
      <c r="D185" s="46" t="str">
        <f t="shared" si="32"/>
        <v>N/A</v>
      </c>
      <c r="E185" s="49">
        <v>327599884</v>
      </c>
      <c r="F185" s="46" t="str">
        <f t="shared" si="33"/>
        <v>N/A</v>
      </c>
      <c r="G185" s="49">
        <v>325248247</v>
      </c>
      <c r="H185" s="46" t="str">
        <f t="shared" si="34"/>
        <v>N/A</v>
      </c>
      <c r="I185" s="12">
        <v>8.7929999999999993</v>
      </c>
      <c r="J185" s="12">
        <v>-0.71799999999999997</v>
      </c>
      <c r="K185" s="47" t="s">
        <v>739</v>
      </c>
      <c r="L185" s="9" t="str">
        <f t="shared" si="35"/>
        <v>Yes</v>
      </c>
    </row>
    <row r="186" spans="1:12" ht="25.5" x14ac:dyDescent="0.2">
      <c r="A186" s="48" t="s">
        <v>519</v>
      </c>
      <c r="B186" s="37" t="s">
        <v>213</v>
      </c>
      <c r="C186" s="38">
        <v>5823</v>
      </c>
      <c r="D186" s="46" t="str">
        <f t="shared" si="32"/>
        <v>N/A</v>
      </c>
      <c r="E186" s="38">
        <v>5909</v>
      </c>
      <c r="F186" s="46" t="str">
        <f t="shared" si="33"/>
        <v>N/A</v>
      </c>
      <c r="G186" s="38">
        <v>6095</v>
      </c>
      <c r="H186" s="46" t="str">
        <f t="shared" si="34"/>
        <v>N/A</v>
      </c>
      <c r="I186" s="12">
        <v>1.4770000000000001</v>
      </c>
      <c r="J186" s="12">
        <v>3.1480000000000001</v>
      </c>
      <c r="K186" s="47" t="s">
        <v>739</v>
      </c>
      <c r="L186" s="9" t="str">
        <f t="shared" si="35"/>
        <v>Yes</v>
      </c>
    </row>
    <row r="187" spans="1:12" ht="25.5" x14ac:dyDescent="0.2">
      <c r="A187" s="48" t="s">
        <v>1389</v>
      </c>
      <c r="B187" s="37" t="s">
        <v>213</v>
      </c>
      <c r="C187" s="49">
        <v>51712.421261000003</v>
      </c>
      <c r="D187" s="46" t="str">
        <f t="shared" si="32"/>
        <v>N/A</v>
      </c>
      <c r="E187" s="49">
        <v>55440.833305</v>
      </c>
      <c r="F187" s="46" t="str">
        <f t="shared" si="33"/>
        <v>N/A</v>
      </c>
      <c r="G187" s="49">
        <v>53363.125021</v>
      </c>
      <c r="H187" s="46" t="str">
        <f t="shared" si="34"/>
        <v>N/A</v>
      </c>
      <c r="I187" s="12">
        <v>7.21</v>
      </c>
      <c r="J187" s="12">
        <v>-3.75</v>
      </c>
      <c r="K187" s="47" t="s">
        <v>739</v>
      </c>
      <c r="L187" s="9" t="str">
        <f t="shared" si="35"/>
        <v>Yes</v>
      </c>
    </row>
    <row r="188" spans="1:12" x14ac:dyDescent="0.2">
      <c r="A188" s="4" t="s">
        <v>1390</v>
      </c>
      <c r="B188" s="37" t="s">
        <v>213</v>
      </c>
      <c r="C188" s="49">
        <v>598220999</v>
      </c>
      <c r="D188" s="46" t="str">
        <f t="shared" ref="D188:D203" si="36">IF($B188="N/A","N/A",IF(C188&gt;10,"No",IF(C188&lt;-10,"No","Yes")))</f>
        <v>N/A</v>
      </c>
      <c r="E188" s="49">
        <v>653632151</v>
      </c>
      <c r="F188" s="46" t="str">
        <f t="shared" ref="F188:F203" si="37">IF($B188="N/A","N/A",IF(E188&gt;10,"No",IF(E188&lt;-10,"No","Yes")))</f>
        <v>N/A</v>
      </c>
      <c r="G188" s="49">
        <v>666374104</v>
      </c>
      <c r="H188" s="46" t="str">
        <f t="shared" ref="H188:H203" si="38">IF($B188="N/A","N/A",IF(G188&gt;10,"No",IF(G188&lt;-10,"No","Yes")))</f>
        <v>N/A</v>
      </c>
      <c r="I188" s="12">
        <v>9.2629999999999999</v>
      </c>
      <c r="J188" s="12">
        <v>1.9490000000000001</v>
      </c>
      <c r="K188" s="47" t="s">
        <v>739</v>
      </c>
      <c r="L188" s="9" t="str">
        <f t="shared" ref="L188:L203" si="39">IF(J188="Div by 0", "N/A", IF(K188="N/A","N/A", IF(J188&gt;VALUE(MID(K188,1,2)), "No", IF(J188&lt;-1*VALUE(MID(K188,1,2)), "No", "Yes"))))</f>
        <v>Yes</v>
      </c>
    </row>
    <row r="189" spans="1:12" x14ac:dyDescent="0.2">
      <c r="A189" s="4" t="s">
        <v>1487</v>
      </c>
      <c r="B189" s="37" t="s">
        <v>213</v>
      </c>
      <c r="C189" s="38">
        <v>49836</v>
      </c>
      <c r="D189" s="46" t="str">
        <f t="shared" si="36"/>
        <v>N/A</v>
      </c>
      <c r="E189" s="38">
        <v>51451</v>
      </c>
      <c r="F189" s="46" t="str">
        <f t="shared" si="37"/>
        <v>N/A</v>
      </c>
      <c r="G189" s="38">
        <v>50863</v>
      </c>
      <c r="H189" s="46" t="str">
        <f t="shared" si="38"/>
        <v>N/A</v>
      </c>
      <c r="I189" s="12">
        <v>3.2410000000000001</v>
      </c>
      <c r="J189" s="12">
        <v>-1.1399999999999999</v>
      </c>
      <c r="K189" s="47" t="s">
        <v>739</v>
      </c>
      <c r="L189" s="9" t="str">
        <f t="shared" si="39"/>
        <v>Yes</v>
      </c>
    </row>
    <row r="190" spans="1:12" x14ac:dyDescent="0.2">
      <c r="A190" s="4" t="s">
        <v>1488</v>
      </c>
      <c r="B190" s="37" t="s">
        <v>213</v>
      </c>
      <c r="C190" s="49">
        <v>12003.792418999999</v>
      </c>
      <c r="D190" s="46" t="str">
        <f t="shared" si="36"/>
        <v>N/A</v>
      </c>
      <c r="E190" s="49">
        <v>12703.973703</v>
      </c>
      <c r="F190" s="46" t="str">
        <f t="shared" si="37"/>
        <v>N/A</v>
      </c>
      <c r="G190" s="49">
        <v>13101.352731999999</v>
      </c>
      <c r="H190" s="46" t="str">
        <f t="shared" si="38"/>
        <v>N/A</v>
      </c>
      <c r="I190" s="12">
        <v>5.8330000000000002</v>
      </c>
      <c r="J190" s="12">
        <v>3.1280000000000001</v>
      </c>
      <c r="K190" s="47" t="s">
        <v>739</v>
      </c>
      <c r="L190" s="9" t="str">
        <f t="shared" si="39"/>
        <v>Yes</v>
      </c>
    </row>
    <row r="191" spans="1:12" x14ac:dyDescent="0.2">
      <c r="A191" s="4" t="s">
        <v>1489</v>
      </c>
      <c r="B191" s="37" t="s">
        <v>213</v>
      </c>
      <c r="C191" s="49">
        <v>6735.7756781999997</v>
      </c>
      <c r="D191" s="46" t="str">
        <f t="shared" si="36"/>
        <v>N/A</v>
      </c>
      <c r="E191" s="49">
        <v>7188.9893463999997</v>
      </c>
      <c r="F191" s="46" t="str">
        <f t="shared" si="37"/>
        <v>N/A</v>
      </c>
      <c r="G191" s="49">
        <v>7614.3803125000004</v>
      </c>
      <c r="H191" s="46" t="str">
        <f t="shared" si="38"/>
        <v>N/A</v>
      </c>
      <c r="I191" s="12">
        <v>6.7279999999999998</v>
      </c>
      <c r="J191" s="12">
        <v>5.9169999999999998</v>
      </c>
      <c r="K191" s="47" t="s">
        <v>739</v>
      </c>
      <c r="L191" s="9" t="str">
        <f t="shared" si="39"/>
        <v>Yes</v>
      </c>
    </row>
    <row r="192" spans="1:12" x14ac:dyDescent="0.2">
      <c r="A192" s="4" t="s">
        <v>1490</v>
      </c>
      <c r="B192" s="37" t="s">
        <v>213</v>
      </c>
      <c r="C192" s="49">
        <v>18940.856897000001</v>
      </c>
      <c r="D192" s="46" t="str">
        <f t="shared" si="36"/>
        <v>N/A</v>
      </c>
      <c r="E192" s="49">
        <v>19532.613386000001</v>
      </c>
      <c r="F192" s="46" t="str">
        <f t="shared" si="37"/>
        <v>N/A</v>
      </c>
      <c r="G192" s="49">
        <v>19544.02403</v>
      </c>
      <c r="H192" s="46" t="str">
        <f t="shared" si="38"/>
        <v>N/A</v>
      </c>
      <c r="I192" s="12">
        <v>3.1240000000000001</v>
      </c>
      <c r="J192" s="12">
        <v>5.8400000000000001E-2</v>
      </c>
      <c r="K192" s="47" t="s">
        <v>739</v>
      </c>
      <c r="L192" s="9" t="str">
        <f t="shared" si="39"/>
        <v>Yes</v>
      </c>
    </row>
    <row r="193" spans="1:12" x14ac:dyDescent="0.2">
      <c r="A193" s="48" t="s">
        <v>1491</v>
      </c>
      <c r="B193" s="37" t="s">
        <v>213</v>
      </c>
      <c r="C193" s="9">
        <v>29.981410515</v>
      </c>
      <c r="D193" s="46" t="str">
        <f t="shared" si="36"/>
        <v>N/A</v>
      </c>
      <c r="E193" s="9">
        <v>30.014408970000002</v>
      </c>
      <c r="F193" s="46" t="str">
        <f t="shared" si="37"/>
        <v>N/A</v>
      </c>
      <c r="G193" s="9">
        <v>29.368662956000001</v>
      </c>
      <c r="H193" s="46" t="str">
        <f t="shared" si="38"/>
        <v>N/A</v>
      </c>
      <c r="I193" s="12">
        <v>0.1101</v>
      </c>
      <c r="J193" s="12">
        <v>-2.15</v>
      </c>
      <c r="K193" s="47" t="s">
        <v>739</v>
      </c>
      <c r="L193" s="9" t="str">
        <f t="shared" si="39"/>
        <v>Yes</v>
      </c>
    </row>
    <row r="194" spans="1:12" x14ac:dyDescent="0.2">
      <c r="A194" s="48" t="s">
        <v>1492</v>
      </c>
      <c r="B194" s="37" t="s">
        <v>213</v>
      </c>
      <c r="C194" s="9">
        <v>34.950928955000002</v>
      </c>
      <c r="D194" s="46" t="str">
        <f t="shared" si="36"/>
        <v>N/A</v>
      </c>
      <c r="E194" s="9">
        <v>34.869977808999998</v>
      </c>
      <c r="F194" s="46" t="str">
        <f t="shared" si="37"/>
        <v>N/A</v>
      </c>
      <c r="G194" s="9">
        <v>33.962474180999997</v>
      </c>
      <c r="H194" s="46" t="str">
        <f t="shared" si="38"/>
        <v>N/A</v>
      </c>
      <c r="I194" s="12">
        <v>-0.23200000000000001</v>
      </c>
      <c r="J194" s="12">
        <v>-2.6</v>
      </c>
      <c r="K194" s="47" t="s">
        <v>739</v>
      </c>
      <c r="L194" s="9" t="str">
        <f t="shared" si="39"/>
        <v>Yes</v>
      </c>
    </row>
    <row r="195" spans="1:12" x14ac:dyDescent="0.2">
      <c r="A195" s="48" t="s">
        <v>1493</v>
      </c>
      <c r="B195" s="37" t="s">
        <v>213</v>
      </c>
      <c r="C195" s="9">
        <v>25.372112513000001</v>
      </c>
      <c r="D195" s="46" t="str">
        <f t="shared" si="36"/>
        <v>N/A</v>
      </c>
      <c r="E195" s="9">
        <v>25.702716911</v>
      </c>
      <c r="F195" s="46" t="str">
        <f t="shared" si="37"/>
        <v>N/A</v>
      </c>
      <c r="G195" s="9">
        <v>25.449698025</v>
      </c>
      <c r="H195" s="46" t="str">
        <f t="shared" si="38"/>
        <v>N/A</v>
      </c>
      <c r="I195" s="12">
        <v>1.3029999999999999</v>
      </c>
      <c r="J195" s="12">
        <v>-0.98399999999999999</v>
      </c>
      <c r="K195" s="47" t="s">
        <v>739</v>
      </c>
      <c r="L195" s="9" t="str">
        <f t="shared" si="39"/>
        <v>Yes</v>
      </c>
    </row>
    <row r="196" spans="1:12" ht="25.5" x14ac:dyDescent="0.2">
      <c r="A196" s="4" t="s">
        <v>1402</v>
      </c>
      <c r="B196" s="37" t="s">
        <v>213</v>
      </c>
      <c r="C196" s="49">
        <v>301121429</v>
      </c>
      <c r="D196" s="46" t="str">
        <f t="shared" si="36"/>
        <v>N/A</v>
      </c>
      <c r="E196" s="49">
        <v>327599884</v>
      </c>
      <c r="F196" s="46" t="str">
        <f t="shared" si="37"/>
        <v>N/A</v>
      </c>
      <c r="G196" s="49">
        <v>325248247</v>
      </c>
      <c r="H196" s="46" t="str">
        <f t="shared" si="38"/>
        <v>N/A</v>
      </c>
      <c r="I196" s="12">
        <v>8.7929999999999993</v>
      </c>
      <c r="J196" s="12">
        <v>-0.71799999999999997</v>
      </c>
      <c r="K196" s="47" t="s">
        <v>739</v>
      </c>
      <c r="L196" s="9" t="str">
        <f t="shared" si="39"/>
        <v>Yes</v>
      </c>
    </row>
    <row r="197" spans="1:12" x14ac:dyDescent="0.2">
      <c r="A197" s="4" t="s">
        <v>1494</v>
      </c>
      <c r="B197" s="37" t="s">
        <v>213</v>
      </c>
      <c r="C197" s="38">
        <v>5823</v>
      </c>
      <c r="D197" s="46" t="str">
        <f t="shared" si="36"/>
        <v>N/A</v>
      </c>
      <c r="E197" s="38">
        <v>5909</v>
      </c>
      <c r="F197" s="46" t="str">
        <f t="shared" si="37"/>
        <v>N/A</v>
      </c>
      <c r="G197" s="38">
        <v>6095</v>
      </c>
      <c r="H197" s="46" t="str">
        <f t="shared" si="38"/>
        <v>N/A</v>
      </c>
      <c r="I197" s="12">
        <v>1.4770000000000001</v>
      </c>
      <c r="J197" s="12">
        <v>3.1480000000000001</v>
      </c>
      <c r="K197" s="47" t="s">
        <v>739</v>
      </c>
      <c r="L197" s="9" t="str">
        <f t="shared" si="39"/>
        <v>Yes</v>
      </c>
    </row>
    <row r="198" spans="1:12" ht="25.5" x14ac:dyDescent="0.2">
      <c r="A198" s="4" t="s">
        <v>1495</v>
      </c>
      <c r="B198" s="37" t="s">
        <v>213</v>
      </c>
      <c r="C198" s="49">
        <v>51712.421261000003</v>
      </c>
      <c r="D198" s="46" t="str">
        <f t="shared" si="36"/>
        <v>N/A</v>
      </c>
      <c r="E198" s="49">
        <v>55440.833305</v>
      </c>
      <c r="F198" s="46" t="str">
        <f t="shared" si="37"/>
        <v>N/A</v>
      </c>
      <c r="G198" s="49">
        <v>53363.125021</v>
      </c>
      <c r="H198" s="46" t="str">
        <f t="shared" si="38"/>
        <v>N/A</v>
      </c>
      <c r="I198" s="12">
        <v>7.21</v>
      </c>
      <c r="J198" s="12">
        <v>-3.75</v>
      </c>
      <c r="K198" s="47" t="s">
        <v>739</v>
      </c>
      <c r="L198" s="9" t="str">
        <f t="shared" si="39"/>
        <v>Yes</v>
      </c>
    </row>
    <row r="199" spans="1:12" ht="25.5" x14ac:dyDescent="0.2">
      <c r="A199" s="4" t="s">
        <v>1496</v>
      </c>
      <c r="B199" s="37" t="s">
        <v>213</v>
      </c>
      <c r="C199" s="49">
        <v>49897.979361999998</v>
      </c>
      <c r="D199" s="46" t="str">
        <f t="shared" si="36"/>
        <v>N/A</v>
      </c>
      <c r="E199" s="49">
        <v>53619.127886000002</v>
      </c>
      <c r="F199" s="46" t="str">
        <f t="shared" si="37"/>
        <v>N/A</v>
      </c>
      <c r="G199" s="49">
        <v>51449.544983</v>
      </c>
      <c r="H199" s="46" t="str">
        <f t="shared" si="38"/>
        <v>N/A</v>
      </c>
      <c r="I199" s="12">
        <v>7.4580000000000002</v>
      </c>
      <c r="J199" s="12">
        <v>-4.05</v>
      </c>
      <c r="K199" s="47" t="s">
        <v>739</v>
      </c>
      <c r="L199" s="9" t="str">
        <f t="shared" si="39"/>
        <v>Yes</v>
      </c>
    </row>
    <row r="200" spans="1:12" ht="25.5" x14ac:dyDescent="0.2">
      <c r="A200" s="4" t="s">
        <v>1497</v>
      </c>
      <c r="B200" s="37" t="s">
        <v>213</v>
      </c>
      <c r="C200" s="49">
        <v>51893.733017999999</v>
      </c>
      <c r="D200" s="46" t="str">
        <f t="shared" si="36"/>
        <v>N/A</v>
      </c>
      <c r="E200" s="49">
        <v>55632.179673999999</v>
      </c>
      <c r="F200" s="46" t="str">
        <f t="shared" si="37"/>
        <v>N/A</v>
      </c>
      <c r="G200" s="49">
        <v>53589.769634999997</v>
      </c>
      <c r="H200" s="46" t="str">
        <f t="shared" si="38"/>
        <v>N/A</v>
      </c>
      <c r="I200" s="12">
        <v>7.2039999999999997</v>
      </c>
      <c r="J200" s="12">
        <v>-3.67</v>
      </c>
      <c r="K200" s="47" t="s">
        <v>739</v>
      </c>
      <c r="L200" s="9" t="str">
        <f t="shared" si="39"/>
        <v>Yes</v>
      </c>
    </row>
    <row r="201" spans="1:12" ht="25.5" x14ac:dyDescent="0.2">
      <c r="A201" s="4" t="s">
        <v>1498</v>
      </c>
      <c r="B201" s="37" t="s">
        <v>213</v>
      </c>
      <c r="C201" s="9">
        <v>3.5031253196000001</v>
      </c>
      <c r="D201" s="46" t="str">
        <f t="shared" si="36"/>
        <v>N/A</v>
      </c>
      <c r="E201" s="9">
        <v>3.4470689121999998</v>
      </c>
      <c r="F201" s="46" t="str">
        <f t="shared" si="37"/>
        <v>N/A</v>
      </c>
      <c r="G201" s="9">
        <v>3.5192969490000001</v>
      </c>
      <c r="H201" s="46" t="str">
        <f t="shared" si="38"/>
        <v>N/A</v>
      </c>
      <c r="I201" s="12">
        <v>-1.6</v>
      </c>
      <c r="J201" s="12">
        <v>2.0950000000000002</v>
      </c>
      <c r="K201" s="47" t="s">
        <v>739</v>
      </c>
      <c r="L201" s="9" t="str">
        <f t="shared" si="39"/>
        <v>Yes</v>
      </c>
    </row>
    <row r="202" spans="1:12" ht="25.5" x14ac:dyDescent="0.2">
      <c r="A202" s="4" t="s">
        <v>1499</v>
      </c>
      <c r="B202" s="37" t="s">
        <v>213</v>
      </c>
      <c r="C202" s="9">
        <v>0.65798407510000001</v>
      </c>
      <c r="D202" s="46" t="str">
        <f t="shared" si="36"/>
        <v>N/A</v>
      </c>
      <c r="E202" s="9">
        <v>0.69026396769999998</v>
      </c>
      <c r="F202" s="46" t="str">
        <f t="shared" si="37"/>
        <v>N/A</v>
      </c>
      <c r="G202" s="9">
        <v>0.7148953012</v>
      </c>
      <c r="H202" s="46" t="str">
        <f t="shared" si="38"/>
        <v>N/A</v>
      </c>
      <c r="I202" s="12">
        <v>4.9059999999999997</v>
      </c>
      <c r="J202" s="12">
        <v>3.5680000000000001</v>
      </c>
      <c r="K202" s="47" t="s">
        <v>739</v>
      </c>
      <c r="L202" s="9" t="str">
        <f t="shared" si="39"/>
        <v>Yes</v>
      </c>
    </row>
    <row r="203" spans="1:12" ht="25.5" x14ac:dyDescent="0.2">
      <c r="A203" s="4" t="s">
        <v>1500</v>
      </c>
      <c r="B203" s="37" t="s">
        <v>213</v>
      </c>
      <c r="C203" s="9">
        <v>6.2382700457000002</v>
      </c>
      <c r="D203" s="46" t="str">
        <f t="shared" si="36"/>
        <v>N/A</v>
      </c>
      <c r="E203" s="9">
        <v>5.9763095198</v>
      </c>
      <c r="F203" s="46" t="str">
        <f t="shared" si="37"/>
        <v>N/A</v>
      </c>
      <c r="G203" s="9">
        <v>5.9992382611000004</v>
      </c>
      <c r="H203" s="46" t="str">
        <f t="shared" si="38"/>
        <v>N/A</v>
      </c>
      <c r="I203" s="12">
        <v>-4.2</v>
      </c>
      <c r="J203" s="12">
        <v>0.38369999999999999</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551666</v>
      </c>
      <c r="D6" s="46" t="str">
        <f>IF($B6="N/A","N/A",IF(C6&gt;10,"No",IF(C6&lt;-10,"No","Yes")))</f>
        <v>N/A</v>
      </c>
      <c r="E6" s="38">
        <v>567775</v>
      </c>
      <c r="F6" s="46" t="str">
        <f>IF($B6="N/A","N/A",IF(E6&gt;10,"No",IF(E6&lt;-10,"No","Yes")))</f>
        <v>N/A</v>
      </c>
      <c r="G6" s="38">
        <v>571466</v>
      </c>
      <c r="H6" s="46" t="str">
        <f>IF($B6="N/A","N/A",IF(G6&gt;10,"No",IF(G6&lt;-10,"No","Yes")))</f>
        <v>N/A</v>
      </c>
      <c r="I6" s="12">
        <v>2.92</v>
      </c>
      <c r="J6" s="12">
        <v>0.65010000000000001</v>
      </c>
      <c r="K6" s="47" t="s">
        <v>739</v>
      </c>
      <c r="L6" s="9" t="str">
        <f t="shared" ref="L6:L46" si="0">IF(J6="Div by 0", "N/A", IF(K6="N/A","N/A", IF(J6&gt;VALUE(MID(K6,1,2)), "No", IF(J6&lt;-1*VALUE(MID(K6,1,2)), "No", "Yes"))))</f>
        <v>Yes</v>
      </c>
    </row>
    <row r="7" spans="1:12" x14ac:dyDescent="0.2">
      <c r="A7" s="48" t="s">
        <v>10</v>
      </c>
      <c r="B7" s="37" t="s">
        <v>213</v>
      </c>
      <c r="C7" s="38">
        <v>489446</v>
      </c>
      <c r="D7" s="46" t="str">
        <f>IF($B7="N/A","N/A",IF(C7&gt;10,"No",IF(C7&lt;-10,"No","Yes")))</f>
        <v>N/A</v>
      </c>
      <c r="E7" s="38">
        <v>503946</v>
      </c>
      <c r="F7" s="46" t="str">
        <f>IF($B7="N/A","N/A",IF(E7&gt;10,"No",IF(E7&lt;-10,"No","Yes")))</f>
        <v>N/A</v>
      </c>
      <c r="G7" s="38">
        <v>506395</v>
      </c>
      <c r="H7" s="46" t="str">
        <f>IF($B7="N/A","N/A",IF(G7&gt;10,"No",IF(G7&lt;-10,"No","Yes")))</f>
        <v>N/A</v>
      </c>
      <c r="I7" s="12">
        <v>2.9630000000000001</v>
      </c>
      <c r="J7" s="12">
        <v>0.48599999999999999</v>
      </c>
      <c r="K7" s="47" t="s">
        <v>739</v>
      </c>
      <c r="L7" s="9" t="str">
        <f t="shared" si="0"/>
        <v>Yes</v>
      </c>
    </row>
    <row r="8" spans="1:12" x14ac:dyDescent="0.2">
      <c r="A8" s="48" t="s">
        <v>91</v>
      </c>
      <c r="B8" s="9" t="s">
        <v>297</v>
      </c>
      <c r="C8" s="8">
        <v>88.721436521000001</v>
      </c>
      <c r="D8" s="46" t="str">
        <f>IF($B8="N/A","N/A",IF(C8&gt;90,"No",IF(C8&lt;65,"No","Yes")))</f>
        <v>Yes</v>
      </c>
      <c r="E8" s="8">
        <v>88.758046761000003</v>
      </c>
      <c r="F8" s="46" t="str">
        <f>IF($B8="N/A","N/A",IF(E8&gt;90,"No",IF(E8&lt;65,"No","Yes")))</f>
        <v>Yes</v>
      </c>
      <c r="G8" s="8">
        <v>88.613320826999995</v>
      </c>
      <c r="H8" s="46" t="str">
        <f>IF($B8="N/A","N/A",IF(G8&gt;90,"No",IF(G8&lt;65,"No","Yes")))</f>
        <v>Yes</v>
      </c>
      <c r="I8" s="12">
        <v>4.1300000000000003E-2</v>
      </c>
      <c r="J8" s="12">
        <v>-0.16300000000000001</v>
      </c>
      <c r="K8" s="47" t="s">
        <v>739</v>
      </c>
      <c r="L8" s="9" t="str">
        <f t="shared" si="0"/>
        <v>Yes</v>
      </c>
    </row>
    <row r="9" spans="1:12" x14ac:dyDescent="0.2">
      <c r="A9" s="48" t="s">
        <v>92</v>
      </c>
      <c r="B9" s="9" t="s">
        <v>298</v>
      </c>
      <c r="C9" s="8">
        <v>93.107269504000001</v>
      </c>
      <c r="D9" s="46" t="str">
        <f>IF($B9="N/A","N/A",IF(C9&gt;100,"No",IF(C9&lt;90,"No","Yes")))</f>
        <v>Yes</v>
      </c>
      <c r="E9" s="8">
        <v>92.369668246000003</v>
      </c>
      <c r="F9" s="46" t="str">
        <f>IF($B9="N/A","N/A",IF(E9&gt;100,"No",IF(E9&lt;90,"No","Yes")))</f>
        <v>Yes</v>
      </c>
      <c r="G9" s="8">
        <v>91.983352901999993</v>
      </c>
      <c r="H9" s="46" t="str">
        <f>IF($B9="N/A","N/A",IF(G9&gt;100,"No",IF(G9&lt;90,"No","Yes")))</f>
        <v>Yes</v>
      </c>
      <c r="I9" s="12">
        <v>-0.79200000000000004</v>
      </c>
      <c r="J9" s="12">
        <v>-0.41799999999999998</v>
      </c>
      <c r="K9" s="47" t="s">
        <v>739</v>
      </c>
      <c r="L9" s="9" t="str">
        <f t="shared" si="0"/>
        <v>Yes</v>
      </c>
    </row>
    <row r="10" spans="1:12" x14ac:dyDescent="0.2">
      <c r="A10" s="48" t="s">
        <v>93</v>
      </c>
      <c r="B10" s="9" t="s">
        <v>299</v>
      </c>
      <c r="C10" s="8">
        <v>92.639608124999995</v>
      </c>
      <c r="D10" s="46" t="str">
        <f>IF($B10="N/A","N/A",IF(C10&gt;100,"No",IF(C10&lt;85,"No","Yes")))</f>
        <v>Yes</v>
      </c>
      <c r="E10" s="8">
        <v>92.378145523000001</v>
      </c>
      <c r="F10" s="46" t="str">
        <f>IF($B10="N/A","N/A",IF(E10&gt;100,"No",IF(E10&lt;85,"No","Yes")))</f>
        <v>Yes</v>
      </c>
      <c r="G10" s="8">
        <v>92.109384921</v>
      </c>
      <c r="H10" s="46" t="str">
        <f>IF($B10="N/A","N/A",IF(G10&gt;100,"No",IF(G10&lt;85,"No","Yes")))</f>
        <v>Yes</v>
      </c>
      <c r="I10" s="12">
        <v>-0.28199999999999997</v>
      </c>
      <c r="J10" s="12">
        <v>-0.29099999999999998</v>
      </c>
      <c r="K10" s="47" t="s">
        <v>739</v>
      </c>
      <c r="L10" s="9" t="str">
        <f t="shared" si="0"/>
        <v>Yes</v>
      </c>
    </row>
    <row r="11" spans="1:12" x14ac:dyDescent="0.2">
      <c r="A11" s="48" t="s">
        <v>94</v>
      </c>
      <c r="B11" s="9" t="s">
        <v>300</v>
      </c>
      <c r="C11" s="8">
        <v>85.850194029999997</v>
      </c>
      <c r="D11" s="46" t="str">
        <f>IF($B11="N/A","N/A",IF(C11&gt;100,"No",IF(C11&lt;80,"No","Yes")))</f>
        <v>Yes</v>
      </c>
      <c r="E11" s="8">
        <v>86.166030699000004</v>
      </c>
      <c r="F11" s="46" t="str">
        <f>IF($B11="N/A","N/A",IF(E11&gt;100,"No",IF(E11&lt;80,"No","Yes")))</f>
        <v>Yes</v>
      </c>
      <c r="G11" s="8">
        <v>86.134920367999996</v>
      </c>
      <c r="H11" s="46" t="str">
        <f>IF($B11="N/A","N/A",IF(G11&gt;100,"No",IF(G11&lt;80,"No","Yes")))</f>
        <v>Yes</v>
      </c>
      <c r="I11" s="12">
        <v>0.3679</v>
      </c>
      <c r="J11" s="12">
        <v>-3.5999999999999997E-2</v>
      </c>
      <c r="K11" s="47" t="s">
        <v>739</v>
      </c>
      <c r="L11" s="9" t="str">
        <f t="shared" si="0"/>
        <v>Yes</v>
      </c>
    </row>
    <row r="12" spans="1:12" x14ac:dyDescent="0.2">
      <c r="A12" s="48" t="s">
        <v>95</v>
      </c>
      <c r="B12" s="9" t="s">
        <v>300</v>
      </c>
      <c r="C12" s="8">
        <v>80.106363243000004</v>
      </c>
      <c r="D12" s="46" t="str">
        <f>IF($B12="N/A","N/A",IF(C12&gt;100,"No",IF(C12&lt;80,"No","Yes")))</f>
        <v>Yes</v>
      </c>
      <c r="E12" s="8">
        <v>80.688459709</v>
      </c>
      <c r="F12" s="46" t="str">
        <f>IF($B12="N/A","N/A",IF(E12&gt;100,"No",IF(E12&lt;80,"No","Yes")))</f>
        <v>Yes</v>
      </c>
      <c r="G12" s="8">
        <v>80.627593761</v>
      </c>
      <c r="H12" s="46" t="str">
        <f>IF($B12="N/A","N/A",IF(G12&gt;100,"No",IF(G12&lt;80,"No","Yes")))</f>
        <v>Yes</v>
      </c>
      <c r="I12" s="12">
        <v>0.72670000000000001</v>
      </c>
      <c r="J12" s="12">
        <v>-7.4999999999999997E-2</v>
      </c>
      <c r="K12" s="47" t="s">
        <v>739</v>
      </c>
      <c r="L12" s="9" t="str">
        <f t="shared" si="0"/>
        <v>Yes</v>
      </c>
    </row>
    <row r="13" spans="1:12" x14ac:dyDescent="0.2">
      <c r="A13" s="3" t="s">
        <v>96</v>
      </c>
      <c r="B13" s="37" t="s">
        <v>213</v>
      </c>
      <c r="C13" s="38">
        <v>438778.97</v>
      </c>
      <c r="D13" s="46" t="str">
        <f t="shared" ref="D13:D44" si="1">IF($B13="N/A","N/A",IF(C13&gt;10,"No",IF(C13&lt;-10,"No","Yes")))</f>
        <v>N/A</v>
      </c>
      <c r="E13" s="38">
        <v>455037.7</v>
      </c>
      <c r="F13" s="46" t="str">
        <f t="shared" ref="F13:F44" si="2">IF($B13="N/A","N/A",IF(E13&gt;10,"No",IF(E13&lt;-10,"No","Yes")))</f>
        <v>N/A</v>
      </c>
      <c r="G13" s="38">
        <v>458434.14</v>
      </c>
      <c r="H13" s="46" t="str">
        <f t="shared" ref="H13:H44" si="3">IF($B13="N/A","N/A",IF(G13&gt;10,"No",IF(G13&lt;-10,"No","Yes")))</f>
        <v>N/A</v>
      </c>
      <c r="I13" s="12">
        <v>3.7050000000000001</v>
      </c>
      <c r="J13" s="12">
        <v>0.74639999999999995</v>
      </c>
      <c r="K13" s="47" t="s">
        <v>739</v>
      </c>
      <c r="L13" s="9" t="str">
        <f t="shared" si="0"/>
        <v>Yes</v>
      </c>
    </row>
    <row r="14" spans="1:12" x14ac:dyDescent="0.2">
      <c r="A14" s="3" t="s">
        <v>100</v>
      </c>
      <c r="B14" s="37" t="s">
        <v>213</v>
      </c>
      <c r="C14" s="38">
        <v>85728</v>
      </c>
      <c r="D14" s="46" t="str">
        <f t="shared" si="1"/>
        <v>N/A</v>
      </c>
      <c r="E14" s="38">
        <v>86510</v>
      </c>
      <c r="F14" s="46" t="str">
        <f t="shared" si="2"/>
        <v>N/A</v>
      </c>
      <c r="G14" s="38">
        <v>86021</v>
      </c>
      <c r="H14" s="46" t="str">
        <f t="shared" si="3"/>
        <v>N/A</v>
      </c>
      <c r="I14" s="12">
        <v>0.91220000000000001</v>
      </c>
      <c r="J14" s="12">
        <v>-0.56499999999999995</v>
      </c>
      <c r="K14" s="47" t="s">
        <v>739</v>
      </c>
      <c r="L14" s="9" t="str">
        <f t="shared" si="0"/>
        <v>Yes</v>
      </c>
    </row>
    <row r="15" spans="1:12" x14ac:dyDescent="0.2">
      <c r="A15" s="3" t="s">
        <v>991</v>
      </c>
      <c r="B15" s="37" t="s">
        <v>213</v>
      </c>
      <c r="C15" s="38">
        <v>20092</v>
      </c>
      <c r="D15" s="46" t="str">
        <f t="shared" si="1"/>
        <v>N/A</v>
      </c>
      <c r="E15" s="38">
        <v>19615</v>
      </c>
      <c r="F15" s="46" t="str">
        <f t="shared" si="2"/>
        <v>N/A</v>
      </c>
      <c r="G15" s="38">
        <v>19684</v>
      </c>
      <c r="H15" s="46" t="str">
        <f t="shared" si="3"/>
        <v>N/A</v>
      </c>
      <c r="I15" s="12">
        <v>-2.37</v>
      </c>
      <c r="J15" s="12">
        <v>0.3518</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1605</v>
      </c>
      <c r="D17" s="46" t="str">
        <f t="shared" si="1"/>
        <v>N/A</v>
      </c>
      <c r="E17" s="38">
        <v>9789</v>
      </c>
      <c r="F17" s="46" t="str">
        <f t="shared" si="2"/>
        <v>N/A</v>
      </c>
      <c r="G17" s="38">
        <v>10198</v>
      </c>
      <c r="H17" s="46" t="str">
        <f t="shared" si="3"/>
        <v>N/A</v>
      </c>
      <c r="I17" s="12">
        <v>509.9</v>
      </c>
      <c r="J17" s="12">
        <v>4.1779999999999999</v>
      </c>
      <c r="K17" s="47" t="s">
        <v>739</v>
      </c>
      <c r="L17" s="9" t="str">
        <f t="shared" si="0"/>
        <v>Yes</v>
      </c>
    </row>
    <row r="18" spans="1:12" x14ac:dyDescent="0.2">
      <c r="A18" s="3" t="s">
        <v>994</v>
      </c>
      <c r="B18" s="37" t="s">
        <v>213</v>
      </c>
      <c r="C18" s="38">
        <v>64031</v>
      </c>
      <c r="D18" s="46" t="str">
        <f t="shared" si="1"/>
        <v>N/A</v>
      </c>
      <c r="E18" s="38">
        <v>57106</v>
      </c>
      <c r="F18" s="46" t="str">
        <f t="shared" si="2"/>
        <v>N/A</v>
      </c>
      <c r="G18" s="38">
        <v>56139</v>
      </c>
      <c r="H18" s="46" t="str">
        <f t="shared" si="3"/>
        <v>N/A</v>
      </c>
      <c r="I18" s="12">
        <v>-10.8</v>
      </c>
      <c r="J18" s="12">
        <v>-1.69</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196389</v>
      </c>
      <c r="D20" s="46" t="str">
        <f t="shared" si="1"/>
        <v>N/A</v>
      </c>
      <c r="E20" s="38">
        <v>207994</v>
      </c>
      <c r="F20" s="46" t="str">
        <f t="shared" si="2"/>
        <v>N/A</v>
      </c>
      <c r="G20" s="38">
        <v>212607</v>
      </c>
      <c r="H20" s="46" t="str">
        <f t="shared" si="3"/>
        <v>N/A</v>
      </c>
      <c r="I20" s="12">
        <v>5.9089999999999998</v>
      </c>
      <c r="J20" s="12">
        <v>2.218</v>
      </c>
      <c r="K20" s="47" t="s">
        <v>739</v>
      </c>
      <c r="L20" s="9" t="str">
        <f t="shared" si="0"/>
        <v>Yes</v>
      </c>
    </row>
    <row r="21" spans="1:12" x14ac:dyDescent="0.2">
      <c r="A21" s="3" t="s">
        <v>996</v>
      </c>
      <c r="B21" s="37" t="s">
        <v>213</v>
      </c>
      <c r="C21" s="38">
        <v>86494</v>
      </c>
      <c r="D21" s="46" t="str">
        <f t="shared" si="1"/>
        <v>N/A</v>
      </c>
      <c r="E21" s="38">
        <v>88212</v>
      </c>
      <c r="F21" s="46" t="str">
        <f t="shared" si="2"/>
        <v>N/A</v>
      </c>
      <c r="G21" s="38">
        <v>89913</v>
      </c>
      <c r="H21" s="46" t="str">
        <f t="shared" si="3"/>
        <v>N/A</v>
      </c>
      <c r="I21" s="12">
        <v>1.986</v>
      </c>
      <c r="J21" s="12">
        <v>1.9279999999999999</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4394</v>
      </c>
      <c r="D23" s="46" t="str">
        <f t="shared" si="1"/>
        <v>N/A</v>
      </c>
      <c r="E23" s="38">
        <v>15984</v>
      </c>
      <c r="F23" s="46" t="str">
        <f t="shared" si="2"/>
        <v>N/A</v>
      </c>
      <c r="G23" s="38">
        <v>16539</v>
      </c>
      <c r="H23" s="46" t="str">
        <f t="shared" si="3"/>
        <v>N/A</v>
      </c>
      <c r="I23" s="12">
        <v>263.8</v>
      </c>
      <c r="J23" s="12">
        <v>3.472</v>
      </c>
      <c r="K23" s="47" t="s">
        <v>739</v>
      </c>
      <c r="L23" s="9" t="str">
        <f t="shared" si="0"/>
        <v>Yes</v>
      </c>
    </row>
    <row r="24" spans="1:12" x14ac:dyDescent="0.2">
      <c r="A24" s="3" t="s">
        <v>999</v>
      </c>
      <c r="B24" s="37" t="s">
        <v>213</v>
      </c>
      <c r="C24" s="38">
        <v>105501</v>
      </c>
      <c r="D24" s="46" t="str">
        <f t="shared" si="1"/>
        <v>N/A</v>
      </c>
      <c r="E24" s="38">
        <v>103798</v>
      </c>
      <c r="F24" s="46" t="str">
        <f t="shared" si="2"/>
        <v>N/A</v>
      </c>
      <c r="G24" s="38">
        <v>106155</v>
      </c>
      <c r="H24" s="46" t="str">
        <f t="shared" si="3"/>
        <v>N/A</v>
      </c>
      <c r="I24" s="12">
        <v>-1.61</v>
      </c>
      <c r="J24" s="12">
        <v>2.2709999999999999</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204865</v>
      </c>
      <c r="D26" s="46" t="str">
        <f t="shared" si="1"/>
        <v>N/A</v>
      </c>
      <c r="E26" s="38">
        <v>208082</v>
      </c>
      <c r="F26" s="46" t="str">
        <f t="shared" si="2"/>
        <v>N/A</v>
      </c>
      <c r="G26" s="38">
        <v>208019</v>
      </c>
      <c r="H26" s="46" t="str">
        <f t="shared" si="3"/>
        <v>N/A</v>
      </c>
      <c r="I26" s="12">
        <v>1.57</v>
      </c>
      <c r="J26" s="12">
        <v>-0.03</v>
      </c>
      <c r="K26" s="47" t="s">
        <v>739</v>
      </c>
      <c r="L26" s="9" t="str">
        <f t="shared" si="0"/>
        <v>Yes</v>
      </c>
    </row>
    <row r="27" spans="1:12" x14ac:dyDescent="0.2">
      <c r="A27" s="3" t="s">
        <v>1001</v>
      </c>
      <c r="B27" s="37" t="s">
        <v>213</v>
      </c>
      <c r="C27" s="38">
        <v>74290</v>
      </c>
      <c r="D27" s="46" t="str">
        <f t="shared" si="1"/>
        <v>N/A</v>
      </c>
      <c r="E27" s="38">
        <v>75941</v>
      </c>
      <c r="F27" s="46" t="str">
        <f t="shared" si="2"/>
        <v>N/A</v>
      </c>
      <c r="G27" s="38">
        <v>75792</v>
      </c>
      <c r="H27" s="46" t="str">
        <f t="shared" si="3"/>
        <v>N/A</v>
      </c>
      <c r="I27" s="12">
        <v>2.222</v>
      </c>
      <c r="J27" s="12">
        <v>-0.19600000000000001</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110289</v>
      </c>
      <c r="D30" s="46" t="str">
        <f t="shared" si="1"/>
        <v>N/A</v>
      </c>
      <c r="E30" s="38">
        <v>112115</v>
      </c>
      <c r="F30" s="46" t="str">
        <f t="shared" si="2"/>
        <v>N/A</v>
      </c>
      <c r="G30" s="38">
        <v>111873</v>
      </c>
      <c r="H30" s="46" t="str">
        <f t="shared" si="3"/>
        <v>N/A</v>
      </c>
      <c r="I30" s="12">
        <v>1.6559999999999999</v>
      </c>
      <c r="J30" s="12">
        <v>-0.216</v>
      </c>
      <c r="K30" s="47" t="s">
        <v>739</v>
      </c>
      <c r="L30" s="9" t="str">
        <f t="shared" si="0"/>
        <v>Yes</v>
      </c>
    </row>
    <row r="31" spans="1:12" x14ac:dyDescent="0.2">
      <c r="A31" s="3" t="s">
        <v>1005</v>
      </c>
      <c r="B31" s="37" t="s">
        <v>213</v>
      </c>
      <c r="C31" s="38">
        <v>9218</v>
      </c>
      <c r="D31" s="46" t="str">
        <f t="shared" si="1"/>
        <v>N/A</v>
      </c>
      <c r="E31" s="38">
        <v>8936</v>
      </c>
      <c r="F31" s="46" t="str">
        <f t="shared" si="2"/>
        <v>N/A</v>
      </c>
      <c r="G31" s="38">
        <v>8937</v>
      </c>
      <c r="H31" s="46" t="str">
        <f t="shared" si="3"/>
        <v>N/A</v>
      </c>
      <c r="I31" s="12">
        <v>-3.06</v>
      </c>
      <c r="J31" s="12">
        <v>1.12E-2</v>
      </c>
      <c r="K31" s="47" t="s">
        <v>739</v>
      </c>
      <c r="L31" s="9" t="str">
        <f t="shared" si="0"/>
        <v>Yes</v>
      </c>
    </row>
    <row r="32" spans="1:12" x14ac:dyDescent="0.2">
      <c r="A32" s="3" t="s">
        <v>1006</v>
      </c>
      <c r="B32" s="37" t="s">
        <v>213</v>
      </c>
      <c r="C32" s="38">
        <v>11068</v>
      </c>
      <c r="D32" s="46" t="str">
        <f t="shared" si="1"/>
        <v>N/A</v>
      </c>
      <c r="E32" s="38">
        <v>11090</v>
      </c>
      <c r="F32" s="46" t="str">
        <f t="shared" si="2"/>
        <v>N/A</v>
      </c>
      <c r="G32" s="38">
        <v>11417</v>
      </c>
      <c r="H32" s="46" t="str">
        <f t="shared" si="3"/>
        <v>N/A</v>
      </c>
      <c r="I32" s="12">
        <v>0.1988</v>
      </c>
      <c r="J32" s="12">
        <v>2.9489999999999998</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64684</v>
      </c>
      <c r="D34" s="46" t="str">
        <f t="shared" si="1"/>
        <v>N/A</v>
      </c>
      <c r="E34" s="38">
        <v>65189</v>
      </c>
      <c r="F34" s="46" t="str">
        <f t="shared" si="2"/>
        <v>N/A</v>
      </c>
      <c r="G34" s="38">
        <v>64819</v>
      </c>
      <c r="H34" s="46" t="str">
        <f t="shared" si="3"/>
        <v>N/A</v>
      </c>
      <c r="I34" s="12">
        <v>0.78069999999999995</v>
      </c>
      <c r="J34" s="12">
        <v>-0.56799999999999995</v>
      </c>
      <c r="K34" s="47" t="s">
        <v>739</v>
      </c>
      <c r="L34" s="9" t="str">
        <f t="shared" si="0"/>
        <v>Yes</v>
      </c>
    </row>
    <row r="35" spans="1:12" x14ac:dyDescent="0.2">
      <c r="A35" s="3" t="s">
        <v>1008</v>
      </c>
      <c r="B35" s="37" t="s">
        <v>213</v>
      </c>
      <c r="C35" s="38">
        <v>39807</v>
      </c>
      <c r="D35" s="46" t="str">
        <f t="shared" si="1"/>
        <v>N/A</v>
      </c>
      <c r="E35" s="38">
        <v>38299</v>
      </c>
      <c r="F35" s="46" t="str">
        <f t="shared" si="2"/>
        <v>N/A</v>
      </c>
      <c r="G35" s="38">
        <v>36906</v>
      </c>
      <c r="H35" s="46" t="str">
        <f t="shared" si="3"/>
        <v>N/A</v>
      </c>
      <c r="I35" s="12">
        <v>-3.79</v>
      </c>
      <c r="J35" s="12">
        <v>-3.64</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18006</v>
      </c>
      <c r="D38" s="46" t="str">
        <f t="shared" si="1"/>
        <v>N/A</v>
      </c>
      <c r="E38" s="38">
        <v>16790</v>
      </c>
      <c r="F38" s="46" t="str">
        <f t="shared" si="2"/>
        <v>N/A</v>
      </c>
      <c r="G38" s="38">
        <v>16657</v>
      </c>
      <c r="H38" s="46" t="str">
        <f t="shared" si="3"/>
        <v>N/A</v>
      </c>
      <c r="I38" s="12">
        <v>-6.75</v>
      </c>
      <c r="J38" s="12">
        <v>-0.79200000000000004</v>
      </c>
      <c r="K38" s="47" t="s">
        <v>739</v>
      </c>
      <c r="L38" s="9" t="str">
        <f t="shared" si="0"/>
        <v>Yes</v>
      </c>
    </row>
    <row r="39" spans="1:12" x14ac:dyDescent="0.2">
      <c r="A39" s="3" t="s">
        <v>1012</v>
      </c>
      <c r="B39" s="37" t="s">
        <v>213</v>
      </c>
      <c r="C39" s="38">
        <v>1361</v>
      </c>
      <c r="D39" s="46" t="str">
        <f t="shared" si="1"/>
        <v>N/A</v>
      </c>
      <c r="E39" s="38">
        <v>1137</v>
      </c>
      <c r="F39" s="46" t="str">
        <f t="shared" si="2"/>
        <v>N/A</v>
      </c>
      <c r="G39" s="38">
        <v>1164</v>
      </c>
      <c r="H39" s="46" t="str">
        <f t="shared" si="3"/>
        <v>N/A</v>
      </c>
      <c r="I39" s="12">
        <v>-16.5</v>
      </c>
      <c r="J39" s="12">
        <v>2.375</v>
      </c>
      <c r="K39" s="47" t="s">
        <v>739</v>
      </c>
      <c r="L39" s="9" t="str">
        <f t="shared" si="0"/>
        <v>Yes</v>
      </c>
    </row>
    <row r="40" spans="1:12" x14ac:dyDescent="0.2">
      <c r="A40" s="3" t="s">
        <v>1013</v>
      </c>
      <c r="B40" s="37" t="s">
        <v>213</v>
      </c>
      <c r="C40" s="38">
        <v>5510</v>
      </c>
      <c r="D40" s="46" t="str">
        <f t="shared" si="1"/>
        <v>N/A</v>
      </c>
      <c r="E40" s="38">
        <v>8963</v>
      </c>
      <c r="F40" s="46" t="str">
        <f t="shared" si="2"/>
        <v>N/A</v>
      </c>
      <c r="G40" s="38">
        <v>10092</v>
      </c>
      <c r="H40" s="46" t="str">
        <f t="shared" si="3"/>
        <v>N/A</v>
      </c>
      <c r="I40" s="12">
        <v>62.67</v>
      </c>
      <c r="J40" s="12">
        <v>12.6</v>
      </c>
      <c r="K40" s="47" t="s">
        <v>739</v>
      </c>
      <c r="L40" s="9" t="str">
        <f t="shared" si="0"/>
        <v>Yes</v>
      </c>
    </row>
    <row r="41" spans="1:12" x14ac:dyDescent="0.2">
      <c r="A41" s="48" t="s">
        <v>84</v>
      </c>
      <c r="B41" s="37" t="s">
        <v>213</v>
      </c>
      <c r="C41" s="49">
        <v>4338213952</v>
      </c>
      <c r="D41" s="46" t="str">
        <f t="shared" si="1"/>
        <v>N/A</v>
      </c>
      <c r="E41" s="49">
        <v>4578957726</v>
      </c>
      <c r="F41" s="46" t="str">
        <f t="shared" si="2"/>
        <v>N/A</v>
      </c>
      <c r="G41" s="49">
        <v>4667339060</v>
      </c>
      <c r="H41" s="46" t="str">
        <f t="shared" si="3"/>
        <v>N/A</v>
      </c>
      <c r="I41" s="12">
        <v>5.5490000000000004</v>
      </c>
      <c r="J41" s="12">
        <v>1.93</v>
      </c>
      <c r="K41" s="47" t="s">
        <v>739</v>
      </c>
      <c r="L41" s="9" t="str">
        <f t="shared" si="0"/>
        <v>Yes</v>
      </c>
    </row>
    <row r="42" spans="1:12" x14ac:dyDescent="0.2">
      <c r="A42" s="48" t="s">
        <v>1501</v>
      </c>
      <c r="B42" s="37" t="s">
        <v>213</v>
      </c>
      <c r="C42" s="49">
        <v>7863.8414402999997</v>
      </c>
      <c r="D42" s="46" t="str">
        <f t="shared" si="1"/>
        <v>N/A</v>
      </c>
      <c r="E42" s="49">
        <v>8064.7399515999996</v>
      </c>
      <c r="F42" s="46" t="str">
        <f t="shared" si="2"/>
        <v>N/A</v>
      </c>
      <c r="G42" s="49">
        <v>8167.3083962999999</v>
      </c>
      <c r="H42" s="46" t="str">
        <f t="shared" si="3"/>
        <v>N/A</v>
      </c>
      <c r="I42" s="12">
        <v>2.5550000000000002</v>
      </c>
      <c r="J42" s="12">
        <v>1.272</v>
      </c>
      <c r="K42" s="47" t="s">
        <v>739</v>
      </c>
      <c r="L42" s="9" t="str">
        <f t="shared" si="0"/>
        <v>Yes</v>
      </c>
    </row>
    <row r="43" spans="1:12" x14ac:dyDescent="0.2">
      <c r="A43" s="48" t="s">
        <v>1502</v>
      </c>
      <c r="B43" s="37" t="s">
        <v>213</v>
      </c>
      <c r="C43" s="49">
        <v>8863.5190643999995</v>
      </c>
      <c r="D43" s="46" t="str">
        <f t="shared" si="1"/>
        <v>N/A</v>
      </c>
      <c r="E43" s="49">
        <v>9086.2071054999997</v>
      </c>
      <c r="F43" s="46" t="str">
        <f t="shared" si="2"/>
        <v>N/A</v>
      </c>
      <c r="G43" s="49">
        <v>9216.7953080000007</v>
      </c>
      <c r="H43" s="46" t="str">
        <f t="shared" si="3"/>
        <v>N/A</v>
      </c>
      <c r="I43" s="12">
        <v>2.512</v>
      </c>
      <c r="J43" s="12">
        <v>1.4370000000000001</v>
      </c>
      <c r="K43" s="47" t="s">
        <v>739</v>
      </c>
      <c r="L43" s="9" t="str">
        <f t="shared" si="0"/>
        <v>Yes</v>
      </c>
    </row>
    <row r="44" spans="1:12" x14ac:dyDescent="0.2">
      <c r="A44" s="4" t="s">
        <v>107</v>
      </c>
      <c r="B44" s="37" t="s">
        <v>213</v>
      </c>
      <c r="C44" s="49">
        <v>27629956</v>
      </c>
      <c r="D44" s="46" t="str">
        <f t="shared" si="1"/>
        <v>N/A</v>
      </c>
      <c r="E44" s="49">
        <v>29591986</v>
      </c>
      <c r="F44" s="46" t="str">
        <f t="shared" si="2"/>
        <v>N/A</v>
      </c>
      <c r="G44" s="49">
        <v>24514956</v>
      </c>
      <c r="H44" s="46" t="str">
        <f t="shared" si="3"/>
        <v>N/A</v>
      </c>
      <c r="I44" s="12">
        <v>7.101</v>
      </c>
      <c r="J44" s="12">
        <v>-17.2</v>
      </c>
      <c r="K44" s="47" t="s">
        <v>739</v>
      </c>
      <c r="L44" s="9" t="str">
        <f t="shared" si="0"/>
        <v>Yes</v>
      </c>
    </row>
    <row r="45" spans="1:12" x14ac:dyDescent="0.2">
      <c r="A45" s="48" t="s">
        <v>158</v>
      </c>
      <c r="B45" s="50" t="s">
        <v>217</v>
      </c>
      <c r="C45" s="1">
        <v>524</v>
      </c>
      <c r="D45" s="46" t="str">
        <f>IF($B45="N/A","N/A",IF(C45&gt;0,"No",IF(C45&lt;0,"No","Yes")))</f>
        <v>No</v>
      </c>
      <c r="E45" s="1">
        <v>628</v>
      </c>
      <c r="F45" s="46" t="str">
        <f>IF($B45="N/A","N/A",IF(E45&gt;0,"No",IF(E45&lt;0,"No","Yes")))</f>
        <v>No</v>
      </c>
      <c r="G45" s="1">
        <v>931</v>
      </c>
      <c r="H45" s="46" t="str">
        <f>IF($B45="N/A","N/A",IF(G45&gt;0,"No",IF(G45&lt;0,"No","Yes")))</f>
        <v>No</v>
      </c>
      <c r="I45" s="12">
        <v>19.850000000000001</v>
      </c>
      <c r="J45" s="12">
        <v>48.25</v>
      </c>
      <c r="K45" s="47" t="s">
        <v>739</v>
      </c>
      <c r="L45" s="9" t="str">
        <f t="shared" si="0"/>
        <v>No</v>
      </c>
    </row>
    <row r="46" spans="1:12" x14ac:dyDescent="0.2">
      <c r="A46" s="48" t="s">
        <v>156</v>
      </c>
      <c r="B46" s="37" t="s">
        <v>213</v>
      </c>
      <c r="C46" s="49">
        <v>343340</v>
      </c>
      <c r="D46" s="46" t="str">
        <f t="shared" ref="D46:D47" si="4">IF($B46="N/A","N/A",IF(C46&gt;10,"No",IF(C46&lt;-10,"No","Yes")))</f>
        <v>N/A</v>
      </c>
      <c r="E46" s="49">
        <v>360450</v>
      </c>
      <c r="F46" s="46" t="str">
        <f t="shared" ref="F46:F47" si="5">IF($B46="N/A","N/A",IF(E46&gt;10,"No",IF(E46&lt;-10,"No","Yes")))</f>
        <v>N/A</v>
      </c>
      <c r="G46" s="49">
        <v>575171</v>
      </c>
      <c r="H46" s="46" t="str">
        <f t="shared" ref="H46:H47" si="6">IF($B46="N/A","N/A",IF(G46&gt;10,"No",IF(G46&lt;-10,"No","Yes")))</f>
        <v>N/A</v>
      </c>
      <c r="I46" s="12">
        <v>4.9829999999999997</v>
      </c>
      <c r="J46" s="12">
        <v>59.57</v>
      </c>
      <c r="K46" s="47" t="s">
        <v>739</v>
      </c>
      <c r="L46" s="9" t="str">
        <f t="shared" si="0"/>
        <v>No</v>
      </c>
    </row>
    <row r="47" spans="1:12" x14ac:dyDescent="0.2">
      <c r="A47" s="48" t="s">
        <v>1304</v>
      </c>
      <c r="B47" s="37" t="s">
        <v>213</v>
      </c>
      <c r="C47" s="49">
        <v>655.22900762999996</v>
      </c>
      <c r="D47" s="46" t="str">
        <f t="shared" si="4"/>
        <v>N/A</v>
      </c>
      <c r="E47" s="49">
        <v>573.96496815</v>
      </c>
      <c r="F47" s="46" t="str">
        <f t="shared" si="5"/>
        <v>N/A</v>
      </c>
      <c r="G47" s="49">
        <v>617.79914070999996</v>
      </c>
      <c r="H47" s="46" t="str">
        <f t="shared" si="6"/>
        <v>N/A</v>
      </c>
      <c r="I47" s="12">
        <v>-12.4</v>
      </c>
      <c r="J47" s="12">
        <v>7.6369999999999996</v>
      </c>
      <c r="K47" s="47" t="s">
        <v>739</v>
      </c>
      <c r="L47" s="9" t="str">
        <f>IF(J47="Div by 0", "N/A", IF(OR(J47="N/A",K47="N/A"),"N/A", IF(J47&gt;VALUE(MID(K47,1,2)), "No", IF(J47&lt;-1*VALUE(MID(K47,1,2)), "No", "Yes"))))</f>
        <v>Yes</v>
      </c>
    </row>
    <row r="48" spans="1:12" x14ac:dyDescent="0.2">
      <c r="A48" s="48" t="s">
        <v>1503</v>
      </c>
      <c r="B48" s="37" t="s">
        <v>213</v>
      </c>
      <c r="C48" s="49">
        <v>13207.391482000001</v>
      </c>
      <c r="D48" s="46" t="str">
        <f t="shared" ref="D48:D74" si="7">IF($B48="N/A","N/A",IF(C48&gt;10,"No",IF(C48&lt;-10,"No","Yes")))</f>
        <v>N/A</v>
      </c>
      <c r="E48" s="49">
        <v>13248.397561</v>
      </c>
      <c r="F48" s="46" t="str">
        <f t="shared" ref="F48:F74" si="8">IF($B48="N/A","N/A",IF(E48&gt;10,"No",IF(E48&lt;-10,"No","Yes")))</f>
        <v>N/A</v>
      </c>
      <c r="G48" s="49">
        <v>13217.753316</v>
      </c>
      <c r="H48" s="46" t="str">
        <f t="shared" ref="H48:H74" si="9">IF($B48="N/A","N/A",IF(G48&gt;10,"No",IF(G48&lt;-10,"No","Yes")))</f>
        <v>N/A</v>
      </c>
      <c r="I48" s="12">
        <v>0.3105</v>
      </c>
      <c r="J48" s="12">
        <v>-0.23100000000000001</v>
      </c>
      <c r="K48" s="47" t="s">
        <v>739</v>
      </c>
      <c r="L48" s="9" t="str">
        <f t="shared" ref="L48:L74" si="10">IF(J48="Div by 0", "N/A", IF(K48="N/A","N/A", IF(J48&gt;VALUE(MID(K48,1,2)), "No", IF(J48&lt;-1*VALUE(MID(K48,1,2)), "No", "Yes"))))</f>
        <v>Yes</v>
      </c>
    </row>
    <row r="49" spans="1:12" x14ac:dyDescent="0.2">
      <c r="A49" s="48" t="s">
        <v>1504</v>
      </c>
      <c r="B49" s="37" t="s">
        <v>213</v>
      </c>
      <c r="C49" s="49">
        <v>9611.7569679000007</v>
      </c>
      <c r="D49" s="46" t="str">
        <f t="shared" si="7"/>
        <v>N/A</v>
      </c>
      <c r="E49" s="49">
        <v>10453.824573</v>
      </c>
      <c r="F49" s="46" t="str">
        <f t="shared" si="8"/>
        <v>N/A</v>
      </c>
      <c r="G49" s="49">
        <v>10984.042724999999</v>
      </c>
      <c r="H49" s="46" t="str">
        <f t="shared" si="9"/>
        <v>N/A</v>
      </c>
      <c r="I49" s="12">
        <v>8.7609999999999992</v>
      </c>
      <c r="J49" s="12">
        <v>5.0720000000000001</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2083.7626168000002</v>
      </c>
      <c r="D51" s="46" t="str">
        <f t="shared" si="7"/>
        <v>N/A</v>
      </c>
      <c r="E51" s="49">
        <v>7701.8250077000002</v>
      </c>
      <c r="F51" s="46" t="str">
        <f t="shared" si="8"/>
        <v>N/A</v>
      </c>
      <c r="G51" s="49">
        <v>7647.5797215000002</v>
      </c>
      <c r="H51" s="46" t="str">
        <f t="shared" si="9"/>
        <v>N/A</v>
      </c>
      <c r="I51" s="12">
        <v>269.60000000000002</v>
      </c>
      <c r="J51" s="12">
        <v>-0.70399999999999996</v>
      </c>
      <c r="K51" s="47" t="s">
        <v>739</v>
      </c>
      <c r="L51" s="9" t="str">
        <f t="shared" si="10"/>
        <v>Yes</v>
      </c>
    </row>
    <row r="52" spans="1:12" x14ac:dyDescent="0.2">
      <c r="A52" s="48" t="s">
        <v>1507</v>
      </c>
      <c r="B52" s="37" t="s">
        <v>213</v>
      </c>
      <c r="C52" s="49">
        <v>14614.474192</v>
      </c>
      <c r="D52" s="46" t="str">
        <f t="shared" si="7"/>
        <v>N/A</v>
      </c>
      <c r="E52" s="49">
        <v>15159.071534000001</v>
      </c>
      <c r="F52" s="46" t="str">
        <f t="shared" si="8"/>
        <v>N/A</v>
      </c>
      <c r="G52" s="49">
        <v>15012.815387000001</v>
      </c>
      <c r="H52" s="46" t="str">
        <f t="shared" si="9"/>
        <v>N/A</v>
      </c>
      <c r="I52" s="12">
        <v>3.726</v>
      </c>
      <c r="J52" s="12">
        <v>-0.96499999999999997</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13026.853841</v>
      </c>
      <c r="D54" s="46" t="str">
        <f t="shared" si="7"/>
        <v>N/A</v>
      </c>
      <c r="E54" s="49">
        <v>13602.689467</v>
      </c>
      <c r="F54" s="46" t="str">
        <f t="shared" si="8"/>
        <v>N/A</v>
      </c>
      <c r="G54" s="49">
        <v>13701.076648</v>
      </c>
      <c r="H54" s="46" t="str">
        <f t="shared" si="9"/>
        <v>N/A</v>
      </c>
      <c r="I54" s="12">
        <v>4.42</v>
      </c>
      <c r="J54" s="12">
        <v>0.72330000000000005</v>
      </c>
      <c r="K54" s="47" t="s">
        <v>739</v>
      </c>
      <c r="L54" s="9" t="str">
        <f t="shared" si="10"/>
        <v>Yes</v>
      </c>
    </row>
    <row r="55" spans="1:12" x14ac:dyDescent="0.2">
      <c r="A55" s="48" t="s">
        <v>1510</v>
      </c>
      <c r="B55" s="37" t="s">
        <v>213</v>
      </c>
      <c r="C55" s="49">
        <v>14482.193089</v>
      </c>
      <c r="D55" s="46" t="str">
        <f t="shared" si="7"/>
        <v>N/A</v>
      </c>
      <c r="E55" s="49">
        <v>15739.871004000001</v>
      </c>
      <c r="F55" s="46" t="str">
        <f t="shared" si="8"/>
        <v>N/A</v>
      </c>
      <c r="G55" s="49">
        <v>15892.85298</v>
      </c>
      <c r="H55" s="46" t="str">
        <f t="shared" si="9"/>
        <v>N/A</v>
      </c>
      <c r="I55" s="12">
        <v>8.6839999999999993</v>
      </c>
      <c r="J55" s="12">
        <v>0.97189999999999999</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5443.4902138999996</v>
      </c>
      <c r="D57" s="46" t="str">
        <f t="shared" si="7"/>
        <v>N/A</v>
      </c>
      <c r="E57" s="49">
        <v>8178.5066316000002</v>
      </c>
      <c r="F57" s="46" t="str">
        <f t="shared" si="8"/>
        <v>N/A</v>
      </c>
      <c r="G57" s="49">
        <v>8325.3840619000002</v>
      </c>
      <c r="H57" s="46" t="str">
        <f t="shared" si="9"/>
        <v>N/A</v>
      </c>
      <c r="I57" s="12">
        <v>50.24</v>
      </c>
      <c r="J57" s="12">
        <v>1.796</v>
      </c>
      <c r="K57" s="47" t="s">
        <v>739</v>
      </c>
      <c r="L57" s="9" t="str">
        <f t="shared" si="10"/>
        <v>Yes</v>
      </c>
    </row>
    <row r="58" spans="1:12" x14ac:dyDescent="0.2">
      <c r="A58" s="48" t="s">
        <v>1513</v>
      </c>
      <c r="B58" s="37" t="s">
        <v>213</v>
      </c>
      <c r="C58" s="49">
        <v>12149.546393000001</v>
      </c>
      <c r="D58" s="46" t="str">
        <f t="shared" si="7"/>
        <v>N/A</v>
      </c>
      <c r="E58" s="49">
        <v>12621.698318000001</v>
      </c>
      <c r="F58" s="46" t="str">
        <f t="shared" si="8"/>
        <v>N/A</v>
      </c>
      <c r="G58" s="49">
        <v>12682.183467999999</v>
      </c>
      <c r="H58" s="46" t="str">
        <f t="shared" si="9"/>
        <v>N/A</v>
      </c>
      <c r="I58" s="12">
        <v>3.8860000000000001</v>
      </c>
      <c r="J58" s="12">
        <v>0.47920000000000001</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2291.6755619999999</v>
      </c>
      <c r="D60" s="46" t="str">
        <f t="shared" si="7"/>
        <v>N/A</v>
      </c>
      <c r="E60" s="49">
        <v>2022.0533155000001</v>
      </c>
      <c r="F60" s="46" t="str">
        <f t="shared" si="8"/>
        <v>N/A</v>
      </c>
      <c r="G60" s="49">
        <v>2082.7475711000002</v>
      </c>
      <c r="H60" s="46" t="str">
        <f t="shared" si="9"/>
        <v>N/A</v>
      </c>
      <c r="I60" s="12">
        <v>-11.8</v>
      </c>
      <c r="J60" s="12">
        <v>3.0019999999999998</v>
      </c>
      <c r="K60" s="47" t="s">
        <v>739</v>
      </c>
      <c r="L60" s="9" t="str">
        <f t="shared" si="10"/>
        <v>Yes</v>
      </c>
    </row>
    <row r="61" spans="1:12" x14ac:dyDescent="0.2">
      <c r="A61" s="48" t="s">
        <v>1516</v>
      </c>
      <c r="B61" s="37" t="s">
        <v>213</v>
      </c>
      <c r="C61" s="49">
        <v>2759.2990980999998</v>
      </c>
      <c r="D61" s="46" t="str">
        <f t="shared" si="7"/>
        <v>N/A</v>
      </c>
      <c r="E61" s="49">
        <v>1914.9839348999999</v>
      </c>
      <c r="F61" s="46" t="str">
        <f t="shared" si="8"/>
        <v>N/A</v>
      </c>
      <c r="G61" s="49">
        <v>1986.5716566000001</v>
      </c>
      <c r="H61" s="46" t="str">
        <f t="shared" si="9"/>
        <v>N/A</v>
      </c>
      <c r="I61" s="12">
        <v>-30.6</v>
      </c>
      <c r="J61" s="12">
        <v>3.738</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1589.3002475000001</v>
      </c>
      <c r="D64" s="46" t="str">
        <f t="shared" si="7"/>
        <v>N/A</v>
      </c>
      <c r="E64" s="49">
        <v>1627.2273737</v>
      </c>
      <c r="F64" s="46" t="str">
        <f t="shared" si="8"/>
        <v>N/A</v>
      </c>
      <c r="G64" s="49">
        <v>1654.7713211</v>
      </c>
      <c r="H64" s="46" t="str">
        <f t="shared" si="9"/>
        <v>N/A</v>
      </c>
      <c r="I64" s="12">
        <v>2.3860000000000001</v>
      </c>
      <c r="J64" s="12">
        <v>1.6930000000000001</v>
      </c>
      <c r="K64" s="47" t="s">
        <v>739</v>
      </c>
      <c r="L64" s="9" t="str">
        <f t="shared" si="10"/>
        <v>Yes</v>
      </c>
    </row>
    <row r="65" spans="1:12" x14ac:dyDescent="0.2">
      <c r="A65" s="48" t="s">
        <v>1520</v>
      </c>
      <c r="B65" s="37" t="s">
        <v>213</v>
      </c>
      <c r="C65" s="49">
        <v>3836.0046647999998</v>
      </c>
      <c r="D65" s="46" t="str">
        <f t="shared" si="7"/>
        <v>N/A</v>
      </c>
      <c r="E65" s="49">
        <v>3896.4911594</v>
      </c>
      <c r="F65" s="46" t="str">
        <f t="shared" si="8"/>
        <v>N/A</v>
      </c>
      <c r="G65" s="49">
        <v>4068.8697550000002</v>
      </c>
      <c r="H65" s="46" t="str">
        <f t="shared" si="9"/>
        <v>N/A</v>
      </c>
      <c r="I65" s="12">
        <v>1.577</v>
      </c>
      <c r="J65" s="12">
        <v>4.4240000000000004</v>
      </c>
      <c r="K65" s="47" t="s">
        <v>739</v>
      </c>
      <c r="L65" s="9" t="str">
        <f t="shared" si="10"/>
        <v>Yes</v>
      </c>
    </row>
    <row r="66" spans="1:12" x14ac:dyDescent="0.2">
      <c r="A66" s="48" t="s">
        <v>1521</v>
      </c>
      <c r="B66" s="37" t="s">
        <v>213</v>
      </c>
      <c r="C66" s="49">
        <v>4865.6629923999999</v>
      </c>
      <c r="D66" s="46" t="str">
        <f t="shared" si="7"/>
        <v>N/A</v>
      </c>
      <c r="E66" s="49">
        <v>5236.3806132</v>
      </c>
      <c r="F66" s="46" t="str">
        <f t="shared" si="8"/>
        <v>N/A</v>
      </c>
      <c r="G66" s="49">
        <v>5360.1740387</v>
      </c>
      <c r="H66" s="46" t="str">
        <f t="shared" si="9"/>
        <v>N/A</v>
      </c>
      <c r="I66" s="12">
        <v>7.6189999999999998</v>
      </c>
      <c r="J66" s="12">
        <v>2.3639999999999999</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2754.2480675000002</v>
      </c>
      <c r="D68" s="46" t="str">
        <f t="shared" si="7"/>
        <v>N/A</v>
      </c>
      <c r="E68" s="49">
        <v>2804.2792801999999</v>
      </c>
      <c r="F68" s="46" t="str">
        <f t="shared" si="8"/>
        <v>N/A</v>
      </c>
      <c r="G68" s="49">
        <v>2840.8156868000001</v>
      </c>
      <c r="H68" s="46" t="str">
        <f t="shared" si="9"/>
        <v>N/A</v>
      </c>
      <c r="I68" s="12">
        <v>1.8169999999999999</v>
      </c>
      <c r="J68" s="12">
        <v>1.3029999999999999</v>
      </c>
      <c r="K68" s="47" t="s">
        <v>739</v>
      </c>
      <c r="L68" s="9" t="str">
        <f t="shared" si="10"/>
        <v>Yes</v>
      </c>
    </row>
    <row r="69" spans="1:12" x14ac:dyDescent="0.2">
      <c r="A69" s="48" t="s">
        <v>1524</v>
      </c>
      <c r="B69" s="37" t="s">
        <v>213</v>
      </c>
      <c r="C69" s="49">
        <v>2639.9341823999998</v>
      </c>
      <c r="D69" s="46" t="str">
        <f t="shared" si="7"/>
        <v>N/A</v>
      </c>
      <c r="E69" s="49">
        <v>2716.8723203999998</v>
      </c>
      <c r="F69" s="46" t="str">
        <f t="shared" si="8"/>
        <v>N/A</v>
      </c>
      <c r="G69" s="49">
        <v>2838.1843874000001</v>
      </c>
      <c r="H69" s="46" t="str">
        <f t="shared" si="9"/>
        <v>N/A</v>
      </c>
      <c r="I69" s="12">
        <v>2.9140000000000001</v>
      </c>
      <c r="J69" s="12">
        <v>4.4649999999999999</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2320.2754082000001</v>
      </c>
      <c r="D72" s="46" t="str">
        <f t="shared" si="7"/>
        <v>N/A</v>
      </c>
      <c r="E72" s="49">
        <v>2361.8565813</v>
      </c>
      <c r="F72" s="46" t="str">
        <f t="shared" si="8"/>
        <v>N/A</v>
      </c>
      <c r="G72" s="49">
        <v>2331.9298792999998</v>
      </c>
      <c r="H72" s="46" t="str">
        <f t="shared" si="9"/>
        <v>N/A</v>
      </c>
      <c r="I72" s="12">
        <v>1.792</v>
      </c>
      <c r="J72" s="12">
        <v>-1.27</v>
      </c>
      <c r="K72" s="47" t="s">
        <v>739</v>
      </c>
      <c r="L72" s="9" t="str">
        <f t="shared" si="10"/>
        <v>Yes</v>
      </c>
    </row>
    <row r="73" spans="1:12" x14ac:dyDescent="0.2">
      <c r="A73" s="48" t="s">
        <v>1528</v>
      </c>
      <c r="B73" s="37" t="s">
        <v>213</v>
      </c>
      <c r="C73" s="49">
        <v>5269.8971345</v>
      </c>
      <c r="D73" s="46" t="str">
        <f t="shared" si="7"/>
        <v>N/A</v>
      </c>
      <c r="E73" s="49">
        <v>5694.7431838000002</v>
      </c>
      <c r="F73" s="46" t="str">
        <f t="shared" si="8"/>
        <v>N/A</v>
      </c>
      <c r="G73" s="49">
        <v>5706.2121993000001</v>
      </c>
      <c r="H73" s="46" t="str">
        <f t="shared" si="9"/>
        <v>N/A</v>
      </c>
      <c r="I73" s="12">
        <v>8.0619999999999994</v>
      </c>
      <c r="J73" s="12">
        <v>0.2014</v>
      </c>
      <c r="K73" s="47" t="s">
        <v>739</v>
      </c>
      <c r="L73" s="9" t="str">
        <f t="shared" si="10"/>
        <v>Yes</v>
      </c>
    </row>
    <row r="74" spans="1:12" x14ac:dyDescent="0.2">
      <c r="A74" s="48" t="s">
        <v>1529</v>
      </c>
      <c r="B74" s="37" t="s">
        <v>213</v>
      </c>
      <c r="C74" s="49">
        <v>4376.8989111000001</v>
      </c>
      <c r="D74" s="46" t="str">
        <f t="shared" si="7"/>
        <v>N/A</v>
      </c>
      <c r="E74" s="49">
        <v>3639.8721409999998</v>
      </c>
      <c r="F74" s="46" t="str">
        <f t="shared" si="8"/>
        <v>N/A</v>
      </c>
      <c r="G74" s="49">
        <v>3359.8703924000001</v>
      </c>
      <c r="H74" s="46" t="str">
        <f t="shared" si="9"/>
        <v>N/A</v>
      </c>
      <c r="I74" s="12">
        <v>-16.8</v>
      </c>
      <c r="J74" s="12">
        <v>-7.69</v>
      </c>
      <c r="K74" s="47" t="s">
        <v>739</v>
      </c>
      <c r="L74" s="9" t="str">
        <f t="shared" si="10"/>
        <v>Yes</v>
      </c>
    </row>
    <row r="75" spans="1:12" x14ac:dyDescent="0.2">
      <c r="A75" s="48" t="s">
        <v>1611</v>
      </c>
      <c r="B75" s="37" t="s">
        <v>213</v>
      </c>
      <c r="C75" s="49">
        <v>497037688</v>
      </c>
      <c r="D75" s="46" t="str">
        <f t="shared" ref="D75:D144" si="11">IF($B75="N/A","N/A",IF(C75&gt;10,"No",IF(C75&lt;-10,"No","Yes")))</f>
        <v>N/A</v>
      </c>
      <c r="E75" s="49">
        <v>543618379</v>
      </c>
      <c r="F75" s="46" t="str">
        <f t="shared" ref="F75:F144" si="12">IF($B75="N/A","N/A",IF(E75&gt;10,"No",IF(E75&lt;-10,"No","Yes")))</f>
        <v>N/A</v>
      </c>
      <c r="G75" s="49">
        <v>550158385</v>
      </c>
      <c r="H75" s="46" t="str">
        <f t="shared" ref="H75:H144" si="13">IF($B75="N/A","N/A",IF(G75&gt;10,"No",IF(G75&lt;-10,"No","Yes")))</f>
        <v>N/A</v>
      </c>
      <c r="I75" s="12">
        <v>9.3719999999999999</v>
      </c>
      <c r="J75" s="12">
        <v>1.2030000000000001</v>
      </c>
      <c r="K75" s="47" t="s">
        <v>739</v>
      </c>
      <c r="L75" s="9" t="str">
        <f t="shared" ref="L75:L135" si="14">IF(J75="Div by 0", "N/A", IF(K75="N/A","N/A", IF(J75&gt;VALUE(MID(K75,1,2)), "No", IF(J75&lt;-1*VALUE(MID(K75,1,2)), "No", "Yes"))))</f>
        <v>Yes</v>
      </c>
    </row>
    <row r="76" spans="1:12" x14ac:dyDescent="0.2">
      <c r="A76" s="48" t="s">
        <v>598</v>
      </c>
      <c r="B76" s="37" t="s">
        <v>213</v>
      </c>
      <c r="C76" s="38">
        <v>66661</v>
      </c>
      <c r="D76" s="46" t="str">
        <f t="shared" si="11"/>
        <v>N/A</v>
      </c>
      <c r="E76" s="38">
        <v>68661</v>
      </c>
      <c r="F76" s="46" t="str">
        <f t="shared" si="12"/>
        <v>N/A</v>
      </c>
      <c r="G76" s="38">
        <v>67350</v>
      </c>
      <c r="H76" s="46" t="str">
        <f t="shared" si="13"/>
        <v>N/A</v>
      </c>
      <c r="I76" s="12">
        <v>3</v>
      </c>
      <c r="J76" s="12">
        <v>-1.91</v>
      </c>
      <c r="K76" s="47" t="s">
        <v>739</v>
      </c>
      <c r="L76" s="9" t="str">
        <f t="shared" si="14"/>
        <v>Yes</v>
      </c>
    </row>
    <row r="77" spans="1:12" x14ac:dyDescent="0.2">
      <c r="A77" s="48" t="s">
        <v>1438</v>
      </c>
      <c r="B77" s="37" t="s">
        <v>213</v>
      </c>
      <c r="C77" s="49">
        <v>7456.1990968999999</v>
      </c>
      <c r="D77" s="46" t="str">
        <f t="shared" si="11"/>
        <v>N/A</v>
      </c>
      <c r="E77" s="49">
        <v>7917.4258895000003</v>
      </c>
      <c r="F77" s="46" t="str">
        <f t="shared" si="12"/>
        <v>N/A</v>
      </c>
      <c r="G77" s="49">
        <v>8168.6471418000001</v>
      </c>
      <c r="H77" s="46" t="str">
        <f t="shared" si="13"/>
        <v>N/A</v>
      </c>
      <c r="I77" s="12">
        <v>6.1859999999999999</v>
      </c>
      <c r="J77" s="12">
        <v>3.173</v>
      </c>
      <c r="K77" s="47" t="s">
        <v>739</v>
      </c>
      <c r="L77" s="9" t="str">
        <f t="shared" si="14"/>
        <v>Yes</v>
      </c>
    </row>
    <row r="78" spans="1:12" x14ac:dyDescent="0.2">
      <c r="A78" s="48" t="s">
        <v>1439</v>
      </c>
      <c r="B78" s="37" t="s">
        <v>213</v>
      </c>
      <c r="C78" s="38">
        <v>7.9429351495000002</v>
      </c>
      <c r="D78" s="46" t="str">
        <f t="shared" si="11"/>
        <v>N/A</v>
      </c>
      <c r="E78" s="38">
        <v>8.2594631595999992</v>
      </c>
      <c r="F78" s="46" t="str">
        <f t="shared" si="12"/>
        <v>N/A</v>
      </c>
      <c r="G78" s="38">
        <v>8.4109279880999992</v>
      </c>
      <c r="H78" s="46" t="str">
        <f t="shared" si="13"/>
        <v>N/A</v>
      </c>
      <c r="I78" s="12">
        <v>3.9849999999999999</v>
      </c>
      <c r="J78" s="12">
        <v>1.8340000000000001</v>
      </c>
      <c r="K78" s="47" t="s">
        <v>739</v>
      </c>
      <c r="L78" s="9" t="str">
        <f t="shared" si="14"/>
        <v>Yes</v>
      </c>
    </row>
    <row r="79" spans="1:12" ht="25.5" x14ac:dyDescent="0.2">
      <c r="A79" s="48" t="s">
        <v>599</v>
      </c>
      <c r="B79" s="37" t="s">
        <v>213</v>
      </c>
      <c r="C79" s="49">
        <v>245733</v>
      </c>
      <c r="D79" s="46" t="str">
        <f t="shared" si="11"/>
        <v>N/A</v>
      </c>
      <c r="E79" s="49">
        <v>848752</v>
      </c>
      <c r="F79" s="46" t="str">
        <f t="shared" si="12"/>
        <v>N/A</v>
      </c>
      <c r="G79" s="49">
        <v>881499</v>
      </c>
      <c r="H79" s="46" t="str">
        <f t="shared" si="13"/>
        <v>N/A</v>
      </c>
      <c r="I79" s="12">
        <v>245.4</v>
      </c>
      <c r="J79" s="12">
        <v>3.8580000000000001</v>
      </c>
      <c r="K79" s="47" t="s">
        <v>739</v>
      </c>
      <c r="L79" s="9" t="str">
        <f t="shared" si="14"/>
        <v>Yes</v>
      </c>
    </row>
    <row r="80" spans="1:12" x14ac:dyDescent="0.2">
      <c r="A80" s="48" t="s">
        <v>600</v>
      </c>
      <c r="B80" s="37" t="s">
        <v>213</v>
      </c>
      <c r="C80" s="38">
        <v>11</v>
      </c>
      <c r="D80" s="46" t="str">
        <f t="shared" si="11"/>
        <v>N/A</v>
      </c>
      <c r="E80" s="38">
        <v>11</v>
      </c>
      <c r="F80" s="46" t="str">
        <f t="shared" si="12"/>
        <v>N/A</v>
      </c>
      <c r="G80" s="38">
        <v>11</v>
      </c>
      <c r="H80" s="46" t="str">
        <f t="shared" si="13"/>
        <v>N/A</v>
      </c>
      <c r="I80" s="12">
        <v>-25</v>
      </c>
      <c r="J80" s="12">
        <v>0</v>
      </c>
      <c r="K80" s="47" t="s">
        <v>739</v>
      </c>
      <c r="L80" s="9" t="str">
        <f t="shared" si="14"/>
        <v>Yes</v>
      </c>
    </row>
    <row r="81" spans="1:12" x14ac:dyDescent="0.2">
      <c r="A81" s="48" t="s">
        <v>1440</v>
      </c>
      <c r="B81" s="37" t="s">
        <v>213</v>
      </c>
      <c r="C81" s="49">
        <v>30716.625</v>
      </c>
      <c r="D81" s="46" t="str">
        <f t="shared" si="11"/>
        <v>N/A</v>
      </c>
      <c r="E81" s="49">
        <v>141458.66667000001</v>
      </c>
      <c r="F81" s="46" t="str">
        <f t="shared" si="12"/>
        <v>N/A</v>
      </c>
      <c r="G81" s="49">
        <v>146916.5</v>
      </c>
      <c r="H81" s="46" t="str">
        <f t="shared" si="13"/>
        <v>N/A</v>
      </c>
      <c r="I81" s="12">
        <v>360.5</v>
      </c>
      <c r="J81" s="12">
        <v>3.8580000000000001</v>
      </c>
      <c r="K81" s="47" t="s">
        <v>739</v>
      </c>
      <c r="L81" s="9" t="str">
        <f t="shared" si="14"/>
        <v>Yes</v>
      </c>
    </row>
    <row r="82" spans="1:12" ht="25.5" x14ac:dyDescent="0.2">
      <c r="A82" s="48" t="s">
        <v>601</v>
      </c>
      <c r="B82" s="37" t="s">
        <v>213</v>
      </c>
      <c r="C82" s="49">
        <v>1849037</v>
      </c>
      <c r="D82" s="46" t="str">
        <f t="shared" si="11"/>
        <v>N/A</v>
      </c>
      <c r="E82" s="49">
        <v>1604577</v>
      </c>
      <c r="F82" s="46" t="str">
        <f t="shared" si="12"/>
        <v>N/A</v>
      </c>
      <c r="G82" s="49">
        <v>1728980</v>
      </c>
      <c r="H82" s="46" t="str">
        <f t="shared" si="13"/>
        <v>N/A</v>
      </c>
      <c r="I82" s="12">
        <v>-13.2</v>
      </c>
      <c r="J82" s="12">
        <v>7.7530000000000001</v>
      </c>
      <c r="K82" s="47" t="s">
        <v>739</v>
      </c>
      <c r="L82" s="9" t="str">
        <f t="shared" si="14"/>
        <v>Yes</v>
      </c>
    </row>
    <row r="83" spans="1:12" x14ac:dyDescent="0.2">
      <c r="A83" s="48" t="s">
        <v>602</v>
      </c>
      <c r="B83" s="37" t="s">
        <v>213</v>
      </c>
      <c r="C83" s="38">
        <v>89</v>
      </c>
      <c r="D83" s="46" t="str">
        <f t="shared" si="11"/>
        <v>N/A</v>
      </c>
      <c r="E83" s="38">
        <v>54</v>
      </c>
      <c r="F83" s="46" t="str">
        <f t="shared" si="12"/>
        <v>N/A</v>
      </c>
      <c r="G83" s="38">
        <v>57</v>
      </c>
      <c r="H83" s="46" t="str">
        <f t="shared" si="13"/>
        <v>N/A</v>
      </c>
      <c r="I83" s="12">
        <v>-39.299999999999997</v>
      </c>
      <c r="J83" s="12">
        <v>5.556</v>
      </c>
      <c r="K83" s="47" t="s">
        <v>739</v>
      </c>
      <c r="L83" s="9" t="str">
        <f t="shared" si="14"/>
        <v>Yes</v>
      </c>
    </row>
    <row r="84" spans="1:12" ht="25.5" x14ac:dyDescent="0.2">
      <c r="A84" s="4" t="s">
        <v>1441</v>
      </c>
      <c r="B84" s="37" t="s">
        <v>213</v>
      </c>
      <c r="C84" s="49">
        <v>20775.696628999998</v>
      </c>
      <c r="D84" s="46" t="str">
        <f t="shared" si="11"/>
        <v>N/A</v>
      </c>
      <c r="E84" s="49">
        <v>29714.388889000002</v>
      </c>
      <c r="F84" s="46" t="str">
        <f t="shared" si="12"/>
        <v>N/A</v>
      </c>
      <c r="G84" s="49">
        <v>30332.982456000002</v>
      </c>
      <c r="H84" s="46" t="str">
        <f t="shared" si="13"/>
        <v>N/A</v>
      </c>
      <c r="I84" s="12">
        <v>43.02</v>
      </c>
      <c r="J84" s="12">
        <v>2.0819999999999999</v>
      </c>
      <c r="K84" s="47" t="s">
        <v>739</v>
      </c>
      <c r="L84" s="9" t="str">
        <f t="shared" si="14"/>
        <v>Yes</v>
      </c>
    </row>
    <row r="85" spans="1:12" x14ac:dyDescent="0.2">
      <c r="A85" s="4" t="s">
        <v>603</v>
      </c>
      <c r="B85" s="37" t="s">
        <v>213</v>
      </c>
      <c r="C85" s="49">
        <v>108108097</v>
      </c>
      <c r="D85" s="46" t="str">
        <f t="shared" si="11"/>
        <v>N/A</v>
      </c>
      <c r="E85" s="49">
        <v>82884926</v>
      </c>
      <c r="F85" s="46" t="str">
        <f t="shared" si="12"/>
        <v>N/A</v>
      </c>
      <c r="G85" s="49">
        <v>110120084</v>
      </c>
      <c r="H85" s="46" t="str">
        <f t="shared" si="13"/>
        <v>N/A</v>
      </c>
      <c r="I85" s="12">
        <v>-23.3</v>
      </c>
      <c r="J85" s="12">
        <v>32.86</v>
      </c>
      <c r="K85" s="47" t="s">
        <v>739</v>
      </c>
      <c r="L85" s="9" t="str">
        <f t="shared" si="14"/>
        <v>No</v>
      </c>
    </row>
    <row r="86" spans="1:12" x14ac:dyDescent="0.2">
      <c r="A86" s="4" t="s">
        <v>604</v>
      </c>
      <c r="B86" s="37" t="s">
        <v>213</v>
      </c>
      <c r="C86" s="38">
        <v>842</v>
      </c>
      <c r="D86" s="46" t="str">
        <f t="shared" si="11"/>
        <v>N/A</v>
      </c>
      <c r="E86" s="38">
        <v>739</v>
      </c>
      <c r="F86" s="46" t="str">
        <f t="shared" si="12"/>
        <v>N/A</v>
      </c>
      <c r="G86" s="38">
        <v>676</v>
      </c>
      <c r="H86" s="46" t="str">
        <f t="shared" si="13"/>
        <v>N/A</v>
      </c>
      <c r="I86" s="12">
        <v>-12.2</v>
      </c>
      <c r="J86" s="12">
        <v>-8.5299999999999994</v>
      </c>
      <c r="K86" s="47" t="s">
        <v>739</v>
      </c>
      <c r="L86" s="9" t="str">
        <f t="shared" si="14"/>
        <v>Yes</v>
      </c>
    </row>
    <row r="87" spans="1:12" x14ac:dyDescent="0.2">
      <c r="A87" s="4" t="s">
        <v>1442</v>
      </c>
      <c r="B87" s="37" t="s">
        <v>213</v>
      </c>
      <c r="C87" s="49">
        <v>128394.41449</v>
      </c>
      <c r="D87" s="46" t="str">
        <f t="shared" si="11"/>
        <v>N/A</v>
      </c>
      <c r="E87" s="49">
        <v>112158.22192</v>
      </c>
      <c r="F87" s="46" t="str">
        <f t="shared" si="12"/>
        <v>N/A</v>
      </c>
      <c r="G87" s="49">
        <v>162899.53253999999</v>
      </c>
      <c r="H87" s="46" t="str">
        <f t="shared" si="13"/>
        <v>N/A</v>
      </c>
      <c r="I87" s="12">
        <v>-12.6</v>
      </c>
      <c r="J87" s="12">
        <v>45.24</v>
      </c>
      <c r="K87" s="47" t="s">
        <v>739</v>
      </c>
      <c r="L87" s="9" t="str">
        <f t="shared" si="14"/>
        <v>No</v>
      </c>
    </row>
    <row r="88" spans="1:12" x14ac:dyDescent="0.2">
      <c r="A88" s="48" t="s">
        <v>605</v>
      </c>
      <c r="B88" s="37" t="s">
        <v>213</v>
      </c>
      <c r="C88" s="49">
        <v>899948588</v>
      </c>
      <c r="D88" s="46" t="str">
        <f t="shared" si="11"/>
        <v>N/A</v>
      </c>
      <c r="E88" s="49">
        <v>891352734</v>
      </c>
      <c r="F88" s="46" t="str">
        <f t="shared" si="12"/>
        <v>N/A</v>
      </c>
      <c r="G88" s="49">
        <v>884306823</v>
      </c>
      <c r="H88" s="46" t="str">
        <f t="shared" si="13"/>
        <v>N/A</v>
      </c>
      <c r="I88" s="12">
        <v>-0.95499999999999996</v>
      </c>
      <c r="J88" s="12">
        <v>-0.79</v>
      </c>
      <c r="K88" s="47" t="s">
        <v>739</v>
      </c>
      <c r="L88" s="9" t="str">
        <f t="shared" si="14"/>
        <v>Yes</v>
      </c>
    </row>
    <row r="89" spans="1:12" x14ac:dyDescent="0.2">
      <c r="A89" s="51" t="s">
        <v>606</v>
      </c>
      <c r="B89" s="38" t="s">
        <v>213</v>
      </c>
      <c r="C89" s="38">
        <v>37038</v>
      </c>
      <c r="D89" s="46" t="str">
        <f t="shared" si="11"/>
        <v>N/A</v>
      </c>
      <c r="E89" s="38">
        <v>35565</v>
      </c>
      <c r="F89" s="46" t="str">
        <f t="shared" si="12"/>
        <v>N/A</v>
      </c>
      <c r="G89" s="38">
        <v>34866</v>
      </c>
      <c r="H89" s="46" t="str">
        <f t="shared" si="13"/>
        <v>N/A</v>
      </c>
      <c r="I89" s="12">
        <v>-3.98</v>
      </c>
      <c r="J89" s="12">
        <v>-1.97</v>
      </c>
      <c r="K89" s="52" t="s">
        <v>739</v>
      </c>
      <c r="L89" s="9" t="str">
        <f t="shared" si="14"/>
        <v>Yes</v>
      </c>
    </row>
    <row r="90" spans="1:12" x14ac:dyDescent="0.2">
      <c r="A90" s="48" t="s">
        <v>1443</v>
      </c>
      <c r="B90" s="37" t="s">
        <v>213</v>
      </c>
      <c r="C90" s="49">
        <v>24297.980129</v>
      </c>
      <c r="D90" s="46" t="str">
        <f t="shared" si="11"/>
        <v>N/A</v>
      </c>
      <c r="E90" s="49">
        <v>25062.63838</v>
      </c>
      <c r="F90" s="46" t="str">
        <f t="shared" si="12"/>
        <v>N/A</v>
      </c>
      <c r="G90" s="49">
        <v>25363.013337</v>
      </c>
      <c r="H90" s="46" t="str">
        <f t="shared" si="13"/>
        <v>N/A</v>
      </c>
      <c r="I90" s="12">
        <v>3.1469999999999998</v>
      </c>
      <c r="J90" s="12">
        <v>1.198</v>
      </c>
      <c r="K90" s="47" t="s">
        <v>739</v>
      </c>
      <c r="L90" s="9" t="str">
        <f t="shared" si="14"/>
        <v>Yes</v>
      </c>
    </row>
    <row r="91" spans="1:12" ht="25.5" x14ac:dyDescent="0.2">
      <c r="A91" s="48" t="s">
        <v>607</v>
      </c>
      <c r="B91" s="37" t="s">
        <v>213</v>
      </c>
      <c r="C91" s="49">
        <v>18205600</v>
      </c>
      <c r="D91" s="46" t="str">
        <f t="shared" si="11"/>
        <v>N/A</v>
      </c>
      <c r="E91" s="49">
        <v>16802268</v>
      </c>
      <c r="F91" s="46" t="str">
        <f t="shared" si="12"/>
        <v>N/A</v>
      </c>
      <c r="G91" s="49">
        <v>12765896</v>
      </c>
      <c r="H91" s="46" t="str">
        <f t="shared" si="13"/>
        <v>N/A</v>
      </c>
      <c r="I91" s="12">
        <v>-7.71</v>
      </c>
      <c r="J91" s="12">
        <v>-24</v>
      </c>
      <c r="K91" s="47" t="s">
        <v>739</v>
      </c>
      <c r="L91" s="9" t="str">
        <f t="shared" si="14"/>
        <v>Yes</v>
      </c>
    </row>
    <row r="92" spans="1:12" x14ac:dyDescent="0.2">
      <c r="A92" s="48" t="s">
        <v>608</v>
      </c>
      <c r="B92" s="37" t="s">
        <v>213</v>
      </c>
      <c r="C92" s="38">
        <v>83809</v>
      </c>
      <c r="D92" s="46" t="str">
        <f t="shared" si="11"/>
        <v>N/A</v>
      </c>
      <c r="E92" s="38">
        <v>77457</v>
      </c>
      <c r="F92" s="46" t="str">
        <f t="shared" si="12"/>
        <v>N/A</v>
      </c>
      <c r="G92" s="38">
        <v>61412</v>
      </c>
      <c r="H92" s="46" t="str">
        <f t="shared" si="13"/>
        <v>N/A</v>
      </c>
      <c r="I92" s="12">
        <v>-7.58</v>
      </c>
      <c r="J92" s="12">
        <v>-20.7</v>
      </c>
      <c r="K92" s="47" t="s">
        <v>739</v>
      </c>
      <c r="L92" s="9" t="str">
        <f t="shared" si="14"/>
        <v>Yes</v>
      </c>
    </row>
    <row r="93" spans="1:12" x14ac:dyDescent="0.2">
      <c r="A93" s="48" t="s">
        <v>1444</v>
      </c>
      <c r="B93" s="37" t="s">
        <v>213</v>
      </c>
      <c r="C93" s="49">
        <v>217.22726675999999</v>
      </c>
      <c r="D93" s="46" t="str">
        <f t="shared" si="11"/>
        <v>N/A</v>
      </c>
      <c r="E93" s="49">
        <v>216.92381578999999</v>
      </c>
      <c r="F93" s="46" t="str">
        <f t="shared" si="12"/>
        <v>N/A</v>
      </c>
      <c r="G93" s="49">
        <v>207.87298899000001</v>
      </c>
      <c r="H93" s="46" t="str">
        <f t="shared" si="13"/>
        <v>N/A</v>
      </c>
      <c r="I93" s="12">
        <v>-0.14000000000000001</v>
      </c>
      <c r="J93" s="12">
        <v>-4.17</v>
      </c>
      <c r="K93" s="47" t="s">
        <v>739</v>
      </c>
      <c r="L93" s="9" t="str">
        <f t="shared" si="14"/>
        <v>Yes</v>
      </c>
    </row>
    <row r="94" spans="1:12" x14ac:dyDescent="0.2">
      <c r="A94" s="48" t="s">
        <v>609</v>
      </c>
      <c r="B94" s="37" t="s">
        <v>213</v>
      </c>
      <c r="C94" s="49">
        <v>11809155</v>
      </c>
      <c r="D94" s="46" t="str">
        <f t="shared" si="11"/>
        <v>N/A</v>
      </c>
      <c r="E94" s="49">
        <v>11855645</v>
      </c>
      <c r="F94" s="46" t="str">
        <f t="shared" si="12"/>
        <v>N/A</v>
      </c>
      <c r="G94" s="49">
        <v>10876085</v>
      </c>
      <c r="H94" s="46" t="str">
        <f t="shared" si="13"/>
        <v>N/A</v>
      </c>
      <c r="I94" s="12">
        <v>0.39369999999999999</v>
      </c>
      <c r="J94" s="12">
        <v>-8.26</v>
      </c>
      <c r="K94" s="47" t="s">
        <v>739</v>
      </c>
      <c r="L94" s="9" t="str">
        <f t="shared" si="14"/>
        <v>Yes</v>
      </c>
    </row>
    <row r="95" spans="1:12" x14ac:dyDescent="0.2">
      <c r="A95" s="48" t="s">
        <v>610</v>
      </c>
      <c r="B95" s="37" t="s">
        <v>213</v>
      </c>
      <c r="C95" s="38">
        <v>40103</v>
      </c>
      <c r="D95" s="46" t="str">
        <f t="shared" si="11"/>
        <v>N/A</v>
      </c>
      <c r="E95" s="38">
        <v>38270</v>
      </c>
      <c r="F95" s="46" t="str">
        <f t="shared" si="12"/>
        <v>N/A</v>
      </c>
      <c r="G95" s="38">
        <v>34114</v>
      </c>
      <c r="H95" s="46" t="str">
        <f t="shared" si="13"/>
        <v>N/A</v>
      </c>
      <c r="I95" s="12">
        <v>-4.57</v>
      </c>
      <c r="J95" s="12">
        <v>-10.9</v>
      </c>
      <c r="K95" s="47" t="s">
        <v>739</v>
      </c>
      <c r="L95" s="9" t="str">
        <f t="shared" si="14"/>
        <v>Yes</v>
      </c>
    </row>
    <row r="96" spans="1:12" x14ac:dyDescent="0.2">
      <c r="A96" s="48" t="s">
        <v>1445</v>
      </c>
      <c r="B96" s="37" t="s">
        <v>213</v>
      </c>
      <c r="C96" s="49">
        <v>294.47061316999998</v>
      </c>
      <c r="D96" s="46" t="str">
        <f t="shared" si="11"/>
        <v>N/A</v>
      </c>
      <c r="E96" s="49">
        <v>309.78952182</v>
      </c>
      <c r="F96" s="46" t="str">
        <f t="shared" si="12"/>
        <v>N/A</v>
      </c>
      <c r="G96" s="49">
        <v>318.81588204000002</v>
      </c>
      <c r="H96" s="46" t="str">
        <f t="shared" si="13"/>
        <v>N/A</v>
      </c>
      <c r="I96" s="12">
        <v>5.202</v>
      </c>
      <c r="J96" s="12">
        <v>2.9140000000000001</v>
      </c>
      <c r="K96" s="47" t="s">
        <v>739</v>
      </c>
      <c r="L96" s="9" t="str">
        <f t="shared" si="14"/>
        <v>Yes</v>
      </c>
    </row>
    <row r="97" spans="1:12" ht="25.5" x14ac:dyDescent="0.2">
      <c r="A97" s="48" t="s">
        <v>611</v>
      </c>
      <c r="B97" s="37" t="s">
        <v>213</v>
      </c>
      <c r="C97" s="49">
        <v>5203553</v>
      </c>
      <c r="D97" s="46" t="str">
        <f t="shared" si="11"/>
        <v>N/A</v>
      </c>
      <c r="E97" s="49">
        <v>5010605</v>
      </c>
      <c r="F97" s="46" t="str">
        <f t="shared" si="12"/>
        <v>N/A</v>
      </c>
      <c r="G97" s="49">
        <v>4877595</v>
      </c>
      <c r="H97" s="46" t="str">
        <f t="shared" si="13"/>
        <v>N/A</v>
      </c>
      <c r="I97" s="12">
        <v>-3.71</v>
      </c>
      <c r="J97" s="12">
        <v>-2.65</v>
      </c>
      <c r="K97" s="47" t="s">
        <v>739</v>
      </c>
      <c r="L97" s="9" t="str">
        <f t="shared" si="14"/>
        <v>Yes</v>
      </c>
    </row>
    <row r="98" spans="1:12" x14ac:dyDescent="0.2">
      <c r="A98" s="48" t="s">
        <v>612</v>
      </c>
      <c r="B98" s="37" t="s">
        <v>213</v>
      </c>
      <c r="C98" s="38">
        <v>61642</v>
      </c>
      <c r="D98" s="46" t="str">
        <f t="shared" si="11"/>
        <v>N/A</v>
      </c>
      <c r="E98" s="38">
        <v>59595</v>
      </c>
      <c r="F98" s="46" t="str">
        <f t="shared" si="12"/>
        <v>N/A</v>
      </c>
      <c r="G98" s="38">
        <v>57838</v>
      </c>
      <c r="H98" s="46" t="str">
        <f t="shared" si="13"/>
        <v>N/A</v>
      </c>
      <c r="I98" s="12">
        <v>-3.32</v>
      </c>
      <c r="J98" s="12">
        <v>-2.95</v>
      </c>
      <c r="K98" s="47" t="s">
        <v>739</v>
      </c>
      <c r="L98" s="9" t="str">
        <f t="shared" si="14"/>
        <v>Yes</v>
      </c>
    </row>
    <row r="99" spans="1:12" ht="25.5" x14ac:dyDescent="0.2">
      <c r="A99" s="48" t="s">
        <v>1446</v>
      </c>
      <c r="B99" s="37" t="s">
        <v>213</v>
      </c>
      <c r="C99" s="49">
        <v>84.415706822999994</v>
      </c>
      <c r="D99" s="46" t="str">
        <f t="shared" si="11"/>
        <v>N/A</v>
      </c>
      <c r="E99" s="49">
        <v>84.077607181999994</v>
      </c>
      <c r="F99" s="46" t="str">
        <f t="shared" si="12"/>
        <v>N/A</v>
      </c>
      <c r="G99" s="49">
        <v>84.332013555000003</v>
      </c>
      <c r="H99" s="46" t="str">
        <f t="shared" si="13"/>
        <v>N/A</v>
      </c>
      <c r="I99" s="12">
        <v>-0.40100000000000002</v>
      </c>
      <c r="J99" s="12">
        <v>0.30259999999999998</v>
      </c>
      <c r="K99" s="47" t="s">
        <v>739</v>
      </c>
      <c r="L99" s="9" t="str">
        <f t="shared" si="14"/>
        <v>Yes</v>
      </c>
    </row>
    <row r="100" spans="1:12" ht="25.5" x14ac:dyDescent="0.2">
      <c r="A100" s="48" t="s">
        <v>613</v>
      </c>
      <c r="B100" s="37" t="s">
        <v>213</v>
      </c>
      <c r="C100" s="49">
        <v>232905658</v>
      </c>
      <c r="D100" s="46" t="str">
        <f t="shared" si="11"/>
        <v>N/A</v>
      </c>
      <c r="E100" s="49">
        <v>251929032</v>
      </c>
      <c r="F100" s="46" t="str">
        <f t="shared" si="12"/>
        <v>N/A</v>
      </c>
      <c r="G100" s="49">
        <v>254099161</v>
      </c>
      <c r="H100" s="46" t="str">
        <f t="shared" si="13"/>
        <v>N/A</v>
      </c>
      <c r="I100" s="12">
        <v>8.1679999999999993</v>
      </c>
      <c r="J100" s="12">
        <v>0.86140000000000005</v>
      </c>
      <c r="K100" s="47" t="s">
        <v>739</v>
      </c>
      <c r="L100" s="9" t="str">
        <f t="shared" si="14"/>
        <v>Yes</v>
      </c>
    </row>
    <row r="101" spans="1:12" x14ac:dyDescent="0.2">
      <c r="A101" s="48" t="s">
        <v>614</v>
      </c>
      <c r="B101" s="37" t="s">
        <v>213</v>
      </c>
      <c r="C101" s="38">
        <v>275488</v>
      </c>
      <c r="D101" s="46" t="str">
        <f t="shared" si="11"/>
        <v>N/A</v>
      </c>
      <c r="E101" s="38">
        <v>281988</v>
      </c>
      <c r="F101" s="46" t="str">
        <f t="shared" si="12"/>
        <v>N/A</v>
      </c>
      <c r="G101" s="38">
        <v>281355</v>
      </c>
      <c r="H101" s="46" t="str">
        <f t="shared" si="13"/>
        <v>N/A</v>
      </c>
      <c r="I101" s="12">
        <v>2.359</v>
      </c>
      <c r="J101" s="12">
        <v>-0.224</v>
      </c>
      <c r="K101" s="47" t="s">
        <v>739</v>
      </c>
      <c r="L101" s="9" t="str">
        <f t="shared" si="14"/>
        <v>Yes</v>
      </c>
    </row>
    <row r="102" spans="1:12" x14ac:dyDescent="0.2">
      <c r="A102" s="48" t="s">
        <v>1447</v>
      </c>
      <c r="B102" s="37" t="s">
        <v>213</v>
      </c>
      <c r="C102" s="49">
        <v>845.42941253000004</v>
      </c>
      <c r="D102" s="46" t="str">
        <f t="shared" si="11"/>
        <v>N/A</v>
      </c>
      <c r="E102" s="49">
        <v>893.40337886999998</v>
      </c>
      <c r="F102" s="46" t="str">
        <f t="shared" si="12"/>
        <v>N/A</v>
      </c>
      <c r="G102" s="49">
        <v>903.12651631999995</v>
      </c>
      <c r="H102" s="46" t="str">
        <f t="shared" si="13"/>
        <v>N/A</v>
      </c>
      <c r="I102" s="12">
        <v>5.6749999999999998</v>
      </c>
      <c r="J102" s="12">
        <v>1.0880000000000001</v>
      </c>
      <c r="K102" s="47" t="s">
        <v>739</v>
      </c>
      <c r="L102" s="9" t="str">
        <f t="shared" si="14"/>
        <v>Yes</v>
      </c>
    </row>
    <row r="103" spans="1:12" x14ac:dyDescent="0.2">
      <c r="A103" s="48" t="s">
        <v>615</v>
      </c>
      <c r="B103" s="37" t="s">
        <v>213</v>
      </c>
      <c r="C103" s="49">
        <v>396408219</v>
      </c>
      <c r="D103" s="46" t="str">
        <f t="shared" si="11"/>
        <v>N/A</v>
      </c>
      <c r="E103" s="49">
        <v>399308809</v>
      </c>
      <c r="F103" s="46" t="str">
        <f t="shared" si="12"/>
        <v>N/A</v>
      </c>
      <c r="G103" s="49">
        <v>368543850</v>
      </c>
      <c r="H103" s="46" t="str">
        <f t="shared" si="13"/>
        <v>N/A</v>
      </c>
      <c r="I103" s="12">
        <v>0.73170000000000002</v>
      </c>
      <c r="J103" s="12">
        <v>-7.7</v>
      </c>
      <c r="K103" s="47" t="s">
        <v>739</v>
      </c>
      <c r="L103" s="9" t="str">
        <f t="shared" si="14"/>
        <v>Yes</v>
      </c>
    </row>
    <row r="104" spans="1:12" x14ac:dyDescent="0.2">
      <c r="A104" s="48" t="s">
        <v>616</v>
      </c>
      <c r="B104" s="37" t="s">
        <v>213</v>
      </c>
      <c r="C104" s="38">
        <v>448223</v>
      </c>
      <c r="D104" s="46" t="str">
        <f t="shared" si="11"/>
        <v>N/A</v>
      </c>
      <c r="E104" s="38">
        <v>462300</v>
      </c>
      <c r="F104" s="46" t="str">
        <f t="shared" si="12"/>
        <v>N/A</v>
      </c>
      <c r="G104" s="38">
        <v>464051</v>
      </c>
      <c r="H104" s="46" t="str">
        <f t="shared" si="13"/>
        <v>N/A</v>
      </c>
      <c r="I104" s="12">
        <v>3.141</v>
      </c>
      <c r="J104" s="12">
        <v>0.37880000000000003</v>
      </c>
      <c r="K104" s="47" t="s">
        <v>739</v>
      </c>
      <c r="L104" s="9" t="str">
        <f t="shared" si="14"/>
        <v>Yes</v>
      </c>
    </row>
    <row r="105" spans="1:12" x14ac:dyDescent="0.2">
      <c r="A105" s="48" t="s">
        <v>1448</v>
      </c>
      <c r="B105" s="37" t="s">
        <v>213</v>
      </c>
      <c r="C105" s="49">
        <v>884.39954889000001</v>
      </c>
      <c r="D105" s="46" t="str">
        <f t="shared" si="11"/>
        <v>N/A</v>
      </c>
      <c r="E105" s="49">
        <v>863.74390872000004</v>
      </c>
      <c r="F105" s="46" t="str">
        <f t="shared" si="12"/>
        <v>N/A</v>
      </c>
      <c r="G105" s="49">
        <v>794.18824655000003</v>
      </c>
      <c r="H105" s="46" t="str">
        <f t="shared" si="13"/>
        <v>N/A</v>
      </c>
      <c r="I105" s="12">
        <v>-2.34</v>
      </c>
      <c r="J105" s="12">
        <v>-8.0500000000000007</v>
      </c>
      <c r="K105" s="47" t="s">
        <v>739</v>
      </c>
      <c r="L105" s="9" t="str">
        <f t="shared" si="14"/>
        <v>Yes</v>
      </c>
    </row>
    <row r="106" spans="1:12" ht="25.5" x14ac:dyDescent="0.2">
      <c r="A106" s="48" t="s">
        <v>617</v>
      </c>
      <c r="B106" s="37" t="s">
        <v>213</v>
      </c>
      <c r="C106" s="49">
        <v>4498317</v>
      </c>
      <c r="D106" s="46" t="str">
        <f t="shared" si="11"/>
        <v>N/A</v>
      </c>
      <c r="E106" s="49">
        <v>4803688</v>
      </c>
      <c r="F106" s="46" t="str">
        <f t="shared" si="12"/>
        <v>N/A</v>
      </c>
      <c r="G106" s="49">
        <v>4754116</v>
      </c>
      <c r="H106" s="46" t="str">
        <f t="shared" si="13"/>
        <v>N/A</v>
      </c>
      <c r="I106" s="12">
        <v>6.7889999999999997</v>
      </c>
      <c r="J106" s="12">
        <v>-1.03</v>
      </c>
      <c r="K106" s="47" t="s">
        <v>739</v>
      </c>
      <c r="L106" s="9" t="str">
        <f t="shared" si="14"/>
        <v>Yes</v>
      </c>
    </row>
    <row r="107" spans="1:12" x14ac:dyDescent="0.2">
      <c r="A107" s="48" t="s">
        <v>618</v>
      </c>
      <c r="B107" s="37" t="s">
        <v>213</v>
      </c>
      <c r="C107" s="38">
        <v>5807</v>
      </c>
      <c r="D107" s="46" t="str">
        <f t="shared" si="11"/>
        <v>N/A</v>
      </c>
      <c r="E107" s="38">
        <v>6157</v>
      </c>
      <c r="F107" s="46" t="str">
        <f t="shared" si="12"/>
        <v>N/A</v>
      </c>
      <c r="G107" s="38">
        <v>6470</v>
      </c>
      <c r="H107" s="46" t="str">
        <f t="shared" si="13"/>
        <v>N/A</v>
      </c>
      <c r="I107" s="12">
        <v>6.0270000000000001</v>
      </c>
      <c r="J107" s="12">
        <v>5.0839999999999996</v>
      </c>
      <c r="K107" s="47" t="s">
        <v>739</v>
      </c>
      <c r="L107" s="9" t="str">
        <f t="shared" si="14"/>
        <v>Yes</v>
      </c>
    </row>
    <row r="108" spans="1:12" ht="25.5" x14ac:dyDescent="0.2">
      <c r="A108" s="48" t="s">
        <v>1449</v>
      </c>
      <c r="B108" s="37" t="s">
        <v>213</v>
      </c>
      <c r="C108" s="49">
        <v>774.63698983999996</v>
      </c>
      <c r="D108" s="46" t="str">
        <f t="shared" si="11"/>
        <v>N/A</v>
      </c>
      <c r="E108" s="49">
        <v>780.19944778000001</v>
      </c>
      <c r="F108" s="46" t="str">
        <f t="shared" si="12"/>
        <v>N/A</v>
      </c>
      <c r="G108" s="49">
        <v>734.79381762000003</v>
      </c>
      <c r="H108" s="46" t="str">
        <f t="shared" si="13"/>
        <v>N/A</v>
      </c>
      <c r="I108" s="12">
        <v>0.71809999999999996</v>
      </c>
      <c r="J108" s="12">
        <v>-5.82</v>
      </c>
      <c r="K108" s="47" t="s">
        <v>739</v>
      </c>
      <c r="L108" s="9" t="str">
        <f t="shared" si="14"/>
        <v>Yes</v>
      </c>
    </row>
    <row r="109" spans="1:12" ht="25.5" x14ac:dyDescent="0.2">
      <c r="A109" s="48" t="s">
        <v>619</v>
      </c>
      <c r="B109" s="37" t="s">
        <v>213</v>
      </c>
      <c r="C109" s="49">
        <v>183478364</v>
      </c>
      <c r="D109" s="46" t="str">
        <f t="shared" si="11"/>
        <v>N/A</v>
      </c>
      <c r="E109" s="49">
        <v>181772312</v>
      </c>
      <c r="F109" s="46" t="str">
        <f t="shared" si="12"/>
        <v>N/A</v>
      </c>
      <c r="G109" s="49">
        <v>165099135</v>
      </c>
      <c r="H109" s="46" t="str">
        <f t="shared" si="13"/>
        <v>N/A</v>
      </c>
      <c r="I109" s="12">
        <v>-0.93</v>
      </c>
      <c r="J109" s="12">
        <v>-9.17</v>
      </c>
      <c r="K109" s="47" t="s">
        <v>739</v>
      </c>
      <c r="L109" s="9" t="str">
        <f t="shared" si="14"/>
        <v>Yes</v>
      </c>
    </row>
    <row r="110" spans="1:12" x14ac:dyDescent="0.2">
      <c r="A110" s="48" t="s">
        <v>620</v>
      </c>
      <c r="B110" s="37" t="s">
        <v>213</v>
      </c>
      <c r="C110" s="38">
        <v>328393</v>
      </c>
      <c r="D110" s="46" t="str">
        <f t="shared" si="11"/>
        <v>N/A</v>
      </c>
      <c r="E110" s="38">
        <v>313823</v>
      </c>
      <c r="F110" s="46" t="str">
        <f t="shared" si="12"/>
        <v>N/A</v>
      </c>
      <c r="G110" s="38">
        <v>312815</v>
      </c>
      <c r="H110" s="46" t="str">
        <f t="shared" si="13"/>
        <v>N/A</v>
      </c>
      <c r="I110" s="12">
        <v>-4.4400000000000004</v>
      </c>
      <c r="J110" s="12">
        <v>-0.32100000000000001</v>
      </c>
      <c r="K110" s="47" t="s">
        <v>739</v>
      </c>
      <c r="L110" s="9" t="str">
        <f t="shared" si="14"/>
        <v>Yes</v>
      </c>
    </row>
    <row r="111" spans="1:12" x14ac:dyDescent="0.2">
      <c r="A111" s="48" t="s">
        <v>1450</v>
      </c>
      <c r="B111" s="37" t="s">
        <v>213</v>
      </c>
      <c r="C111" s="49">
        <v>558.71581916000002</v>
      </c>
      <c r="D111" s="46" t="str">
        <f t="shared" si="11"/>
        <v>N/A</v>
      </c>
      <c r="E111" s="49">
        <v>579.21921593000002</v>
      </c>
      <c r="F111" s="46" t="str">
        <f t="shared" si="12"/>
        <v>N/A</v>
      </c>
      <c r="G111" s="49">
        <v>527.78522449000002</v>
      </c>
      <c r="H111" s="46" t="str">
        <f t="shared" si="13"/>
        <v>N/A</v>
      </c>
      <c r="I111" s="12">
        <v>3.67</v>
      </c>
      <c r="J111" s="12">
        <v>-8.8800000000000008</v>
      </c>
      <c r="K111" s="47" t="s">
        <v>739</v>
      </c>
      <c r="L111" s="9" t="str">
        <f t="shared" si="14"/>
        <v>Yes</v>
      </c>
    </row>
    <row r="112" spans="1:12" x14ac:dyDescent="0.2">
      <c r="A112" s="48" t="s">
        <v>621</v>
      </c>
      <c r="B112" s="37" t="s">
        <v>213</v>
      </c>
      <c r="C112" s="49">
        <v>624966589</v>
      </c>
      <c r="D112" s="46" t="str">
        <f t="shared" si="11"/>
        <v>N/A</v>
      </c>
      <c r="E112" s="49">
        <v>712603497</v>
      </c>
      <c r="F112" s="46" t="str">
        <f t="shared" si="12"/>
        <v>N/A</v>
      </c>
      <c r="G112" s="49">
        <v>767111195</v>
      </c>
      <c r="H112" s="46" t="str">
        <f t="shared" si="13"/>
        <v>N/A</v>
      </c>
      <c r="I112" s="12">
        <v>14.02</v>
      </c>
      <c r="J112" s="12">
        <v>7.649</v>
      </c>
      <c r="K112" s="47" t="s">
        <v>739</v>
      </c>
      <c r="L112" s="9" t="str">
        <f t="shared" si="14"/>
        <v>Yes</v>
      </c>
    </row>
    <row r="113" spans="1:12" x14ac:dyDescent="0.2">
      <c r="A113" s="48" t="s">
        <v>622</v>
      </c>
      <c r="B113" s="37" t="s">
        <v>213</v>
      </c>
      <c r="C113" s="38">
        <v>377768</v>
      </c>
      <c r="D113" s="46" t="str">
        <f t="shared" si="11"/>
        <v>N/A</v>
      </c>
      <c r="E113" s="38">
        <v>389723</v>
      </c>
      <c r="F113" s="46" t="str">
        <f t="shared" si="12"/>
        <v>N/A</v>
      </c>
      <c r="G113" s="38">
        <v>390815</v>
      </c>
      <c r="H113" s="46" t="str">
        <f t="shared" si="13"/>
        <v>N/A</v>
      </c>
      <c r="I113" s="12">
        <v>3.165</v>
      </c>
      <c r="J113" s="12">
        <v>0.2802</v>
      </c>
      <c r="K113" s="47" t="s">
        <v>739</v>
      </c>
      <c r="L113" s="9" t="str">
        <f t="shared" si="14"/>
        <v>Yes</v>
      </c>
    </row>
    <row r="114" spans="1:12" x14ac:dyDescent="0.2">
      <c r="A114" s="48" t="s">
        <v>1451</v>
      </c>
      <c r="B114" s="37" t="s">
        <v>213</v>
      </c>
      <c r="C114" s="49">
        <v>1654.3661427</v>
      </c>
      <c r="D114" s="46" t="str">
        <f t="shared" si="11"/>
        <v>N/A</v>
      </c>
      <c r="E114" s="49">
        <v>1828.4871486</v>
      </c>
      <c r="F114" s="46" t="str">
        <f t="shared" si="12"/>
        <v>N/A</v>
      </c>
      <c r="G114" s="49">
        <v>1962.849929</v>
      </c>
      <c r="H114" s="46" t="str">
        <f t="shared" si="13"/>
        <v>N/A</v>
      </c>
      <c r="I114" s="12">
        <v>10.52</v>
      </c>
      <c r="J114" s="12">
        <v>7.3479999999999999</v>
      </c>
      <c r="K114" s="47" t="s">
        <v>739</v>
      </c>
      <c r="L114" s="9" t="str">
        <f t="shared" si="14"/>
        <v>Yes</v>
      </c>
    </row>
    <row r="115" spans="1:12" ht="25.5" x14ac:dyDescent="0.2">
      <c r="A115" s="48" t="s">
        <v>623</v>
      </c>
      <c r="B115" s="37" t="s">
        <v>213</v>
      </c>
      <c r="C115" s="49">
        <v>249666412</v>
      </c>
      <c r="D115" s="46" t="str">
        <f t="shared" si="11"/>
        <v>N/A</v>
      </c>
      <c r="E115" s="49">
        <v>252976490</v>
      </c>
      <c r="F115" s="46" t="str">
        <f t="shared" si="12"/>
        <v>N/A</v>
      </c>
      <c r="G115" s="49">
        <v>225867391</v>
      </c>
      <c r="H115" s="46" t="str">
        <f t="shared" si="13"/>
        <v>N/A</v>
      </c>
      <c r="I115" s="12">
        <v>1.3260000000000001</v>
      </c>
      <c r="J115" s="12">
        <v>-10.7</v>
      </c>
      <c r="K115" s="47" t="s">
        <v>739</v>
      </c>
      <c r="L115" s="9" t="str">
        <f t="shared" si="14"/>
        <v>Yes</v>
      </c>
    </row>
    <row r="116" spans="1:12" x14ac:dyDescent="0.2">
      <c r="A116" s="51" t="s">
        <v>624</v>
      </c>
      <c r="B116" s="38" t="s">
        <v>213</v>
      </c>
      <c r="C116" s="38">
        <v>113771</v>
      </c>
      <c r="D116" s="46" t="str">
        <f t="shared" si="11"/>
        <v>N/A</v>
      </c>
      <c r="E116" s="38">
        <v>120344</v>
      </c>
      <c r="F116" s="46" t="str">
        <f t="shared" si="12"/>
        <v>N/A</v>
      </c>
      <c r="G116" s="38">
        <v>122402</v>
      </c>
      <c r="H116" s="46" t="str">
        <f t="shared" si="13"/>
        <v>N/A</v>
      </c>
      <c r="I116" s="12">
        <v>5.7770000000000001</v>
      </c>
      <c r="J116" s="12">
        <v>1.71</v>
      </c>
      <c r="K116" s="52" t="s">
        <v>739</v>
      </c>
      <c r="L116" s="9" t="str">
        <f t="shared" si="14"/>
        <v>Yes</v>
      </c>
    </row>
    <row r="117" spans="1:12" ht="25.5" x14ac:dyDescent="0.2">
      <c r="A117" s="48" t="s">
        <v>1452</v>
      </c>
      <c r="B117" s="37" t="s">
        <v>213</v>
      </c>
      <c r="C117" s="49">
        <v>2194.4644241999999</v>
      </c>
      <c r="D117" s="46" t="str">
        <f t="shared" si="11"/>
        <v>N/A</v>
      </c>
      <c r="E117" s="49">
        <v>2102.1113641000002</v>
      </c>
      <c r="F117" s="46" t="str">
        <f t="shared" si="12"/>
        <v>N/A</v>
      </c>
      <c r="G117" s="49">
        <v>1845.2916700999999</v>
      </c>
      <c r="H117" s="46" t="str">
        <f t="shared" si="13"/>
        <v>N/A</v>
      </c>
      <c r="I117" s="12">
        <v>-4.21</v>
      </c>
      <c r="J117" s="12">
        <v>-12.2</v>
      </c>
      <c r="K117" s="47" t="s">
        <v>739</v>
      </c>
      <c r="L117" s="9" t="str">
        <f t="shared" si="14"/>
        <v>Yes</v>
      </c>
    </row>
    <row r="118" spans="1:12" ht="25.5" x14ac:dyDescent="0.2">
      <c r="A118" s="48" t="s">
        <v>625</v>
      </c>
      <c r="B118" s="37" t="s">
        <v>213</v>
      </c>
      <c r="C118" s="49">
        <v>21823235</v>
      </c>
      <c r="D118" s="46" t="str">
        <f t="shared" si="11"/>
        <v>N/A</v>
      </c>
      <c r="E118" s="49">
        <v>24103739</v>
      </c>
      <c r="F118" s="46" t="str">
        <f t="shared" si="12"/>
        <v>N/A</v>
      </c>
      <c r="G118" s="49">
        <v>28395046</v>
      </c>
      <c r="H118" s="46" t="str">
        <f t="shared" si="13"/>
        <v>N/A</v>
      </c>
      <c r="I118" s="12">
        <v>10.45</v>
      </c>
      <c r="J118" s="12">
        <v>17.8</v>
      </c>
      <c r="K118" s="47" t="s">
        <v>739</v>
      </c>
      <c r="L118" s="9" t="str">
        <f t="shared" si="14"/>
        <v>Yes</v>
      </c>
    </row>
    <row r="119" spans="1:12" x14ac:dyDescent="0.2">
      <c r="A119" s="48" t="s">
        <v>626</v>
      </c>
      <c r="B119" s="37" t="s">
        <v>213</v>
      </c>
      <c r="C119" s="38">
        <v>59268</v>
      </c>
      <c r="D119" s="46" t="str">
        <f t="shared" si="11"/>
        <v>N/A</v>
      </c>
      <c r="E119" s="38">
        <v>64037</v>
      </c>
      <c r="F119" s="46" t="str">
        <f t="shared" si="12"/>
        <v>N/A</v>
      </c>
      <c r="G119" s="38">
        <v>65090</v>
      </c>
      <c r="H119" s="46" t="str">
        <f t="shared" si="13"/>
        <v>N/A</v>
      </c>
      <c r="I119" s="12">
        <v>8.0470000000000006</v>
      </c>
      <c r="J119" s="12">
        <v>1.6439999999999999</v>
      </c>
      <c r="K119" s="47" t="s">
        <v>739</v>
      </c>
      <c r="L119" s="9" t="str">
        <f t="shared" si="14"/>
        <v>Yes</v>
      </c>
    </row>
    <row r="120" spans="1:12" ht="25.5" x14ac:dyDescent="0.2">
      <c r="A120" s="48" t="s">
        <v>1453</v>
      </c>
      <c r="B120" s="37" t="s">
        <v>213</v>
      </c>
      <c r="C120" s="49">
        <v>368.21277923999997</v>
      </c>
      <c r="D120" s="46" t="str">
        <f t="shared" si="11"/>
        <v>N/A</v>
      </c>
      <c r="E120" s="49">
        <v>376.40331371000002</v>
      </c>
      <c r="F120" s="46" t="str">
        <f t="shared" si="12"/>
        <v>N/A</v>
      </c>
      <c r="G120" s="49">
        <v>436.24283300000002</v>
      </c>
      <c r="H120" s="46" t="str">
        <f t="shared" si="13"/>
        <v>N/A</v>
      </c>
      <c r="I120" s="12">
        <v>2.2240000000000002</v>
      </c>
      <c r="J120" s="12">
        <v>15.9</v>
      </c>
      <c r="K120" s="47" t="s">
        <v>739</v>
      </c>
      <c r="L120" s="9" t="str">
        <f t="shared" si="14"/>
        <v>Yes</v>
      </c>
    </row>
    <row r="121" spans="1:12" ht="25.5" x14ac:dyDescent="0.2">
      <c r="A121" s="48" t="s">
        <v>627</v>
      </c>
      <c r="B121" s="37" t="s">
        <v>213</v>
      </c>
      <c r="C121" s="49">
        <v>320120906</v>
      </c>
      <c r="D121" s="46" t="str">
        <f t="shared" si="11"/>
        <v>N/A</v>
      </c>
      <c r="E121" s="49">
        <v>360125998</v>
      </c>
      <c r="F121" s="46" t="str">
        <f t="shared" si="12"/>
        <v>N/A</v>
      </c>
      <c r="G121" s="49">
        <v>388555883</v>
      </c>
      <c r="H121" s="46" t="str">
        <f t="shared" si="13"/>
        <v>N/A</v>
      </c>
      <c r="I121" s="12">
        <v>12.5</v>
      </c>
      <c r="J121" s="12">
        <v>7.8940000000000001</v>
      </c>
      <c r="K121" s="47" t="s">
        <v>739</v>
      </c>
      <c r="L121" s="9" t="str">
        <f t="shared" si="14"/>
        <v>Yes</v>
      </c>
    </row>
    <row r="122" spans="1:12" x14ac:dyDescent="0.2">
      <c r="A122" s="48" t="s">
        <v>628</v>
      </c>
      <c r="B122" s="37" t="s">
        <v>213</v>
      </c>
      <c r="C122" s="38">
        <v>50791</v>
      </c>
      <c r="D122" s="46" t="str">
        <f t="shared" si="11"/>
        <v>N/A</v>
      </c>
      <c r="E122" s="38">
        <v>53416</v>
      </c>
      <c r="F122" s="46" t="str">
        <f t="shared" si="12"/>
        <v>N/A</v>
      </c>
      <c r="G122" s="38">
        <v>53022</v>
      </c>
      <c r="H122" s="46" t="str">
        <f t="shared" si="13"/>
        <v>N/A</v>
      </c>
      <c r="I122" s="12">
        <v>5.1680000000000001</v>
      </c>
      <c r="J122" s="12">
        <v>-0.73799999999999999</v>
      </c>
      <c r="K122" s="47" t="s">
        <v>739</v>
      </c>
      <c r="L122" s="9" t="str">
        <f t="shared" si="14"/>
        <v>Yes</v>
      </c>
    </row>
    <row r="123" spans="1:12" ht="25.5" x14ac:dyDescent="0.2">
      <c r="A123" s="48" t="s">
        <v>1454</v>
      </c>
      <c r="B123" s="37" t="s">
        <v>213</v>
      </c>
      <c r="C123" s="49">
        <v>6302.7092595000004</v>
      </c>
      <c r="D123" s="46" t="str">
        <f t="shared" si="11"/>
        <v>N/A</v>
      </c>
      <c r="E123" s="49">
        <v>6741.9124981000004</v>
      </c>
      <c r="F123" s="46" t="str">
        <f t="shared" si="12"/>
        <v>N/A</v>
      </c>
      <c r="G123" s="49">
        <v>7328.2011806</v>
      </c>
      <c r="H123" s="46" t="str">
        <f t="shared" si="13"/>
        <v>N/A</v>
      </c>
      <c r="I123" s="12">
        <v>6.968</v>
      </c>
      <c r="J123" s="12">
        <v>8.6959999999999997</v>
      </c>
      <c r="K123" s="47" t="s">
        <v>739</v>
      </c>
      <c r="L123" s="9" t="str">
        <f t="shared" si="14"/>
        <v>Yes</v>
      </c>
    </row>
    <row r="124" spans="1:12" ht="25.5" x14ac:dyDescent="0.2">
      <c r="A124" s="48" t="s">
        <v>629</v>
      </c>
      <c r="B124" s="37" t="s">
        <v>213</v>
      </c>
      <c r="C124" s="49">
        <v>52094459</v>
      </c>
      <c r="D124" s="46" t="str">
        <f t="shared" si="11"/>
        <v>N/A</v>
      </c>
      <c r="E124" s="49">
        <v>49392171</v>
      </c>
      <c r="F124" s="46" t="str">
        <f t="shared" si="12"/>
        <v>N/A</v>
      </c>
      <c r="G124" s="49">
        <v>51879888</v>
      </c>
      <c r="H124" s="46" t="str">
        <f t="shared" si="13"/>
        <v>N/A</v>
      </c>
      <c r="I124" s="12">
        <v>-5.19</v>
      </c>
      <c r="J124" s="12">
        <v>5.0369999999999999</v>
      </c>
      <c r="K124" s="47" t="s">
        <v>739</v>
      </c>
      <c r="L124" s="9" t="str">
        <f t="shared" si="14"/>
        <v>Yes</v>
      </c>
    </row>
    <row r="125" spans="1:12" ht="25.5" x14ac:dyDescent="0.2">
      <c r="A125" s="48" t="s">
        <v>630</v>
      </c>
      <c r="B125" s="37" t="s">
        <v>213</v>
      </c>
      <c r="C125" s="38">
        <v>27065</v>
      </c>
      <c r="D125" s="46" t="str">
        <f t="shared" si="11"/>
        <v>N/A</v>
      </c>
      <c r="E125" s="38">
        <v>20890</v>
      </c>
      <c r="F125" s="46" t="str">
        <f t="shared" si="12"/>
        <v>N/A</v>
      </c>
      <c r="G125" s="38">
        <v>19999</v>
      </c>
      <c r="H125" s="46" t="str">
        <f t="shared" si="13"/>
        <v>N/A</v>
      </c>
      <c r="I125" s="12">
        <v>-22.8</v>
      </c>
      <c r="J125" s="12">
        <v>-4.2699999999999996</v>
      </c>
      <c r="K125" s="47" t="s">
        <v>739</v>
      </c>
      <c r="L125" s="9" t="str">
        <f t="shared" si="14"/>
        <v>Yes</v>
      </c>
    </row>
    <row r="126" spans="1:12" ht="25.5" x14ac:dyDescent="0.2">
      <c r="A126" s="48" t="s">
        <v>1455</v>
      </c>
      <c r="B126" s="37" t="s">
        <v>213</v>
      </c>
      <c r="C126" s="49">
        <v>1924.7906521</v>
      </c>
      <c r="D126" s="46" t="str">
        <f t="shared" si="11"/>
        <v>N/A</v>
      </c>
      <c r="E126" s="49">
        <v>2364.3930589000001</v>
      </c>
      <c r="F126" s="46" t="str">
        <f t="shared" si="12"/>
        <v>N/A</v>
      </c>
      <c r="G126" s="49">
        <v>2594.1241061999999</v>
      </c>
      <c r="H126" s="46" t="str">
        <f t="shared" si="13"/>
        <v>N/A</v>
      </c>
      <c r="I126" s="12">
        <v>22.84</v>
      </c>
      <c r="J126" s="12">
        <v>9.7159999999999993</v>
      </c>
      <c r="K126" s="47" t="s">
        <v>739</v>
      </c>
      <c r="L126" s="9" t="str">
        <f t="shared" si="14"/>
        <v>Yes</v>
      </c>
    </row>
    <row r="127" spans="1:12" ht="25.5" x14ac:dyDescent="0.2">
      <c r="A127" s="48" t="s">
        <v>631</v>
      </c>
      <c r="B127" s="37" t="s">
        <v>213</v>
      </c>
      <c r="C127" s="49">
        <v>3542502</v>
      </c>
      <c r="D127" s="46" t="str">
        <f t="shared" si="11"/>
        <v>N/A</v>
      </c>
      <c r="E127" s="49">
        <v>4002628</v>
      </c>
      <c r="F127" s="46" t="str">
        <f t="shared" si="12"/>
        <v>N/A</v>
      </c>
      <c r="G127" s="49">
        <v>4086046</v>
      </c>
      <c r="H127" s="46" t="str">
        <f t="shared" si="13"/>
        <v>N/A</v>
      </c>
      <c r="I127" s="12">
        <v>12.99</v>
      </c>
      <c r="J127" s="12">
        <v>2.0840000000000001</v>
      </c>
      <c r="K127" s="47" t="s">
        <v>739</v>
      </c>
      <c r="L127" s="9" t="str">
        <f t="shared" si="14"/>
        <v>Yes</v>
      </c>
    </row>
    <row r="128" spans="1:12" x14ac:dyDescent="0.2">
      <c r="A128" s="48" t="s">
        <v>632</v>
      </c>
      <c r="B128" s="37" t="s">
        <v>213</v>
      </c>
      <c r="C128" s="38">
        <v>8142</v>
      </c>
      <c r="D128" s="46" t="str">
        <f t="shared" si="11"/>
        <v>N/A</v>
      </c>
      <c r="E128" s="38">
        <v>9297</v>
      </c>
      <c r="F128" s="46" t="str">
        <f t="shared" si="12"/>
        <v>N/A</v>
      </c>
      <c r="G128" s="38">
        <v>10351</v>
      </c>
      <c r="H128" s="46" t="str">
        <f t="shared" si="13"/>
        <v>N/A</v>
      </c>
      <c r="I128" s="12">
        <v>14.19</v>
      </c>
      <c r="J128" s="12">
        <v>11.34</v>
      </c>
      <c r="K128" s="47" t="s">
        <v>739</v>
      </c>
      <c r="L128" s="9" t="str">
        <f t="shared" si="14"/>
        <v>Yes</v>
      </c>
    </row>
    <row r="129" spans="1:12" ht="25.5" x14ac:dyDescent="0.2">
      <c r="A129" s="48" t="s">
        <v>1456</v>
      </c>
      <c r="B129" s="37" t="s">
        <v>213</v>
      </c>
      <c r="C129" s="49">
        <v>435.08990419999998</v>
      </c>
      <c r="D129" s="46" t="str">
        <f t="shared" si="11"/>
        <v>N/A</v>
      </c>
      <c r="E129" s="49">
        <v>430.52898785000002</v>
      </c>
      <c r="F129" s="46" t="str">
        <f t="shared" si="12"/>
        <v>N/A</v>
      </c>
      <c r="G129" s="49">
        <v>394.74891315000002</v>
      </c>
      <c r="H129" s="46" t="str">
        <f t="shared" si="13"/>
        <v>N/A</v>
      </c>
      <c r="I129" s="12">
        <v>-1.05</v>
      </c>
      <c r="J129" s="12">
        <v>-8.31</v>
      </c>
      <c r="K129" s="47" t="s">
        <v>739</v>
      </c>
      <c r="L129" s="9" t="str">
        <f t="shared" si="14"/>
        <v>Yes</v>
      </c>
    </row>
    <row r="130" spans="1:12" ht="25.5" x14ac:dyDescent="0.2">
      <c r="A130" s="48" t="s">
        <v>633</v>
      </c>
      <c r="B130" s="37" t="s">
        <v>213</v>
      </c>
      <c r="C130" s="49">
        <v>41531</v>
      </c>
      <c r="D130" s="46" t="str">
        <f t="shared" si="11"/>
        <v>N/A</v>
      </c>
      <c r="E130" s="49">
        <v>51483</v>
      </c>
      <c r="F130" s="46" t="str">
        <f t="shared" si="12"/>
        <v>N/A</v>
      </c>
      <c r="G130" s="49">
        <v>37561</v>
      </c>
      <c r="H130" s="46" t="str">
        <f t="shared" si="13"/>
        <v>N/A</v>
      </c>
      <c r="I130" s="12">
        <v>23.96</v>
      </c>
      <c r="J130" s="12">
        <v>-27</v>
      </c>
      <c r="K130" s="47" t="s">
        <v>739</v>
      </c>
      <c r="L130" s="9" t="str">
        <f t="shared" si="14"/>
        <v>Yes</v>
      </c>
    </row>
    <row r="131" spans="1:12" x14ac:dyDescent="0.2">
      <c r="A131" s="48" t="s">
        <v>634</v>
      </c>
      <c r="B131" s="37" t="s">
        <v>213</v>
      </c>
      <c r="C131" s="38">
        <v>1476</v>
      </c>
      <c r="D131" s="46" t="str">
        <f t="shared" si="11"/>
        <v>N/A</v>
      </c>
      <c r="E131" s="38">
        <v>1519</v>
      </c>
      <c r="F131" s="46" t="str">
        <f t="shared" si="12"/>
        <v>N/A</v>
      </c>
      <c r="G131" s="38">
        <v>1481</v>
      </c>
      <c r="H131" s="46" t="str">
        <f t="shared" si="13"/>
        <v>N/A</v>
      </c>
      <c r="I131" s="12">
        <v>2.9129999999999998</v>
      </c>
      <c r="J131" s="12">
        <v>-2.5</v>
      </c>
      <c r="K131" s="47" t="s">
        <v>739</v>
      </c>
      <c r="L131" s="9" t="str">
        <f t="shared" si="14"/>
        <v>Yes</v>
      </c>
    </row>
    <row r="132" spans="1:12" ht="25.5" x14ac:dyDescent="0.2">
      <c r="A132" s="48" t="s">
        <v>1457</v>
      </c>
      <c r="B132" s="37" t="s">
        <v>213</v>
      </c>
      <c r="C132" s="49">
        <v>28.137533874999999</v>
      </c>
      <c r="D132" s="46" t="str">
        <f t="shared" si="11"/>
        <v>N/A</v>
      </c>
      <c r="E132" s="49">
        <v>33.892692560999997</v>
      </c>
      <c r="F132" s="46" t="str">
        <f t="shared" si="12"/>
        <v>N/A</v>
      </c>
      <c r="G132" s="49">
        <v>25.361917623</v>
      </c>
      <c r="H132" s="46" t="str">
        <f t="shared" si="13"/>
        <v>N/A</v>
      </c>
      <c r="I132" s="12">
        <v>20.45</v>
      </c>
      <c r="J132" s="12">
        <v>-25.2</v>
      </c>
      <c r="K132" s="47" t="s">
        <v>739</v>
      </c>
      <c r="L132" s="9" t="str">
        <f t="shared" si="14"/>
        <v>Yes</v>
      </c>
    </row>
    <row r="133" spans="1:12" ht="25.5" x14ac:dyDescent="0.2">
      <c r="A133" s="48" t="s">
        <v>635</v>
      </c>
      <c r="B133" s="37" t="s">
        <v>213</v>
      </c>
      <c r="C133" s="49">
        <v>10556858</v>
      </c>
      <c r="D133" s="46" t="str">
        <f t="shared" si="11"/>
        <v>N/A</v>
      </c>
      <c r="E133" s="49">
        <v>11649020</v>
      </c>
      <c r="F133" s="46" t="str">
        <f t="shared" si="12"/>
        <v>N/A</v>
      </c>
      <c r="G133" s="49">
        <v>11650313</v>
      </c>
      <c r="H133" s="46" t="str">
        <f t="shared" si="13"/>
        <v>N/A</v>
      </c>
      <c r="I133" s="12">
        <v>10.35</v>
      </c>
      <c r="J133" s="12">
        <v>1.11E-2</v>
      </c>
      <c r="K133" s="47" t="s">
        <v>739</v>
      </c>
      <c r="L133" s="9" t="str">
        <f t="shared" si="14"/>
        <v>Yes</v>
      </c>
    </row>
    <row r="134" spans="1:12" x14ac:dyDescent="0.2">
      <c r="A134" s="48" t="s">
        <v>636</v>
      </c>
      <c r="B134" s="37" t="s">
        <v>213</v>
      </c>
      <c r="C134" s="38">
        <v>1287</v>
      </c>
      <c r="D134" s="46" t="str">
        <f t="shared" si="11"/>
        <v>N/A</v>
      </c>
      <c r="E134" s="38">
        <v>1356</v>
      </c>
      <c r="F134" s="46" t="str">
        <f t="shared" si="12"/>
        <v>N/A</v>
      </c>
      <c r="G134" s="38">
        <v>1378</v>
      </c>
      <c r="H134" s="46" t="str">
        <f t="shared" si="13"/>
        <v>N/A</v>
      </c>
      <c r="I134" s="12">
        <v>5.3609999999999998</v>
      </c>
      <c r="J134" s="12">
        <v>1.6220000000000001</v>
      </c>
      <c r="K134" s="47" t="s">
        <v>739</v>
      </c>
      <c r="L134" s="9" t="str">
        <f t="shared" si="14"/>
        <v>Yes</v>
      </c>
    </row>
    <row r="135" spans="1:12" x14ac:dyDescent="0.2">
      <c r="A135" s="48" t="s">
        <v>1458</v>
      </c>
      <c r="B135" s="37" t="s">
        <v>213</v>
      </c>
      <c r="C135" s="49">
        <v>8202.6868687000006</v>
      </c>
      <c r="D135" s="46" t="str">
        <f t="shared" si="11"/>
        <v>N/A</v>
      </c>
      <c r="E135" s="49">
        <v>8590.7227139000006</v>
      </c>
      <c r="F135" s="46" t="str">
        <f t="shared" si="12"/>
        <v>N/A</v>
      </c>
      <c r="G135" s="49">
        <v>8454.5087082999999</v>
      </c>
      <c r="H135" s="46" t="str">
        <f t="shared" si="13"/>
        <v>N/A</v>
      </c>
      <c r="I135" s="12">
        <v>4.7309999999999999</v>
      </c>
      <c r="J135" s="12">
        <v>-1.59</v>
      </c>
      <c r="K135" s="47" t="s">
        <v>739</v>
      </c>
      <c r="L135" s="9" t="str">
        <f t="shared" si="14"/>
        <v>Yes</v>
      </c>
    </row>
    <row r="136" spans="1:12" ht="25.5" x14ac:dyDescent="0.2">
      <c r="A136" s="48" t="s">
        <v>637</v>
      </c>
      <c r="B136" s="37" t="s">
        <v>213</v>
      </c>
      <c r="C136" s="49">
        <v>259710</v>
      </c>
      <c r="D136" s="46" t="str">
        <f t="shared" si="11"/>
        <v>N/A</v>
      </c>
      <c r="E136" s="49">
        <v>211638</v>
      </c>
      <c r="F136" s="46" t="str">
        <f t="shared" si="12"/>
        <v>N/A</v>
      </c>
      <c r="G136" s="49">
        <v>219720</v>
      </c>
      <c r="H136" s="46" t="str">
        <f t="shared" si="13"/>
        <v>N/A</v>
      </c>
      <c r="I136" s="12">
        <v>-18.5</v>
      </c>
      <c r="J136" s="12">
        <v>3.819</v>
      </c>
      <c r="K136" s="47" t="s">
        <v>739</v>
      </c>
      <c r="L136" s="9" t="str">
        <f>IF(J136="Div by 0", "N/A", IF(OR(J136="N/A",K136="N/A"),"N/A", IF(J136&gt;VALUE(MID(K136,1,2)), "No", IF(J136&lt;-1*VALUE(MID(K136,1,2)), "No", "Yes"))))</f>
        <v>Yes</v>
      </c>
    </row>
    <row r="137" spans="1:12" x14ac:dyDescent="0.2">
      <c r="A137" s="48" t="s">
        <v>638</v>
      </c>
      <c r="B137" s="37" t="s">
        <v>213</v>
      </c>
      <c r="C137" s="38">
        <v>1683</v>
      </c>
      <c r="D137" s="46" t="str">
        <f t="shared" si="11"/>
        <v>N/A</v>
      </c>
      <c r="E137" s="38">
        <v>1544</v>
      </c>
      <c r="F137" s="46" t="str">
        <f t="shared" si="12"/>
        <v>N/A</v>
      </c>
      <c r="G137" s="38">
        <v>1755</v>
      </c>
      <c r="H137" s="46" t="str">
        <f t="shared" si="13"/>
        <v>N/A</v>
      </c>
      <c r="I137" s="12">
        <v>-8.26</v>
      </c>
      <c r="J137" s="12">
        <v>13.67</v>
      </c>
      <c r="K137" s="47" t="s">
        <v>739</v>
      </c>
      <c r="L137" s="9" t="str">
        <f t="shared" ref="L137:L141" si="15">IF(J137="Div by 0", "N/A", IF(OR(J137="N/A",K137="N/A"),"N/A", IF(J137&gt;VALUE(MID(K137,1,2)), "No", IF(J137&lt;-1*VALUE(MID(K137,1,2)), "No", "Yes"))))</f>
        <v>Yes</v>
      </c>
    </row>
    <row r="138" spans="1:12" ht="25.5" x14ac:dyDescent="0.2">
      <c r="A138" s="48" t="s">
        <v>1459</v>
      </c>
      <c r="B138" s="37" t="s">
        <v>213</v>
      </c>
      <c r="C138" s="49">
        <v>154.31372549</v>
      </c>
      <c r="D138" s="46" t="str">
        <f t="shared" si="11"/>
        <v>N/A</v>
      </c>
      <c r="E138" s="49">
        <v>137.07124352</v>
      </c>
      <c r="F138" s="46" t="str">
        <f t="shared" si="12"/>
        <v>N/A</v>
      </c>
      <c r="G138" s="49">
        <v>125.1965812</v>
      </c>
      <c r="H138" s="46" t="str">
        <f t="shared" si="13"/>
        <v>N/A</v>
      </c>
      <c r="I138" s="12">
        <v>-11.2</v>
      </c>
      <c r="J138" s="12">
        <v>-8.66</v>
      </c>
      <c r="K138" s="47" t="s">
        <v>739</v>
      </c>
      <c r="L138" s="9" t="str">
        <f t="shared" si="15"/>
        <v>Yes</v>
      </c>
    </row>
    <row r="139" spans="1:12" ht="25.5" x14ac:dyDescent="0.2">
      <c r="A139" s="48" t="s">
        <v>639</v>
      </c>
      <c r="B139" s="37" t="s">
        <v>213</v>
      </c>
      <c r="C139" s="49">
        <v>197817</v>
      </c>
      <c r="D139" s="46" t="str">
        <f t="shared" si="11"/>
        <v>N/A</v>
      </c>
      <c r="E139" s="49">
        <v>8738617</v>
      </c>
      <c r="F139" s="46" t="str">
        <f t="shared" si="12"/>
        <v>N/A</v>
      </c>
      <c r="G139" s="49">
        <v>29885233</v>
      </c>
      <c r="H139" s="46" t="str">
        <f t="shared" si="13"/>
        <v>N/A</v>
      </c>
      <c r="I139" s="12">
        <v>4318</v>
      </c>
      <c r="J139" s="12">
        <v>242</v>
      </c>
      <c r="K139" s="47" t="s">
        <v>739</v>
      </c>
      <c r="L139" s="9" t="str">
        <f t="shared" si="15"/>
        <v>No</v>
      </c>
    </row>
    <row r="140" spans="1:12" x14ac:dyDescent="0.2">
      <c r="A140" s="48" t="s">
        <v>640</v>
      </c>
      <c r="B140" s="37" t="s">
        <v>213</v>
      </c>
      <c r="C140" s="38">
        <v>11</v>
      </c>
      <c r="D140" s="46" t="str">
        <f t="shared" si="11"/>
        <v>N/A</v>
      </c>
      <c r="E140" s="38">
        <v>411</v>
      </c>
      <c r="F140" s="46" t="str">
        <f t="shared" si="12"/>
        <v>N/A</v>
      </c>
      <c r="G140" s="38">
        <v>460</v>
      </c>
      <c r="H140" s="46" t="str">
        <f t="shared" si="13"/>
        <v>N/A</v>
      </c>
      <c r="I140" s="12">
        <v>20450</v>
      </c>
      <c r="J140" s="12">
        <v>11.92</v>
      </c>
      <c r="K140" s="47" t="s">
        <v>739</v>
      </c>
      <c r="L140" s="9" t="str">
        <f t="shared" si="15"/>
        <v>Yes</v>
      </c>
    </row>
    <row r="141" spans="1:12" ht="25.5" x14ac:dyDescent="0.2">
      <c r="A141" s="48" t="s">
        <v>1460</v>
      </c>
      <c r="B141" s="37" t="s">
        <v>213</v>
      </c>
      <c r="C141" s="49">
        <v>98908.5</v>
      </c>
      <c r="D141" s="46" t="str">
        <f t="shared" si="11"/>
        <v>N/A</v>
      </c>
      <c r="E141" s="49">
        <v>21261.841849</v>
      </c>
      <c r="F141" s="46" t="str">
        <f t="shared" si="12"/>
        <v>N/A</v>
      </c>
      <c r="G141" s="49">
        <v>64967.897826</v>
      </c>
      <c r="H141" s="46" t="str">
        <f t="shared" si="13"/>
        <v>N/A</v>
      </c>
      <c r="I141" s="12">
        <v>-78.5</v>
      </c>
      <c r="J141" s="12">
        <v>205.6</v>
      </c>
      <c r="K141" s="47" t="s">
        <v>739</v>
      </c>
      <c r="L141" s="9" t="str">
        <f t="shared" si="15"/>
        <v>No</v>
      </c>
    </row>
    <row r="142" spans="1:12" ht="25.5" x14ac:dyDescent="0.2">
      <c r="A142" s="48" t="s">
        <v>641</v>
      </c>
      <c r="B142" s="37" t="s">
        <v>213</v>
      </c>
      <c r="C142" s="49">
        <v>91905906</v>
      </c>
      <c r="D142" s="46" t="str">
        <f t="shared" si="11"/>
        <v>N/A</v>
      </c>
      <c r="E142" s="49">
        <v>92199536</v>
      </c>
      <c r="F142" s="46" t="str">
        <f t="shared" si="12"/>
        <v>N/A</v>
      </c>
      <c r="G142" s="49">
        <v>93816757</v>
      </c>
      <c r="H142" s="46" t="str">
        <f t="shared" si="13"/>
        <v>N/A</v>
      </c>
      <c r="I142" s="12">
        <v>0.31950000000000001</v>
      </c>
      <c r="J142" s="12">
        <v>1.754</v>
      </c>
      <c r="K142" s="47" t="s">
        <v>739</v>
      </c>
      <c r="L142" s="9" t="str">
        <f t="shared" ref="L142:L153" si="16">IF(J142="Div by 0", "N/A", IF(K142="N/A","N/A", IF(J142&gt;VALUE(MID(K142,1,2)), "No", IF(J142&lt;-1*VALUE(MID(K142,1,2)), "No", "Yes"))))</f>
        <v>Yes</v>
      </c>
    </row>
    <row r="143" spans="1:12" ht="25.5" x14ac:dyDescent="0.2">
      <c r="A143" s="48" t="s">
        <v>642</v>
      </c>
      <c r="B143" s="37" t="s">
        <v>213</v>
      </c>
      <c r="C143" s="38">
        <v>156567</v>
      </c>
      <c r="D143" s="46" t="str">
        <f t="shared" si="11"/>
        <v>N/A</v>
      </c>
      <c r="E143" s="38">
        <v>159018</v>
      </c>
      <c r="F143" s="46" t="str">
        <f t="shared" si="12"/>
        <v>N/A</v>
      </c>
      <c r="G143" s="38">
        <v>171203</v>
      </c>
      <c r="H143" s="46" t="str">
        <f t="shared" si="13"/>
        <v>N/A</v>
      </c>
      <c r="I143" s="12">
        <v>1.5649999999999999</v>
      </c>
      <c r="J143" s="12">
        <v>7.6630000000000003</v>
      </c>
      <c r="K143" s="47" t="s">
        <v>739</v>
      </c>
      <c r="L143" s="9" t="str">
        <f t="shared" si="16"/>
        <v>Yes</v>
      </c>
    </row>
    <row r="144" spans="1:12" ht="25.5" x14ac:dyDescent="0.2">
      <c r="A144" s="48" t="s">
        <v>1461</v>
      </c>
      <c r="B144" s="37" t="s">
        <v>213</v>
      </c>
      <c r="C144" s="49">
        <v>587.00687884000001</v>
      </c>
      <c r="D144" s="46" t="str">
        <f t="shared" si="11"/>
        <v>N/A</v>
      </c>
      <c r="E144" s="49">
        <v>579.80565721999994</v>
      </c>
      <c r="F144" s="46" t="str">
        <f t="shared" si="12"/>
        <v>N/A</v>
      </c>
      <c r="G144" s="49">
        <v>547.98547339000004</v>
      </c>
      <c r="H144" s="46" t="str">
        <f t="shared" si="13"/>
        <v>N/A</v>
      </c>
      <c r="I144" s="12">
        <v>-1.23</v>
      </c>
      <c r="J144" s="12">
        <v>-5.49</v>
      </c>
      <c r="K144" s="47" t="s">
        <v>739</v>
      </c>
      <c r="L144" s="9" t="str">
        <f t="shared" si="16"/>
        <v>Yes</v>
      </c>
    </row>
    <row r="145" spans="1:12" ht="25.5" x14ac:dyDescent="0.2">
      <c r="A145" s="48" t="s">
        <v>643</v>
      </c>
      <c r="B145" s="37" t="s">
        <v>213</v>
      </c>
      <c r="C145" s="49">
        <v>421629403</v>
      </c>
      <c r="D145" s="46" t="str">
        <f t="shared" ref="D145:D153" si="17">IF($B145="N/A","N/A",IF(C145&gt;10,"No",IF(C145&lt;-10,"No","Yes")))</f>
        <v>N/A</v>
      </c>
      <c r="E145" s="49">
        <v>455322849</v>
      </c>
      <c r="F145" s="46" t="str">
        <f t="shared" ref="F145:F153" si="18">IF($B145="N/A","N/A",IF(E145&gt;10,"No",IF(E145&lt;-10,"No","Yes")))</f>
        <v>N/A</v>
      </c>
      <c r="G145" s="49">
        <v>458027202</v>
      </c>
      <c r="H145" s="46" t="str">
        <f t="shared" ref="H145:H153" si="19">IF($B145="N/A","N/A",IF(G145&gt;10,"No",IF(G145&lt;-10,"No","Yes")))</f>
        <v>N/A</v>
      </c>
      <c r="I145" s="12">
        <v>7.9909999999999997</v>
      </c>
      <c r="J145" s="12">
        <v>0.59389999999999998</v>
      </c>
      <c r="K145" s="47" t="s">
        <v>739</v>
      </c>
      <c r="L145" s="9" t="str">
        <f t="shared" si="16"/>
        <v>Yes</v>
      </c>
    </row>
    <row r="146" spans="1:12" x14ac:dyDescent="0.2">
      <c r="A146" s="48" t="s">
        <v>644</v>
      </c>
      <c r="B146" s="37" t="s">
        <v>213</v>
      </c>
      <c r="C146" s="38">
        <v>12314</v>
      </c>
      <c r="D146" s="46" t="str">
        <f t="shared" si="17"/>
        <v>N/A</v>
      </c>
      <c r="E146" s="38">
        <v>12728</v>
      </c>
      <c r="F146" s="46" t="str">
        <f t="shared" si="18"/>
        <v>N/A</v>
      </c>
      <c r="G146" s="38">
        <v>12541</v>
      </c>
      <c r="H146" s="46" t="str">
        <f t="shared" si="19"/>
        <v>N/A</v>
      </c>
      <c r="I146" s="12">
        <v>3.3620000000000001</v>
      </c>
      <c r="J146" s="12">
        <v>-1.47</v>
      </c>
      <c r="K146" s="47" t="s">
        <v>739</v>
      </c>
      <c r="L146" s="9" t="str">
        <f t="shared" si="16"/>
        <v>Yes</v>
      </c>
    </row>
    <row r="147" spans="1:12" ht="25.5" x14ac:dyDescent="0.2">
      <c r="A147" s="48" t="s">
        <v>1462</v>
      </c>
      <c r="B147" s="37" t="s">
        <v>213</v>
      </c>
      <c r="C147" s="49">
        <v>34239.841074999997</v>
      </c>
      <c r="D147" s="46" t="str">
        <f t="shared" si="17"/>
        <v>N/A</v>
      </c>
      <c r="E147" s="49">
        <v>35773.322517000001</v>
      </c>
      <c r="F147" s="46" t="str">
        <f t="shared" si="18"/>
        <v>N/A</v>
      </c>
      <c r="G147" s="49">
        <v>36522.382745000003</v>
      </c>
      <c r="H147" s="46" t="str">
        <f t="shared" si="19"/>
        <v>N/A</v>
      </c>
      <c r="I147" s="12">
        <v>4.4790000000000001</v>
      </c>
      <c r="J147" s="12">
        <v>2.0939999999999999</v>
      </c>
      <c r="K147" s="47" t="s">
        <v>739</v>
      </c>
      <c r="L147" s="9" t="str">
        <f t="shared" si="16"/>
        <v>Yes</v>
      </c>
    </row>
    <row r="148" spans="1:12" ht="25.5" x14ac:dyDescent="0.2">
      <c r="A148" s="48" t="s">
        <v>645</v>
      </c>
      <c r="B148" s="37" t="s">
        <v>213</v>
      </c>
      <c r="C148" s="49">
        <v>163264429</v>
      </c>
      <c r="D148" s="46" t="str">
        <f t="shared" si="17"/>
        <v>N/A</v>
      </c>
      <c r="E148" s="49">
        <v>195880149</v>
      </c>
      <c r="F148" s="46" t="str">
        <f t="shared" si="18"/>
        <v>N/A</v>
      </c>
      <c r="G148" s="49">
        <v>220678297</v>
      </c>
      <c r="H148" s="46" t="str">
        <f t="shared" si="19"/>
        <v>N/A</v>
      </c>
      <c r="I148" s="12">
        <v>19.98</v>
      </c>
      <c r="J148" s="12">
        <v>12.66</v>
      </c>
      <c r="K148" s="47" t="s">
        <v>739</v>
      </c>
      <c r="L148" s="9" t="str">
        <f t="shared" si="16"/>
        <v>Yes</v>
      </c>
    </row>
    <row r="149" spans="1:12" x14ac:dyDescent="0.2">
      <c r="A149" s="48" t="s">
        <v>646</v>
      </c>
      <c r="B149" s="37" t="s">
        <v>213</v>
      </c>
      <c r="C149" s="38">
        <v>81486</v>
      </c>
      <c r="D149" s="46" t="str">
        <f t="shared" si="17"/>
        <v>N/A</v>
      </c>
      <c r="E149" s="38">
        <v>75174</v>
      </c>
      <c r="F149" s="46" t="str">
        <f t="shared" si="18"/>
        <v>N/A</v>
      </c>
      <c r="G149" s="38">
        <v>77941</v>
      </c>
      <c r="H149" s="46" t="str">
        <f t="shared" si="19"/>
        <v>N/A</v>
      </c>
      <c r="I149" s="12">
        <v>-7.75</v>
      </c>
      <c r="J149" s="12">
        <v>3.681</v>
      </c>
      <c r="K149" s="47" t="s">
        <v>739</v>
      </c>
      <c r="L149" s="9" t="str">
        <f t="shared" si="16"/>
        <v>Yes</v>
      </c>
    </row>
    <row r="150" spans="1:12" ht="25.5" x14ac:dyDescent="0.2">
      <c r="A150" s="48" t="s">
        <v>1463</v>
      </c>
      <c r="B150" s="37" t="s">
        <v>213</v>
      </c>
      <c r="C150" s="49">
        <v>2003.5887024000001</v>
      </c>
      <c r="D150" s="46" t="str">
        <f t="shared" si="17"/>
        <v>N/A</v>
      </c>
      <c r="E150" s="49">
        <v>2605.6901189</v>
      </c>
      <c r="F150" s="46" t="str">
        <f t="shared" si="18"/>
        <v>N/A</v>
      </c>
      <c r="G150" s="49">
        <v>2831.3505985000002</v>
      </c>
      <c r="H150" s="46" t="str">
        <f t="shared" si="19"/>
        <v>N/A</v>
      </c>
      <c r="I150" s="12">
        <v>30.05</v>
      </c>
      <c r="J150" s="12">
        <v>8.66</v>
      </c>
      <c r="K150" s="47" t="s">
        <v>739</v>
      </c>
      <c r="L150" s="9" t="str">
        <f t="shared" si="16"/>
        <v>Yes</v>
      </c>
    </row>
    <row r="151" spans="1:12" ht="25.5" x14ac:dyDescent="0.2">
      <c r="A151" s="48" t="s">
        <v>647</v>
      </c>
      <c r="B151" s="37" t="s">
        <v>213</v>
      </c>
      <c r="C151" s="49">
        <v>17948426</v>
      </c>
      <c r="D151" s="46" t="str">
        <f t="shared" si="17"/>
        <v>N/A</v>
      </c>
      <c r="E151" s="49">
        <v>19480550</v>
      </c>
      <c r="F151" s="46" t="str">
        <f t="shared" si="18"/>
        <v>N/A</v>
      </c>
      <c r="G151" s="49">
        <v>18573537</v>
      </c>
      <c r="H151" s="46" t="str">
        <f t="shared" si="19"/>
        <v>N/A</v>
      </c>
      <c r="I151" s="12">
        <v>8.5359999999999996</v>
      </c>
      <c r="J151" s="12">
        <v>-4.66</v>
      </c>
      <c r="K151" s="47" t="s">
        <v>739</v>
      </c>
      <c r="L151" s="9" t="str">
        <f t="shared" si="16"/>
        <v>Yes</v>
      </c>
    </row>
    <row r="152" spans="1:12" x14ac:dyDescent="0.2">
      <c r="A152" s="48" t="s">
        <v>648</v>
      </c>
      <c r="B152" s="37" t="s">
        <v>213</v>
      </c>
      <c r="C152" s="38">
        <v>1902</v>
      </c>
      <c r="D152" s="46" t="str">
        <f t="shared" si="17"/>
        <v>N/A</v>
      </c>
      <c r="E152" s="38">
        <v>2065</v>
      </c>
      <c r="F152" s="46" t="str">
        <f t="shared" si="18"/>
        <v>N/A</v>
      </c>
      <c r="G152" s="38">
        <v>2029</v>
      </c>
      <c r="H152" s="46" t="str">
        <f t="shared" si="19"/>
        <v>N/A</v>
      </c>
      <c r="I152" s="12">
        <v>8.57</v>
      </c>
      <c r="J152" s="12">
        <v>-1.74</v>
      </c>
      <c r="K152" s="47" t="s">
        <v>739</v>
      </c>
      <c r="L152" s="9" t="str">
        <f t="shared" si="16"/>
        <v>Yes</v>
      </c>
    </row>
    <row r="153" spans="1:12" ht="25.5" x14ac:dyDescent="0.2">
      <c r="A153" s="48" t="s">
        <v>1464</v>
      </c>
      <c r="B153" s="37" t="s">
        <v>213</v>
      </c>
      <c r="C153" s="49">
        <v>9436.6067297999998</v>
      </c>
      <c r="D153" s="46" t="str">
        <f t="shared" si="17"/>
        <v>N/A</v>
      </c>
      <c r="E153" s="49">
        <v>9433.6803873999997</v>
      </c>
      <c r="F153" s="46" t="str">
        <f t="shared" si="18"/>
        <v>N/A</v>
      </c>
      <c r="G153" s="49">
        <v>9154.0349925999999</v>
      </c>
      <c r="H153" s="46" t="str">
        <f t="shared" si="19"/>
        <v>N/A</v>
      </c>
      <c r="I153" s="12">
        <v>-3.1E-2</v>
      </c>
      <c r="J153" s="12">
        <v>-2.96</v>
      </c>
      <c r="K153" s="47" t="s">
        <v>739</v>
      </c>
      <c r="L153" s="9" t="str">
        <f t="shared" si="16"/>
        <v>Yes</v>
      </c>
    </row>
    <row r="154" spans="1:12" x14ac:dyDescent="0.2">
      <c r="A154" s="48" t="s">
        <v>1530</v>
      </c>
      <c r="B154" s="37" t="s">
        <v>213</v>
      </c>
      <c r="C154" s="49">
        <v>900.97574982000003</v>
      </c>
      <c r="D154" s="46" t="str">
        <f t="shared" ref="D154:D173" si="20">IF($B154="N/A","N/A",IF(C154&gt;10,"No",IF(C154&lt;-10,"No","Yes")))</f>
        <v>N/A</v>
      </c>
      <c r="E154" s="49">
        <v>957.45388402000003</v>
      </c>
      <c r="F154" s="46" t="str">
        <f t="shared" ref="F154:F173" si="21">IF($B154="N/A","N/A",IF(E154&gt;10,"No",IF(E154&lt;-10,"No","Yes")))</f>
        <v>N/A</v>
      </c>
      <c r="G154" s="49">
        <v>962.71411597999997</v>
      </c>
      <c r="H154" s="46" t="str">
        <f t="shared" ref="H154:H173" si="22">IF($B154="N/A","N/A",IF(G154&gt;10,"No",IF(G154&lt;-10,"No","Yes")))</f>
        <v>N/A</v>
      </c>
      <c r="I154" s="12">
        <v>6.2690000000000001</v>
      </c>
      <c r="J154" s="12">
        <v>0.5494</v>
      </c>
      <c r="K154" s="47" t="s">
        <v>739</v>
      </c>
      <c r="L154" s="9" t="str">
        <f t="shared" ref="L154:L173" si="23">IF(J154="Div by 0", "N/A", IF(K154="N/A","N/A", IF(J154&gt;VALUE(MID(K154,1,2)), "No", IF(J154&lt;-1*VALUE(MID(K154,1,2)), "No", "Yes"))))</f>
        <v>Yes</v>
      </c>
    </row>
    <row r="155" spans="1:12" x14ac:dyDescent="0.2">
      <c r="A155" s="53" t="s">
        <v>1531</v>
      </c>
      <c r="B155" s="37" t="s">
        <v>213</v>
      </c>
      <c r="C155" s="49">
        <v>269.73777529</v>
      </c>
      <c r="D155" s="46" t="str">
        <f t="shared" si="20"/>
        <v>N/A</v>
      </c>
      <c r="E155" s="49">
        <v>280.30500519999998</v>
      </c>
      <c r="F155" s="46" t="str">
        <f t="shared" si="21"/>
        <v>N/A</v>
      </c>
      <c r="G155" s="49">
        <v>278.06457725000001</v>
      </c>
      <c r="H155" s="46" t="str">
        <f t="shared" si="22"/>
        <v>N/A</v>
      </c>
      <c r="I155" s="12">
        <v>3.9180000000000001</v>
      </c>
      <c r="J155" s="12">
        <v>-0.79900000000000004</v>
      </c>
      <c r="K155" s="47" t="s">
        <v>739</v>
      </c>
      <c r="L155" s="9" t="str">
        <f t="shared" si="23"/>
        <v>Yes</v>
      </c>
    </row>
    <row r="156" spans="1:12" ht="25.5" x14ac:dyDescent="0.2">
      <c r="A156" s="53" t="s">
        <v>1532</v>
      </c>
      <c r="B156" s="37" t="s">
        <v>213</v>
      </c>
      <c r="C156" s="49">
        <v>1742.4739522</v>
      </c>
      <c r="D156" s="46" t="str">
        <f t="shared" si="20"/>
        <v>N/A</v>
      </c>
      <c r="E156" s="49">
        <v>1853.9454744</v>
      </c>
      <c r="F156" s="46" t="str">
        <f t="shared" si="21"/>
        <v>N/A</v>
      </c>
      <c r="G156" s="49">
        <v>1845.4492184999999</v>
      </c>
      <c r="H156" s="46" t="str">
        <f t="shared" si="22"/>
        <v>N/A</v>
      </c>
      <c r="I156" s="12">
        <v>6.3970000000000002</v>
      </c>
      <c r="J156" s="12">
        <v>-0.45800000000000002</v>
      </c>
      <c r="K156" s="47" t="s">
        <v>739</v>
      </c>
      <c r="L156" s="9" t="str">
        <f t="shared" si="23"/>
        <v>Yes</v>
      </c>
    </row>
    <row r="157" spans="1:12" x14ac:dyDescent="0.2">
      <c r="A157" s="53" t="s">
        <v>1533</v>
      </c>
      <c r="B157" s="37" t="s">
        <v>213</v>
      </c>
      <c r="C157" s="49">
        <v>448.17453445000001</v>
      </c>
      <c r="D157" s="46" t="str">
        <f t="shared" si="20"/>
        <v>N/A</v>
      </c>
      <c r="E157" s="49">
        <v>450.59503465</v>
      </c>
      <c r="F157" s="46" t="str">
        <f t="shared" si="21"/>
        <v>N/A</v>
      </c>
      <c r="G157" s="49">
        <v>451.48892168999998</v>
      </c>
      <c r="H157" s="46" t="str">
        <f t="shared" si="22"/>
        <v>N/A</v>
      </c>
      <c r="I157" s="12">
        <v>0.54010000000000002</v>
      </c>
      <c r="J157" s="12">
        <v>0.19839999999999999</v>
      </c>
      <c r="K157" s="47" t="s">
        <v>739</v>
      </c>
      <c r="L157" s="9" t="str">
        <f t="shared" si="23"/>
        <v>Yes</v>
      </c>
    </row>
    <row r="158" spans="1:12" x14ac:dyDescent="0.2">
      <c r="A158" s="53" t="s">
        <v>1534</v>
      </c>
      <c r="B158" s="37" t="s">
        <v>213</v>
      </c>
      <c r="C158" s="49">
        <v>616.77717828000004</v>
      </c>
      <c r="D158" s="46" t="str">
        <f t="shared" si="20"/>
        <v>N/A</v>
      </c>
      <c r="E158" s="49">
        <v>613.58422432999998</v>
      </c>
      <c r="F158" s="46" t="str">
        <f t="shared" si="21"/>
        <v>N/A</v>
      </c>
      <c r="G158" s="49">
        <v>616.56761134999999</v>
      </c>
      <c r="H158" s="46" t="str">
        <f t="shared" si="22"/>
        <v>N/A</v>
      </c>
      <c r="I158" s="12">
        <v>-0.51800000000000002</v>
      </c>
      <c r="J158" s="12">
        <v>0.48620000000000002</v>
      </c>
      <c r="K158" s="47" t="s">
        <v>739</v>
      </c>
      <c r="L158" s="9" t="str">
        <f t="shared" si="23"/>
        <v>Yes</v>
      </c>
    </row>
    <row r="159" spans="1:12" x14ac:dyDescent="0.2">
      <c r="A159" s="48" t="s">
        <v>1535</v>
      </c>
      <c r="B159" s="37" t="s">
        <v>213</v>
      </c>
      <c r="C159" s="49">
        <v>1831.0924636</v>
      </c>
      <c r="D159" s="46" t="str">
        <f t="shared" si="20"/>
        <v>N/A</v>
      </c>
      <c r="E159" s="49">
        <v>1720.2078094000001</v>
      </c>
      <c r="F159" s="46" t="str">
        <f t="shared" si="21"/>
        <v>N/A</v>
      </c>
      <c r="G159" s="49">
        <v>1744.7011476</v>
      </c>
      <c r="H159" s="46" t="str">
        <f t="shared" si="22"/>
        <v>N/A</v>
      </c>
      <c r="I159" s="12">
        <v>-6.06</v>
      </c>
      <c r="J159" s="12">
        <v>1.4239999999999999</v>
      </c>
      <c r="K159" s="47" t="s">
        <v>739</v>
      </c>
      <c r="L159" s="9" t="str">
        <f t="shared" si="23"/>
        <v>Yes</v>
      </c>
    </row>
    <row r="160" spans="1:12" x14ac:dyDescent="0.2">
      <c r="A160" s="53" t="s">
        <v>1536</v>
      </c>
      <c r="B160" s="37" t="s">
        <v>213</v>
      </c>
      <c r="C160" s="49">
        <v>7957.5041410000003</v>
      </c>
      <c r="D160" s="46" t="str">
        <f t="shared" si="20"/>
        <v>N/A</v>
      </c>
      <c r="E160" s="49">
        <v>7720.9981158000001</v>
      </c>
      <c r="F160" s="46" t="str">
        <f t="shared" si="21"/>
        <v>N/A</v>
      </c>
      <c r="G160" s="49">
        <v>7657.4647236999999</v>
      </c>
      <c r="H160" s="46" t="str">
        <f t="shared" si="22"/>
        <v>N/A</v>
      </c>
      <c r="I160" s="12">
        <v>-2.97</v>
      </c>
      <c r="J160" s="12">
        <v>-0.82299999999999995</v>
      </c>
      <c r="K160" s="47" t="s">
        <v>739</v>
      </c>
      <c r="L160" s="9" t="str">
        <f t="shared" si="23"/>
        <v>Yes</v>
      </c>
    </row>
    <row r="161" spans="1:12" ht="25.5" x14ac:dyDescent="0.2">
      <c r="A161" s="53" t="s">
        <v>1537</v>
      </c>
      <c r="B161" s="37" t="s">
        <v>213</v>
      </c>
      <c r="C161" s="49">
        <v>1665.8802122</v>
      </c>
      <c r="D161" s="46" t="str">
        <f t="shared" si="20"/>
        <v>N/A</v>
      </c>
      <c r="E161" s="49">
        <v>1481.5413089000001</v>
      </c>
      <c r="F161" s="46" t="str">
        <f t="shared" si="21"/>
        <v>N/A</v>
      </c>
      <c r="G161" s="49">
        <v>1589.2315728000001</v>
      </c>
      <c r="H161" s="46" t="str">
        <f t="shared" si="22"/>
        <v>N/A</v>
      </c>
      <c r="I161" s="12">
        <v>-11.1</v>
      </c>
      <c r="J161" s="12">
        <v>7.2690000000000001</v>
      </c>
      <c r="K161" s="47" t="s">
        <v>739</v>
      </c>
      <c r="L161" s="9" t="str">
        <f t="shared" si="23"/>
        <v>Yes</v>
      </c>
    </row>
    <row r="162" spans="1:12" x14ac:dyDescent="0.2">
      <c r="A162" s="53" t="s">
        <v>1538</v>
      </c>
      <c r="B162" s="37" t="s">
        <v>213</v>
      </c>
      <c r="C162" s="49">
        <v>3.9537793181000001</v>
      </c>
      <c r="D162" s="46" t="str">
        <f t="shared" si="20"/>
        <v>N/A</v>
      </c>
      <c r="E162" s="49">
        <v>2.8514239578999998</v>
      </c>
      <c r="F162" s="46" t="str">
        <f t="shared" si="21"/>
        <v>N/A</v>
      </c>
      <c r="G162" s="49">
        <v>2.1529764108</v>
      </c>
      <c r="H162" s="46" t="str">
        <f t="shared" si="22"/>
        <v>N/A</v>
      </c>
      <c r="I162" s="12">
        <v>-27.9</v>
      </c>
      <c r="J162" s="12">
        <v>-24.5</v>
      </c>
      <c r="K162" s="47" t="s">
        <v>739</v>
      </c>
      <c r="L162" s="9" t="str">
        <f t="shared" si="23"/>
        <v>Yes</v>
      </c>
    </row>
    <row r="163" spans="1:12" x14ac:dyDescent="0.2">
      <c r="A163" s="53" t="s">
        <v>1539</v>
      </c>
      <c r="B163" s="37" t="s">
        <v>213</v>
      </c>
      <c r="C163" s="49">
        <v>0</v>
      </c>
      <c r="D163" s="46" t="str">
        <f t="shared" si="20"/>
        <v>N/A</v>
      </c>
      <c r="E163" s="49">
        <v>3.6954087300000001E-2</v>
      </c>
      <c r="F163" s="46" t="str">
        <f t="shared" si="21"/>
        <v>N/A</v>
      </c>
      <c r="G163" s="49">
        <v>7.7076165899999993E-2</v>
      </c>
      <c r="H163" s="46" t="str">
        <f t="shared" si="22"/>
        <v>N/A</v>
      </c>
      <c r="I163" s="12" t="s">
        <v>1747</v>
      </c>
      <c r="J163" s="12">
        <v>108.6</v>
      </c>
      <c r="K163" s="47" t="s">
        <v>739</v>
      </c>
      <c r="L163" s="9" t="str">
        <f t="shared" si="23"/>
        <v>No</v>
      </c>
    </row>
    <row r="164" spans="1:12" x14ac:dyDescent="0.2">
      <c r="A164" s="48" t="s">
        <v>1540</v>
      </c>
      <c r="B164" s="37" t="s">
        <v>213</v>
      </c>
      <c r="C164" s="49">
        <v>1132.8713189</v>
      </c>
      <c r="D164" s="46" t="str">
        <f t="shared" si="20"/>
        <v>N/A</v>
      </c>
      <c r="E164" s="49">
        <v>1255.0807926</v>
      </c>
      <c r="F164" s="46" t="str">
        <f t="shared" si="21"/>
        <v>N/A</v>
      </c>
      <c r="G164" s="49">
        <v>1342.3566668999999</v>
      </c>
      <c r="H164" s="46" t="str">
        <f t="shared" si="22"/>
        <v>N/A</v>
      </c>
      <c r="I164" s="12">
        <v>10.79</v>
      </c>
      <c r="J164" s="12">
        <v>6.9539999999999997</v>
      </c>
      <c r="K164" s="47" t="s">
        <v>739</v>
      </c>
      <c r="L164" s="9" t="str">
        <f t="shared" si="23"/>
        <v>Yes</v>
      </c>
    </row>
    <row r="165" spans="1:12" x14ac:dyDescent="0.2">
      <c r="A165" s="53" t="s">
        <v>1541</v>
      </c>
      <c r="B165" s="37" t="s">
        <v>213</v>
      </c>
      <c r="C165" s="49">
        <v>311.43330066999999</v>
      </c>
      <c r="D165" s="46" t="str">
        <f t="shared" si="20"/>
        <v>N/A</v>
      </c>
      <c r="E165" s="49">
        <v>383.7453936</v>
      </c>
      <c r="F165" s="46" t="str">
        <f t="shared" si="21"/>
        <v>N/A</v>
      </c>
      <c r="G165" s="49">
        <v>428.27816462999999</v>
      </c>
      <c r="H165" s="46" t="str">
        <f t="shared" si="22"/>
        <v>N/A</v>
      </c>
      <c r="I165" s="12">
        <v>23.22</v>
      </c>
      <c r="J165" s="12">
        <v>11.6</v>
      </c>
      <c r="K165" s="47" t="s">
        <v>739</v>
      </c>
      <c r="L165" s="9" t="str">
        <f t="shared" si="23"/>
        <v>Yes</v>
      </c>
    </row>
    <row r="166" spans="1:12" x14ac:dyDescent="0.2">
      <c r="A166" s="53" t="s">
        <v>1542</v>
      </c>
      <c r="B166" s="37" t="s">
        <v>213</v>
      </c>
      <c r="C166" s="49">
        <v>2457.5967492999998</v>
      </c>
      <c r="D166" s="46" t="str">
        <f t="shared" si="20"/>
        <v>N/A</v>
      </c>
      <c r="E166" s="49">
        <v>2664.7254920999999</v>
      </c>
      <c r="F166" s="46" t="str">
        <f t="shared" si="21"/>
        <v>N/A</v>
      </c>
      <c r="G166" s="49">
        <v>2813.7643775000001</v>
      </c>
      <c r="H166" s="46" t="str">
        <f t="shared" si="22"/>
        <v>N/A</v>
      </c>
      <c r="I166" s="12">
        <v>8.4280000000000008</v>
      </c>
      <c r="J166" s="12">
        <v>5.593</v>
      </c>
      <c r="K166" s="47" t="s">
        <v>739</v>
      </c>
      <c r="L166" s="9" t="str">
        <f t="shared" si="23"/>
        <v>Yes</v>
      </c>
    </row>
    <row r="167" spans="1:12" x14ac:dyDescent="0.2">
      <c r="A167" s="53" t="s">
        <v>1543</v>
      </c>
      <c r="B167" s="37" t="s">
        <v>213</v>
      </c>
      <c r="C167" s="49">
        <v>410.22022794999998</v>
      </c>
      <c r="D167" s="46" t="str">
        <f t="shared" si="20"/>
        <v>N/A</v>
      </c>
      <c r="E167" s="49">
        <v>431.92961429000002</v>
      </c>
      <c r="F167" s="46" t="str">
        <f t="shared" si="21"/>
        <v>N/A</v>
      </c>
      <c r="G167" s="49">
        <v>455.37035078999997</v>
      </c>
      <c r="H167" s="46" t="str">
        <f t="shared" si="22"/>
        <v>N/A</v>
      </c>
      <c r="I167" s="12">
        <v>5.2919999999999998</v>
      </c>
      <c r="J167" s="12">
        <v>5.4269999999999996</v>
      </c>
      <c r="K167" s="47" t="s">
        <v>739</v>
      </c>
      <c r="L167" s="9" t="str">
        <f t="shared" si="23"/>
        <v>Yes</v>
      </c>
    </row>
    <row r="168" spans="1:12" x14ac:dyDescent="0.2">
      <c r="A168" s="53" t="s">
        <v>1544</v>
      </c>
      <c r="B168" s="37" t="s">
        <v>213</v>
      </c>
      <c r="C168" s="49">
        <v>488.27066972</v>
      </c>
      <c r="D168" s="46" t="str">
        <f t="shared" si="20"/>
        <v>N/A</v>
      </c>
      <c r="E168" s="49">
        <v>541.22614245</v>
      </c>
      <c r="F168" s="46" t="str">
        <f t="shared" si="21"/>
        <v>N/A</v>
      </c>
      <c r="G168" s="49">
        <v>575.73537080000006</v>
      </c>
      <c r="H168" s="46" t="str">
        <f t="shared" si="22"/>
        <v>N/A</v>
      </c>
      <c r="I168" s="12">
        <v>10.85</v>
      </c>
      <c r="J168" s="12">
        <v>6.3760000000000003</v>
      </c>
      <c r="K168" s="47" t="s">
        <v>739</v>
      </c>
      <c r="L168" s="9" t="str">
        <f t="shared" si="23"/>
        <v>Yes</v>
      </c>
    </row>
    <row r="169" spans="1:12" x14ac:dyDescent="0.2">
      <c r="A169" s="48" t="s">
        <v>1545</v>
      </c>
      <c r="B169" s="37" t="s">
        <v>213</v>
      </c>
      <c r="C169" s="49">
        <v>3998.9019079999998</v>
      </c>
      <c r="D169" s="46" t="str">
        <f t="shared" si="20"/>
        <v>N/A</v>
      </c>
      <c r="E169" s="49">
        <v>4131.9974654999996</v>
      </c>
      <c r="F169" s="46" t="str">
        <f t="shared" si="21"/>
        <v>N/A</v>
      </c>
      <c r="G169" s="49">
        <v>4117.5364658999997</v>
      </c>
      <c r="H169" s="46" t="str">
        <f t="shared" si="22"/>
        <v>N/A</v>
      </c>
      <c r="I169" s="12">
        <v>3.3279999999999998</v>
      </c>
      <c r="J169" s="12">
        <v>-0.35</v>
      </c>
      <c r="K169" s="47" t="s">
        <v>739</v>
      </c>
      <c r="L169" s="9" t="str">
        <f t="shared" si="23"/>
        <v>Yes</v>
      </c>
    </row>
    <row r="170" spans="1:12" x14ac:dyDescent="0.2">
      <c r="A170" s="53" t="s">
        <v>1546</v>
      </c>
      <c r="B170" s="37" t="s">
        <v>213</v>
      </c>
      <c r="C170" s="49">
        <v>4668.7162654000003</v>
      </c>
      <c r="D170" s="46" t="str">
        <f t="shared" si="20"/>
        <v>N/A</v>
      </c>
      <c r="E170" s="49">
        <v>4863.3490463999997</v>
      </c>
      <c r="F170" s="46" t="str">
        <f t="shared" si="21"/>
        <v>N/A</v>
      </c>
      <c r="G170" s="49">
        <v>4853.9458504000004</v>
      </c>
      <c r="H170" s="46" t="str">
        <f t="shared" si="22"/>
        <v>N/A</v>
      </c>
      <c r="I170" s="12">
        <v>4.1689999999999996</v>
      </c>
      <c r="J170" s="12">
        <v>-0.193</v>
      </c>
      <c r="K170" s="47" t="s">
        <v>739</v>
      </c>
      <c r="L170" s="9" t="str">
        <f t="shared" si="23"/>
        <v>Yes</v>
      </c>
    </row>
    <row r="171" spans="1:12" x14ac:dyDescent="0.2">
      <c r="A171" s="53" t="s">
        <v>1547</v>
      </c>
      <c r="B171" s="37" t="s">
        <v>213</v>
      </c>
      <c r="C171" s="49">
        <v>7160.9029274000004</v>
      </c>
      <c r="D171" s="46" t="str">
        <f t="shared" si="20"/>
        <v>N/A</v>
      </c>
      <c r="E171" s="49">
        <v>7602.4771916</v>
      </c>
      <c r="F171" s="46" t="str">
        <f t="shared" si="21"/>
        <v>N/A</v>
      </c>
      <c r="G171" s="49">
        <v>7452.6314796999995</v>
      </c>
      <c r="H171" s="46" t="str">
        <f t="shared" si="22"/>
        <v>N/A</v>
      </c>
      <c r="I171" s="12">
        <v>6.1660000000000004</v>
      </c>
      <c r="J171" s="12">
        <v>-1.97</v>
      </c>
      <c r="K171" s="47" t="s">
        <v>739</v>
      </c>
      <c r="L171" s="9" t="str">
        <f t="shared" si="23"/>
        <v>Yes</v>
      </c>
    </row>
    <row r="172" spans="1:12" x14ac:dyDescent="0.2">
      <c r="A172" s="53" t="s">
        <v>1548</v>
      </c>
      <c r="B172" s="37" t="s">
        <v>213</v>
      </c>
      <c r="C172" s="49">
        <v>1429.3270202000001</v>
      </c>
      <c r="D172" s="46" t="str">
        <f t="shared" si="20"/>
        <v>N/A</v>
      </c>
      <c r="E172" s="49">
        <v>1136.6772426</v>
      </c>
      <c r="F172" s="46" t="str">
        <f t="shared" si="21"/>
        <v>N/A</v>
      </c>
      <c r="G172" s="49">
        <v>1173.7353223</v>
      </c>
      <c r="H172" s="46" t="str">
        <f t="shared" si="22"/>
        <v>N/A</v>
      </c>
      <c r="I172" s="12">
        <v>-20.5</v>
      </c>
      <c r="J172" s="12">
        <v>3.26</v>
      </c>
      <c r="K172" s="47" t="s">
        <v>739</v>
      </c>
      <c r="L172" s="9" t="str">
        <f t="shared" si="23"/>
        <v>Yes</v>
      </c>
    </row>
    <row r="173" spans="1:12" x14ac:dyDescent="0.2">
      <c r="A173" s="53" t="s">
        <v>1549</v>
      </c>
      <c r="B173" s="37" t="s">
        <v>213</v>
      </c>
      <c r="C173" s="49">
        <v>1649.2002195</v>
      </c>
      <c r="D173" s="46" t="str">
        <f t="shared" si="20"/>
        <v>N/A</v>
      </c>
      <c r="E173" s="49">
        <v>1649.4319594000001</v>
      </c>
      <c r="F173" s="46" t="str">
        <f t="shared" si="21"/>
        <v>N/A</v>
      </c>
      <c r="G173" s="49">
        <v>1648.4356284</v>
      </c>
      <c r="H173" s="46" t="str">
        <f t="shared" si="22"/>
        <v>N/A</v>
      </c>
      <c r="I173" s="12">
        <v>1.41E-2</v>
      </c>
      <c r="J173" s="12">
        <v>-0.06</v>
      </c>
      <c r="K173" s="47" t="s">
        <v>739</v>
      </c>
      <c r="L173" s="9" t="str">
        <f t="shared" si="23"/>
        <v>Yes</v>
      </c>
    </row>
    <row r="174" spans="1:12" x14ac:dyDescent="0.2">
      <c r="A174" s="48" t="s">
        <v>373</v>
      </c>
      <c r="B174" s="37" t="s">
        <v>213</v>
      </c>
      <c r="C174" s="8">
        <v>12.083579557</v>
      </c>
      <c r="D174" s="46" t="str">
        <f t="shared" ref="D174:D203" si="24">IF($B174="N/A","N/A",IF(C174&gt;10,"No",IF(C174&lt;-10,"No","Yes")))</f>
        <v>N/A</v>
      </c>
      <c r="E174" s="8">
        <v>12.092994583999999</v>
      </c>
      <c r="F174" s="46" t="str">
        <f t="shared" ref="F174:F203" si="25">IF($B174="N/A","N/A",IF(E174&gt;10,"No",IF(E174&lt;-10,"No","Yes")))</f>
        <v>N/A</v>
      </c>
      <c r="G174" s="8">
        <v>11.785478051</v>
      </c>
      <c r="H174" s="46" t="str">
        <f t="shared" ref="H174:H203" si="26">IF($B174="N/A","N/A",IF(G174&gt;10,"No",IF(G174&lt;-10,"No","Yes")))</f>
        <v>N/A</v>
      </c>
      <c r="I174" s="12">
        <v>7.7899999999999997E-2</v>
      </c>
      <c r="J174" s="12">
        <v>-2.54</v>
      </c>
      <c r="K174" s="47" t="s">
        <v>739</v>
      </c>
      <c r="L174" s="9" t="str">
        <f t="shared" ref="L174:L203" si="27">IF(J174="Div by 0", "N/A", IF(K174="N/A","N/A", IF(J174&gt;VALUE(MID(K174,1,2)), "No", IF(J174&lt;-1*VALUE(MID(K174,1,2)), "No", "Yes"))))</f>
        <v>Yes</v>
      </c>
    </row>
    <row r="175" spans="1:12" x14ac:dyDescent="0.2">
      <c r="A175" s="53" t="s">
        <v>483</v>
      </c>
      <c r="B175" s="37" t="s">
        <v>213</v>
      </c>
      <c r="C175" s="8">
        <v>2.4017823814999999</v>
      </c>
      <c r="D175" s="46" t="str">
        <f t="shared" si="24"/>
        <v>N/A</v>
      </c>
      <c r="E175" s="8">
        <v>2.6401572073000001</v>
      </c>
      <c r="F175" s="46" t="str">
        <f t="shared" si="25"/>
        <v>N/A</v>
      </c>
      <c r="G175" s="8">
        <v>2.4505643971</v>
      </c>
      <c r="H175" s="46" t="str">
        <f t="shared" si="26"/>
        <v>N/A</v>
      </c>
      <c r="I175" s="12">
        <v>9.9250000000000007</v>
      </c>
      <c r="J175" s="12">
        <v>-7.18</v>
      </c>
      <c r="K175" s="47" t="s">
        <v>739</v>
      </c>
      <c r="L175" s="9" t="str">
        <f t="shared" si="27"/>
        <v>Yes</v>
      </c>
    </row>
    <row r="176" spans="1:12" x14ac:dyDescent="0.2">
      <c r="A176" s="53" t="s">
        <v>484</v>
      </c>
      <c r="B176" s="37" t="s">
        <v>213</v>
      </c>
      <c r="C176" s="8">
        <v>15.105224833999999</v>
      </c>
      <c r="D176" s="46" t="str">
        <f t="shared" si="24"/>
        <v>N/A</v>
      </c>
      <c r="E176" s="8">
        <v>15.668240430000001</v>
      </c>
      <c r="F176" s="46" t="str">
        <f t="shared" si="25"/>
        <v>N/A</v>
      </c>
      <c r="G176" s="8">
        <v>15.207871801</v>
      </c>
      <c r="H176" s="46" t="str">
        <f t="shared" si="26"/>
        <v>N/A</v>
      </c>
      <c r="I176" s="12">
        <v>3.7269999999999999</v>
      </c>
      <c r="J176" s="12">
        <v>-2.94</v>
      </c>
      <c r="K176" s="47" t="s">
        <v>739</v>
      </c>
      <c r="L176" s="9" t="str">
        <f t="shared" si="27"/>
        <v>Yes</v>
      </c>
    </row>
    <row r="177" spans="1:12" x14ac:dyDescent="0.2">
      <c r="A177" s="53" t="s">
        <v>485</v>
      </c>
      <c r="B177" s="37" t="s">
        <v>213</v>
      </c>
      <c r="C177" s="8">
        <v>9.7405608571000002</v>
      </c>
      <c r="D177" s="46" t="str">
        <f t="shared" si="24"/>
        <v>N/A</v>
      </c>
      <c r="E177" s="8">
        <v>9.1934910276000004</v>
      </c>
      <c r="F177" s="46" t="str">
        <f t="shared" si="25"/>
        <v>N/A</v>
      </c>
      <c r="G177" s="8">
        <v>9.0304251054000009</v>
      </c>
      <c r="H177" s="46" t="str">
        <f t="shared" si="26"/>
        <v>N/A</v>
      </c>
      <c r="I177" s="12">
        <v>-5.62</v>
      </c>
      <c r="J177" s="12">
        <v>-1.77</v>
      </c>
      <c r="K177" s="47" t="s">
        <v>739</v>
      </c>
      <c r="L177" s="9" t="str">
        <f t="shared" si="27"/>
        <v>Yes</v>
      </c>
    </row>
    <row r="178" spans="1:12" x14ac:dyDescent="0.2">
      <c r="A178" s="53" t="s">
        <v>486</v>
      </c>
      <c r="B178" s="37" t="s">
        <v>213</v>
      </c>
      <c r="C178" s="8">
        <v>23.161832911000001</v>
      </c>
      <c r="D178" s="46" t="str">
        <f t="shared" si="24"/>
        <v>N/A</v>
      </c>
      <c r="E178" s="8">
        <v>22.485388639</v>
      </c>
      <c r="F178" s="46" t="str">
        <f t="shared" si="25"/>
        <v>N/A</v>
      </c>
      <c r="G178" s="8">
        <v>21.789907280000001</v>
      </c>
      <c r="H178" s="46" t="str">
        <f t="shared" si="26"/>
        <v>N/A</v>
      </c>
      <c r="I178" s="12">
        <v>-2.92</v>
      </c>
      <c r="J178" s="12">
        <v>-3.09</v>
      </c>
      <c r="K178" s="47" t="s">
        <v>739</v>
      </c>
      <c r="L178" s="9" t="str">
        <f t="shared" si="27"/>
        <v>Yes</v>
      </c>
    </row>
    <row r="179" spans="1:12" x14ac:dyDescent="0.2">
      <c r="A179" s="48" t="s">
        <v>1550</v>
      </c>
      <c r="B179" s="37" t="s">
        <v>213</v>
      </c>
      <c r="C179" s="8">
        <v>6.8820626974000003</v>
      </c>
      <c r="D179" s="46" t="str">
        <f t="shared" si="24"/>
        <v>N/A</v>
      </c>
      <c r="E179" s="8">
        <v>6.4028884680999996</v>
      </c>
      <c r="F179" s="46" t="str">
        <f t="shared" si="25"/>
        <v>N/A</v>
      </c>
      <c r="G179" s="8">
        <v>6.2297669503000002</v>
      </c>
      <c r="H179" s="46" t="str">
        <f t="shared" si="26"/>
        <v>N/A</v>
      </c>
      <c r="I179" s="12">
        <v>-6.96</v>
      </c>
      <c r="J179" s="12">
        <v>-2.7</v>
      </c>
      <c r="K179" s="47" t="s">
        <v>739</v>
      </c>
      <c r="L179" s="9" t="str">
        <f t="shared" si="27"/>
        <v>Yes</v>
      </c>
    </row>
    <row r="180" spans="1:12" x14ac:dyDescent="0.2">
      <c r="A180" s="53" t="s">
        <v>1551</v>
      </c>
      <c r="B180" s="37" t="s">
        <v>213</v>
      </c>
      <c r="C180" s="8">
        <v>33.046379246000001</v>
      </c>
      <c r="D180" s="46" t="str">
        <f t="shared" si="24"/>
        <v>N/A</v>
      </c>
      <c r="E180" s="8">
        <v>31.197549416000001</v>
      </c>
      <c r="F180" s="46" t="str">
        <f t="shared" si="25"/>
        <v>N/A</v>
      </c>
      <c r="G180" s="8">
        <v>30.468141500000002</v>
      </c>
      <c r="H180" s="46" t="str">
        <f t="shared" si="26"/>
        <v>N/A</v>
      </c>
      <c r="I180" s="12">
        <v>-5.59</v>
      </c>
      <c r="J180" s="12">
        <v>-2.34</v>
      </c>
      <c r="K180" s="47" t="s">
        <v>739</v>
      </c>
      <c r="L180" s="9" t="str">
        <f t="shared" si="27"/>
        <v>Yes</v>
      </c>
    </row>
    <row r="181" spans="1:12" x14ac:dyDescent="0.2">
      <c r="A181" s="53" t="s">
        <v>1552</v>
      </c>
      <c r="B181" s="37" t="s">
        <v>213</v>
      </c>
      <c r="C181" s="8">
        <v>4.8892758759000001</v>
      </c>
      <c r="D181" s="46" t="str">
        <f t="shared" si="24"/>
        <v>N/A</v>
      </c>
      <c r="E181" s="8">
        <v>4.4900333662999996</v>
      </c>
      <c r="F181" s="46" t="str">
        <f t="shared" si="25"/>
        <v>N/A</v>
      </c>
      <c r="G181" s="8">
        <v>4.4095443705999999</v>
      </c>
      <c r="H181" s="46" t="str">
        <f t="shared" si="26"/>
        <v>N/A</v>
      </c>
      <c r="I181" s="12">
        <v>-8.17</v>
      </c>
      <c r="J181" s="12">
        <v>-1.79</v>
      </c>
      <c r="K181" s="47" t="s">
        <v>739</v>
      </c>
      <c r="L181" s="9" t="str">
        <f t="shared" si="27"/>
        <v>Yes</v>
      </c>
    </row>
    <row r="182" spans="1:12" x14ac:dyDescent="0.2">
      <c r="A182" s="53" t="s">
        <v>1553</v>
      </c>
      <c r="B182" s="37" t="s">
        <v>213</v>
      </c>
      <c r="C182" s="8">
        <v>1.6596295099999998E-2</v>
      </c>
      <c r="D182" s="46" t="str">
        <f t="shared" si="24"/>
        <v>N/A</v>
      </c>
      <c r="E182" s="8">
        <v>1.1533914500000001E-2</v>
      </c>
      <c r="F182" s="46" t="str">
        <f t="shared" si="25"/>
        <v>N/A</v>
      </c>
      <c r="G182" s="8">
        <v>7.2108798000000002E-3</v>
      </c>
      <c r="H182" s="46" t="str">
        <f t="shared" si="26"/>
        <v>N/A</v>
      </c>
      <c r="I182" s="12">
        <v>-30.5</v>
      </c>
      <c r="J182" s="12">
        <v>-37.5</v>
      </c>
      <c r="K182" s="47" t="s">
        <v>739</v>
      </c>
      <c r="L182" s="9" t="str">
        <f t="shared" si="27"/>
        <v>No</v>
      </c>
    </row>
    <row r="183" spans="1:12" x14ac:dyDescent="0.2">
      <c r="A183" s="53" t="s">
        <v>1554</v>
      </c>
      <c r="B183" s="37" t="s">
        <v>213</v>
      </c>
      <c r="C183" s="8">
        <v>0</v>
      </c>
      <c r="D183" s="46" t="str">
        <f t="shared" si="24"/>
        <v>N/A</v>
      </c>
      <c r="E183" s="8">
        <v>3.0680022999999999E-3</v>
      </c>
      <c r="F183" s="46" t="str">
        <f t="shared" si="25"/>
        <v>N/A</v>
      </c>
      <c r="G183" s="8">
        <v>3.085515E-3</v>
      </c>
      <c r="H183" s="46" t="str">
        <f t="shared" si="26"/>
        <v>N/A</v>
      </c>
      <c r="I183" s="12" t="s">
        <v>1747</v>
      </c>
      <c r="J183" s="12">
        <v>0.57079999999999997</v>
      </c>
      <c r="K183" s="47" t="s">
        <v>739</v>
      </c>
      <c r="L183" s="9" t="str">
        <f t="shared" si="27"/>
        <v>Yes</v>
      </c>
    </row>
    <row r="184" spans="1:12" x14ac:dyDescent="0.2">
      <c r="A184" s="48" t="s">
        <v>97</v>
      </c>
      <c r="B184" s="37" t="s">
        <v>213</v>
      </c>
      <c r="C184" s="8">
        <v>68.477665834000007</v>
      </c>
      <c r="D184" s="46" t="str">
        <f t="shared" si="24"/>
        <v>N/A</v>
      </c>
      <c r="E184" s="8">
        <v>68.640394521999994</v>
      </c>
      <c r="F184" s="46" t="str">
        <f t="shared" si="25"/>
        <v>N/A</v>
      </c>
      <c r="G184" s="8">
        <v>68.388145575999999</v>
      </c>
      <c r="H184" s="46" t="str">
        <f t="shared" si="26"/>
        <v>N/A</v>
      </c>
      <c r="I184" s="12">
        <v>0.23760000000000001</v>
      </c>
      <c r="J184" s="12">
        <v>-0.36699999999999999</v>
      </c>
      <c r="K184" s="47" t="s">
        <v>739</v>
      </c>
      <c r="L184" s="9" t="str">
        <f t="shared" si="27"/>
        <v>Yes</v>
      </c>
    </row>
    <row r="185" spans="1:12" x14ac:dyDescent="0.2">
      <c r="A185" s="53" t="s">
        <v>487</v>
      </c>
      <c r="B185" s="37" t="s">
        <v>213</v>
      </c>
      <c r="C185" s="8">
        <v>57.01987682</v>
      </c>
      <c r="D185" s="46" t="str">
        <f t="shared" si="24"/>
        <v>N/A</v>
      </c>
      <c r="E185" s="8">
        <v>57.747081262000002</v>
      </c>
      <c r="F185" s="46" t="str">
        <f t="shared" si="25"/>
        <v>N/A</v>
      </c>
      <c r="G185" s="8">
        <v>57.518512921000003</v>
      </c>
      <c r="H185" s="46" t="str">
        <f t="shared" si="26"/>
        <v>N/A</v>
      </c>
      <c r="I185" s="12">
        <v>1.2749999999999999</v>
      </c>
      <c r="J185" s="12">
        <v>-0.39600000000000002</v>
      </c>
      <c r="K185" s="47" t="s">
        <v>739</v>
      </c>
      <c r="L185" s="9" t="str">
        <f t="shared" si="27"/>
        <v>Yes</v>
      </c>
    </row>
    <row r="186" spans="1:12" x14ac:dyDescent="0.2">
      <c r="A186" s="53" t="s">
        <v>488</v>
      </c>
      <c r="B186" s="37" t="s">
        <v>213</v>
      </c>
      <c r="C186" s="8">
        <v>73.058063333000007</v>
      </c>
      <c r="D186" s="46" t="str">
        <f t="shared" si="24"/>
        <v>N/A</v>
      </c>
      <c r="E186" s="8">
        <v>73.523274709999995</v>
      </c>
      <c r="F186" s="46" t="str">
        <f t="shared" si="25"/>
        <v>N/A</v>
      </c>
      <c r="G186" s="8">
        <v>73.182914956000005</v>
      </c>
      <c r="H186" s="46" t="str">
        <f t="shared" si="26"/>
        <v>N/A</v>
      </c>
      <c r="I186" s="12">
        <v>0.63680000000000003</v>
      </c>
      <c r="J186" s="12">
        <v>-0.46300000000000002</v>
      </c>
      <c r="K186" s="47" t="s">
        <v>739</v>
      </c>
      <c r="L186" s="9" t="str">
        <f t="shared" si="27"/>
        <v>Yes</v>
      </c>
    </row>
    <row r="187" spans="1:12" x14ac:dyDescent="0.2">
      <c r="A187" s="53" t="s">
        <v>489</v>
      </c>
      <c r="B187" s="37" t="s">
        <v>213</v>
      </c>
      <c r="C187" s="8">
        <v>69.034242062000004</v>
      </c>
      <c r="D187" s="46" t="str">
        <f t="shared" si="24"/>
        <v>N/A</v>
      </c>
      <c r="E187" s="8">
        <v>68.143328111000002</v>
      </c>
      <c r="F187" s="46" t="str">
        <f t="shared" si="25"/>
        <v>N/A</v>
      </c>
      <c r="G187" s="8">
        <v>67.905335570000005</v>
      </c>
      <c r="H187" s="46" t="str">
        <f t="shared" si="26"/>
        <v>N/A</v>
      </c>
      <c r="I187" s="12">
        <v>-1.29</v>
      </c>
      <c r="J187" s="12">
        <v>-0.34899999999999998</v>
      </c>
      <c r="K187" s="47" t="s">
        <v>739</v>
      </c>
      <c r="L187" s="9" t="str">
        <f t="shared" si="27"/>
        <v>Yes</v>
      </c>
    </row>
    <row r="188" spans="1:12" x14ac:dyDescent="0.2">
      <c r="A188" s="53" t="s">
        <v>490</v>
      </c>
      <c r="B188" s="37" t="s">
        <v>213</v>
      </c>
      <c r="C188" s="8">
        <v>67.993630573000004</v>
      </c>
      <c r="D188" s="46" t="str">
        <f t="shared" si="24"/>
        <v>N/A</v>
      </c>
      <c r="E188" s="8">
        <v>69.103683137000004</v>
      </c>
      <c r="F188" s="46" t="str">
        <f t="shared" si="25"/>
        <v>N/A</v>
      </c>
      <c r="G188" s="8">
        <v>68.635739521000005</v>
      </c>
      <c r="H188" s="46" t="str">
        <f t="shared" si="26"/>
        <v>N/A</v>
      </c>
      <c r="I188" s="12">
        <v>1.633</v>
      </c>
      <c r="J188" s="12">
        <v>-0.67700000000000005</v>
      </c>
      <c r="K188" s="47" t="s">
        <v>739</v>
      </c>
      <c r="L188" s="9" t="str">
        <f t="shared" si="27"/>
        <v>Yes</v>
      </c>
    </row>
    <row r="189" spans="1:12" x14ac:dyDescent="0.2">
      <c r="A189" s="48" t="s">
        <v>118</v>
      </c>
      <c r="B189" s="37" t="s">
        <v>213</v>
      </c>
      <c r="C189" s="8">
        <v>86.715512646999997</v>
      </c>
      <c r="D189" s="46" t="str">
        <f t="shared" si="24"/>
        <v>N/A</v>
      </c>
      <c r="E189" s="8">
        <v>86.726608252000005</v>
      </c>
      <c r="F189" s="46" t="str">
        <f t="shared" si="25"/>
        <v>N/A</v>
      </c>
      <c r="G189" s="8">
        <v>86.530607244999999</v>
      </c>
      <c r="H189" s="46" t="str">
        <f t="shared" si="26"/>
        <v>N/A</v>
      </c>
      <c r="I189" s="12">
        <v>1.2800000000000001E-2</v>
      </c>
      <c r="J189" s="12">
        <v>-0.22600000000000001</v>
      </c>
      <c r="K189" s="47" t="s">
        <v>739</v>
      </c>
      <c r="L189" s="9" t="str">
        <f t="shared" si="27"/>
        <v>Yes</v>
      </c>
    </row>
    <row r="190" spans="1:12" x14ac:dyDescent="0.2">
      <c r="A190" s="53" t="s">
        <v>491</v>
      </c>
      <c r="B190" s="37" t="s">
        <v>213</v>
      </c>
      <c r="C190" s="8">
        <v>87.286534154999998</v>
      </c>
      <c r="D190" s="46" t="str">
        <f t="shared" si="24"/>
        <v>N/A</v>
      </c>
      <c r="E190" s="8">
        <v>86.625823604000004</v>
      </c>
      <c r="F190" s="46" t="str">
        <f t="shared" si="25"/>
        <v>N/A</v>
      </c>
      <c r="G190" s="8">
        <v>86.227781587999999</v>
      </c>
      <c r="H190" s="46" t="str">
        <f t="shared" si="26"/>
        <v>N/A</v>
      </c>
      <c r="I190" s="12">
        <v>-0.75700000000000001</v>
      </c>
      <c r="J190" s="12">
        <v>-0.45900000000000002</v>
      </c>
      <c r="K190" s="47" t="s">
        <v>739</v>
      </c>
      <c r="L190" s="9" t="str">
        <f t="shared" si="27"/>
        <v>Yes</v>
      </c>
    </row>
    <row r="191" spans="1:12" x14ac:dyDescent="0.2">
      <c r="A191" s="53" t="s">
        <v>492</v>
      </c>
      <c r="B191" s="37" t="s">
        <v>213</v>
      </c>
      <c r="C191" s="8">
        <v>91.488321647000006</v>
      </c>
      <c r="D191" s="46" t="str">
        <f t="shared" si="24"/>
        <v>N/A</v>
      </c>
      <c r="E191" s="8">
        <v>91.174264641999997</v>
      </c>
      <c r="F191" s="46" t="str">
        <f t="shared" si="25"/>
        <v>N/A</v>
      </c>
      <c r="G191" s="8">
        <v>90.801808030999993</v>
      </c>
      <c r="H191" s="46" t="str">
        <f t="shared" si="26"/>
        <v>N/A</v>
      </c>
      <c r="I191" s="12">
        <v>-0.34300000000000003</v>
      </c>
      <c r="J191" s="12">
        <v>-0.40899999999999997</v>
      </c>
      <c r="K191" s="47" t="s">
        <v>739</v>
      </c>
      <c r="L191" s="9" t="str">
        <f t="shared" si="27"/>
        <v>Yes</v>
      </c>
    </row>
    <row r="192" spans="1:12" x14ac:dyDescent="0.2">
      <c r="A192" s="53" t="s">
        <v>493</v>
      </c>
      <c r="B192" s="37" t="s">
        <v>213</v>
      </c>
      <c r="C192" s="8">
        <v>84.743123519999997</v>
      </c>
      <c r="D192" s="46" t="str">
        <f t="shared" si="24"/>
        <v>N/A</v>
      </c>
      <c r="E192" s="8">
        <v>85.007352870999995</v>
      </c>
      <c r="F192" s="46" t="str">
        <f t="shared" si="25"/>
        <v>N/A</v>
      </c>
      <c r="G192" s="8">
        <v>84.947528832000003</v>
      </c>
      <c r="H192" s="46" t="str">
        <f t="shared" si="26"/>
        <v>N/A</v>
      </c>
      <c r="I192" s="12">
        <v>0.31180000000000002</v>
      </c>
      <c r="J192" s="12">
        <v>-7.0000000000000007E-2</v>
      </c>
      <c r="K192" s="47" t="s">
        <v>739</v>
      </c>
      <c r="L192" s="9" t="str">
        <f t="shared" si="27"/>
        <v>Yes</v>
      </c>
    </row>
    <row r="193" spans="1:12" x14ac:dyDescent="0.2">
      <c r="A193" s="53" t="s">
        <v>494</v>
      </c>
      <c r="B193" s="37" t="s">
        <v>213</v>
      </c>
      <c r="C193" s="8">
        <v>77.714736255999995</v>
      </c>
      <c r="D193" s="46" t="str">
        <f t="shared" si="24"/>
        <v>N/A</v>
      </c>
      <c r="E193" s="8">
        <v>78.157357836000003</v>
      </c>
      <c r="F193" s="46" t="str">
        <f t="shared" si="25"/>
        <v>N/A</v>
      </c>
      <c r="G193" s="8">
        <v>78.003363211000007</v>
      </c>
      <c r="H193" s="46" t="str">
        <f t="shared" si="26"/>
        <v>N/A</v>
      </c>
      <c r="I193" s="12">
        <v>0.56950000000000001</v>
      </c>
      <c r="J193" s="12">
        <v>-0.19700000000000001</v>
      </c>
      <c r="K193" s="47" t="s">
        <v>739</v>
      </c>
      <c r="L193" s="9" t="str">
        <f t="shared" si="27"/>
        <v>Yes</v>
      </c>
    </row>
    <row r="194" spans="1:12" x14ac:dyDescent="0.2">
      <c r="A194" s="48" t="s">
        <v>1555</v>
      </c>
      <c r="B194" s="37" t="s">
        <v>213</v>
      </c>
      <c r="C194" s="38">
        <v>7.9429351495000002</v>
      </c>
      <c r="D194" s="46" t="str">
        <f t="shared" si="24"/>
        <v>N/A</v>
      </c>
      <c r="E194" s="38">
        <v>8.2594631595999992</v>
      </c>
      <c r="F194" s="46" t="str">
        <f t="shared" si="25"/>
        <v>N/A</v>
      </c>
      <c r="G194" s="38">
        <v>8.4109279880999992</v>
      </c>
      <c r="H194" s="46" t="str">
        <f t="shared" si="26"/>
        <v>N/A</v>
      </c>
      <c r="I194" s="12">
        <v>3.9849999999999999</v>
      </c>
      <c r="J194" s="12">
        <v>1.8340000000000001</v>
      </c>
      <c r="K194" s="47" t="s">
        <v>739</v>
      </c>
      <c r="L194" s="9" t="str">
        <f t="shared" si="27"/>
        <v>Yes</v>
      </c>
    </row>
    <row r="195" spans="1:12" x14ac:dyDescent="0.2">
      <c r="A195" s="53" t="s">
        <v>1556</v>
      </c>
      <c r="B195" s="37" t="s">
        <v>213</v>
      </c>
      <c r="C195" s="38">
        <v>13.027197669</v>
      </c>
      <c r="D195" s="46" t="str">
        <f t="shared" si="24"/>
        <v>N/A</v>
      </c>
      <c r="E195" s="38">
        <v>12.598073554999999</v>
      </c>
      <c r="F195" s="46" t="str">
        <f t="shared" si="25"/>
        <v>N/A</v>
      </c>
      <c r="G195" s="38">
        <v>12.509013283</v>
      </c>
      <c r="H195" s="46" t="str">
        <f t="shared" si="26"/>
        <v>N/A</v>
      </c>
      <c r="I195" s="12">
        <v>-3.29</v>
      </c>
      <c r="J195" s="12">
        <v>-0.70699999999999996</v>
      </c>
      <c r="K195" s="47" t="s">
        <v>739</v>
      </c>
      <c r="L195" s="9" t="str">
        <f t="shared" si="27"/>
        <v>Yes</v>
      </c>
    </row>
    <row r="196" spans="1:12" x14ac:dyDescent="0.2">
      <c r="A196" s="53" t="s">
        <v>1557</v>
      </c>
      <c r="B196" s="37" t="s">
        <v>213</v>
      </c>
      <c r="C196" s="38">
        <v>11.942895668</v>
      </c>
      <c r="D196" s="46" t="str">
        <f t="shared" si="24"/>
        <v>N/A</v>
      </c>
      <c r="E196" s="38">
        <v>11.997667925</v>
      </c>
      <c r="F196" s="46" t="str">
        <f t="shared" si="25"/>
        <v>N/A</v>
      </c>
      <c r="G196" s="38">
        <v>12.172764667999999</v>
      </c>
      <c r="H196" s="46" t="str">
        <f t="shared" si="26"/>
        <v>N/A</v>
      </c>
      <c r="I196" s="12">
        <v>0.45860000000000001</v>
      </c>
      <c r="J196" s="12">
        <v>1.4590000000000001</v>
      </c>
      <c r="K196" s="47" t="s">
        <v>739</v>
      </c>
      <c r="L196" s="9" t="str">
        <f t="shared" si="27"/>
        <v>Yes</v>
      </c>
    </row>
    <row r="197" spans="1:12" x14ac:dyDescent="0.2">
      <c r="A197" s="53" t="s">
        <v>1558</v>
      </c>
      <c r="B197" s="37" t="s">
        <v>213</v>
      </c>
      <c r="C197" s="38">
        <v>5.2176396893000003</v>
      </c>
      <c r="D197" s="46" t="str">
        <f t="shared" si="24"/>
        <v>N/A</v>
      </c>
      <c r="E197" s="38">
        <v>5.4168322007</v>
      </c>
      <c r="F197" s="46" t="str">
        <f t="shared" si="25"/>
        <v>N/A</v>
      </c>
      <c r="G197" s="38">
        <v>5.5019430397000004</v>
      </c>
      <c r="H197" s="46" t="str">
        <f t="shared" si="26"/>
        <v>N/A</v>
      </c>
      <c r="I197" s="12">
        <v>3.8180000000000001</v>
      </c>
      <c r="J197" s="12">
        <v>1.571</v>
      </c>
      <c r="K197" s="47" t="s">
        <v>739</v>
      </c>
      <c r="L197" s="9" t="str">
        <f t="shared" si="27"/>
        <v>Yes</v>
      </c>
    </row>
    <row r="198" spans="1:12" x14ac:dyDescent="0.2">
      <c r="A198" s="53" t="s">
        <v>1559</v>
      </c>
      <c r="B198" s="37" t="s">
        <v>213</v>
      </c>
      <c r="C198" s="38">
        <v>2.9540114804000002</v>
      </c>
      <c r="D198" s="46" t="str">
        <f t="shared" si="24"/>
        <v>N/A</v>
      </c>
      <c r="E198" s="38">
        <v>2.9821940237</v>
      </c>
      <c r="F198" s="46" t="str">
        <f t="shared" si="25"/>
        <v>N/A</v>
      </c>
      <c r="G198" s="38">
        <v>3.0565703766999999</v>
      </c>
      <c r="H198" s="46" t="str">
        <f t="shared" si="26"/>
        <v>N/A</v>
      </c>
      <c r="I198" s="12">
        <v>0.95399999999999996</v>
      </c>
      <c r="J198" s="12">
        <v>2.4940000000000002</v>
      </c>
      <c r="K198" s="47" t="s">
        <v>739</v>
      </c>
      <c r="L198" s="9" t="str">
        <f t="shared" si="27"/>
        <v>Yes</v>
      </c>
    </row>
    <row r="199" spans="1:12" x14ac:dyDescent="0.2">
      <c r="A199" s="48" t="s">
        <v>1560</v>
      </c>
      <c r="B199" s="37" t="s">
        <v>213</v>
      </c>
      <c r="C199" s="38">
        <v>221.13438339999999</v>
      </c>
      <c r="D199" s="46" t="str">
        <f t="shared" si="24"/>
        <v>N/A</v>
      </c>
      <c r="E199" s="38">
        <v>230.45389778000001</v>
      </c>
      <c r="F199" s="46" t="str">
        <f t="shared" si="25"/>
        <v>N/A</v>
      </c>
      <c r="G199" s="38">
        <v>233.75879891</v>
      </c>
      <c r="H199" s="46" t="str">
        <f t="shared" si="26"/>
        <v>N/A</v>
      </c>
      <c r="I199" s="12">
        <v>4.2140000000000004</v>
      </c>
      <c r="J199" s="12">
        <v>1.4339999999999999</v>
      </c>
      <c r="K199" s="47" t="s">
        <v>739</v>
      </c>
      <c r="L199" s="9" t="str">
        <f t="shared" si="27"/>
        <v>Yes</v>
      </c>
    </row>
    <row r="200" spans="1:12" x14ac:dyDescent="0.2">
      <c r="A200" s="53" t="s">
        <v>1561</v>
      </c>
      <c r="B200" s="37" t="s">
        <v>213</v>
      </c>
      <c r="C200" s="38">
        <v>221.87123191000001</v>
      </c>
      <c r="D200" s="46" t="str">
        <f t="shared" si="24"/>
        <v>N/A</v>
      </c>
      <c r="E200" s="38">
        <v>231.79098891999999</v>
      </c>
      <c r="F200" s="46" t="str">
        <f t="shared" si="25"/>
        <v>N/A</v>
      </c>
      <c r="G200" s="38">
        <v>233.70597885999999</v>
      </c>
      <c r="H200" s="46" t="str">
        <f t="shared" si="26"/>
        <v>N/A</v>
      </c>
      <c r="I200" s="12">
        <v>4.4710000000000001</v>
      </c>
      <c r="J200" s="12">
        <v>0.82620000000000005</v>
      </c>
      <c r="K200" s="47" t="s">
        <v>739</v>
      </c>
      <c r="L200" s="9" t="str">
        <f t="shared" si="27"/>
        <v>Yes</v>
      </c>
    </row>
    <row r="201" spans="1:12" x14ac:dyDescent="0.2">
      <c r="A201" s="53" t="s">
        <v>1562</v>
      </c>
      <c r="B201" s="37" t="s">
        <v>213</v>
      </c>
      <c r="C201" s="38">
        <v>219.54759425</v>
      </c>
      <c r="D201" s="46" t="str">
        <f t="shared" si="24"/>
        <v>N/A</v>
      </c>
      <c r="E201" s="38">
        <v>227.08598351000001</v>
      </c>
      <c r="F201" s="46" t="str">
        <f t="shared" si="25"/>
        <v>N/A</v>
      </c>
      <c r="G201" s="38">
        <v>234.23690667</v>
      </c>
      <c r="H201" s="46" t="str">
        <f t="shared" si="26"/>
        <v>N/A</v>
      </c>
      <c r="I201" s="12">
        <v>3.4340000000000002</v>
      </c>
      <c r="J201" s="12">
        <v>3.149</v>
      </c>
      <c r="K201" s="47" t="s">
        <v>739</v>
      </c>
      <c r="L201" s="9" t="str">
        <f t="shared" si="27"/>
        <v>Yes</v>
      </c>
    </row>
    <row r="202" spans="1:12" x14ac:dyDescent="0.2">
      <c r="A202" s="53" t="s">
        <v>1563</v>
      </c>
      <c r="B202" s="37" t="s">
        <v>213</v>
      </c>
      <c r="C202" s="38">
        <v>55.294117647</v>
      </c>
      <c r="D202" s="46" t="str">
        <f t="shared" si="24"/>
        <v>N/A</v>
      </c>
      <c r="E202" s="38">
        <v>55.833333332999999</v>
      </c>
      <c r="F202" s="46" t="str">
        <f t="shared" si="25"/>
        <v>N/A</v>
      </c>
      <c r="G202" s="38">
        <v>56.2</v>
      </c>
      <c r="H202" s="46" t="str">
        <f t="shared" si="26"/>
        <v>N/A</v>
      </c>
      <c r="I202" s="12">
        <v>0.97519999999999996</v>
      </c>
      <c r="J202" s="12">
        <v>0.65669999999999995</v>
      </c>
      <c r="K202" s="47" t="s">
        <v>739</v>
      </c>
      <c r="L202" s="9" t="str">
        <f t="shared" si="27"/>
        <v>Yes</v>
      </c>
    </row>
    <row r="203" spans="1:12" x14ac:dyDescent="0.2">
      <c r="A203" s="53" t="s">
        <v>1564</v>
      </c>
      <c r="B203" s="37" t="s">
        <v>213</v>
      </c>
      <c r="C203" s="38" t="s">
        <v>1747</v>
      </c>
      <c r="D203" s="46" t="str">
        <f t="shared" si="24"/>
        <v>N/A</v>
      </c>
      <c r="E203" s="38">
        <v>9</v>
      </c>
      <c r="F203" s="46" t="str">
        <f t="shared" si="25"/>
        <v>N/A</v>
      </c>
      <c r="G203" s="38">
        <v>16.5</v>
      </c>
      <c r="H203" s="46" t="str">
        <f t="shared" si="26"/>
        <v>N/A</v>
      </c>
      <c r="I203" s="12" t="s">
        <v>1747</v>
      </c>
      <c r="J203" s="12">
        <v>83.33</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75</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19</v>
      </c>
      <c r="F205" s="46" t="str">
        <f t="shared" si="29"/>
        <v>N/A</v>
      </c>
      <c r="G205" s="38">
        <v>25</v>
      </c>
      <c r="H205" s="46" t="str">
        <f t="shared" si="30"/>
        <v>N/A</v>
      </c>
      <c r="I205" s="12">
        <v>72.73</v>
      </c>
      <c r="J205" s="12">
        <v>31.58</v>
      </c>
      <c r="K205" s="14" t="s">
        <v>213</v>
      </c>
      <c r="L205" s="9" t="str">
        <f t="shared" si="31"/>
        <v>N/A</v>
      </c>
    </row>
    <row r="206" spans="1:12" ht="25.5" x14ac:dyDescent="0.2">
      <c r="A206" s="48" t="s">
        <v>1612</v>
      </c>
      <c r="B206" s="37" t="s">
        <v>213</v>
      </c>
      <c r="C206" s="38">
        <v>0</v>
      </c>
      <c r="D206" s="46" t="str">
        <f t="shared" si="28"/>
        <v>N/A</v>
      </c>
      <c r="E206" s="38">
        <v>11</v>
      </c>
      <c r="F206" s="46" t="str">
        <f t="shared" si="29"/>
        <v>N/A</v>
      </c>
      <c r="G206" s="38">
        <v>11</v>
      </c>
      <c r="H206" s="46" t="str">
        <f t="shared" si="30"/>
        <v>N/A</v>
      </c>
      <c r="I206" s="12" t="s">
        <v>1747</v>
      </c>
      <c r="J206" s="12">
        <v>200</v>
      </c>
      <c r="K206" s="14" t="s">
        <v>213</v>
      </c>
      <c r="L206" s="9" t="str">
        <f t="shared" si="31"/>
        <v>N/A</v>
      </c>
    </row>
    <row r="207" spans="1:12" ht="25.5" x14ac:dyDescent="0.2">
      <c r="A207" s="48" t="s">
        <v>1565</v>
      </c>
      <c r="B207" s="37" t="s">
        <v>213</v>
      </c>
      <c r="C207" s="38">
        <v>129</v>
      </c>
      <c r="D207" s="46" t="str">
        <f t="shared" si="28"/>
        <v>N/A</v>
      </c>
      <c r="E207" s="38">
        <v>128</v>
      </c>
      <c r="F207" s="46" t="str">
        <f t="shared" si="29"/>
        <v>N/A</v>
      </c>
      <c r="G207" s="38">
        <v>233</v>
      </c>
      <c r="H207" s="46" t="str">
        <f t="shared" si="30"/>
        <v>N/A</v>
      </c>
      <c r="I207" s="12">
        <v>-0.77500000000000002</v>
      </c>
      <c r="J207" s="12">
        <v>82.03</v>
      </c>
      <c r="K207" s="14" t="s">
        <v>213</v>
      </c>
      <c r="L207" s="9" t="str">
        <f t="shared" si="31"/>
        <v>N/A</v>
      </c>
    </row>
    <row r="208" spans="1:12" x14ac:dyDescent="0.2">
      <c r="A208" s="48" t="s">
        <v>1613</v>
      </c>
      <c r="B208" s="37" t="s">
        <v>213</v>
      </c>
      <c r="C208" s="38">
        <v>38</v>
      </c>
      <c r="D208" s="46" t="str">
        <f t="shared" si="28"/>
        <v>N/A</v>
      </c>
      <c r="E208" s="38">
        <v>47</v>
      </c>
      <c r="F208" s="46" t="str">
        <f t="shared" si="29"/>
        <v>N/A</v>
      </c>
      <c r="G208" s="38">
        <v>49</v>
      </c>
      <c r="H208" s="46" t="str">
        <f t="shared" si="30"/>
        <v>N/A</v>
      </c>
      <c r="I208" s="12">
        <v>23.68</v>
      </c>
      <c r="J208" s="12">
        <v>4.2549999999999999</v>
      </c>
      <c r="K208" s="14" t="s">
        <v>213</v>
      </c>
      <c r="L208" s="9" t="str">
        <f t="shared" si="31"/>
        <v>N/A</v>
      </c>
    </row>
    <row r="209" spans="1:12" x14ac:dyDescent="0.2">
      <c r="A209" s="48" t="s">
        <v>1614</v>
      </c>
      <c r="B209" s="37" t="s">
        <v>213</v>
      </c>
      <c r="C209" s="38">
        <v>63</v>
      </c>
      <c r="D209" s="46" t="str">
        <f t="shared" si="28"/>
        <v>N/A</v>
      </c>
      <c r="E209" s="38">
        <v>72</v>
      </c>
      <c r="F209" s="46" t="str">
        <f t="shared" si="29"/>
        <v>N/A</v>
      </c>
      <c r="G209" s="38">
        <v>76</v>
      </c>
      <c r="H209" s="46" t="str">
        <f t="shared" si="30"/>
        <v>N/A</v>
      </c>
      <c r="I209" s="12">
        <v>14.29</v>
      </c>
      <c r="J209" s="12">
        <v>5.556</v>
      </c>
      <c r="K209" s="14" t="s">
        <v>213</v>
      </c>
      <c r="L209" s="9" t="str">
        <f t="shared" si="31"/>
        <v>N/A</v>
      </c>
    </row>
    <row r="210" spans="1:12" x14ac:dyDescent="0.2">
      <c r="A210" s="48" t="s">
        <v>125</v>
      </c>
      <c r="B210" s="37" t="s">
        <v>213</v>
      </c>
      <c r="C210" s="49">
        <v>63089779</v>
      </c>
      <c r="D210" s="46" t="str">
        <f t="shared" si="28"/>
        <v>N/A</v>
      </c>
      <c r="E210" s="49">
        <v>34406567</v>
      </c>
      <c r="F210" s="46" t="str">
        <f t="shared" si="29"/>
        <v>N/A</v>
      </c>
      <c r="G210" s="49">
        <v>1899848</v>
      </c>
      <c r="H210" s="46" t="str">
        <f t="shared" si="30"/>
        <v>N/A</v>
      </c>
      <c r="I210" s="12">
        <v>-45.5</v>
      </c>
      <c r="J210" s="12">
        <v>-94.5</v>
      </c>
      <c r="K210" s="14" t="s">
        <v>213</v>
      </c>
      <c r="L210" s="9" t="str">
        <f t="shared" si="31"/>
        <v>N/A</v>
      </c>
    </row>
    <row r="211" spans="1:12" x14ac:dyDescent="0.2">
      <c r="A211" s="48" t="s">
        <v>1615</v>
      </c>
      <c r="B211" s="37" t="s">
        <v>213</v>
      </c>
      <c r="C211" s="49">
        <v>443937</v>
      </c>
      <c r="D211" s="46" t="str">
        <f t="shared" si="28"/>
        <v>N/A</v>
      </c>
      <c r="E211" s="49">
        <v>596960</v>
      </c>
      <c r="F211" s="46" t="str">
        <f t="shared" si="29"/>
        <v>N/A</v>
      </c>
      <c r="G211" s="49">
        <v>574020</v>
      </c>
      <c r="H211" s="46" t="str">
        <f t="shared" si="30"/>
        <v>N/A</v>
      </c>
      <c r="I211" s="12">
        <v>34.47</v>
      </c>
      <c r="J211" s="12">
        <v>-3.84</v>
      </c>
      <c r="K211" s="14" t="s">
        <v>213</v>
      </c>
      <c r="L211" s="9" t="str">
        <f t="shared" si="31"/>
        <v>N/A</v>
      </c>
    </row>
    <row r="212" spans="1:12" x14ac:dyDescent="0.2">
      <c r="A212" s="48" t="s">
        <v>1566</v>
      </c>
      <c r="B212" s="37" t="s">
        <v>213</v>
      </c>
      <c r="C212" s="49">
        <v>220442</v>
      </c>
      <c r="D212" s="46" t="str">
        <f t="shared" si="28"/>
        <v>N/A</v>
      </c>
      <c r="E212" s="49">
        <v>224673</v>
      </c>
      <c r="F212" s="46" t="str">
        <f t="shared" si="29"/>
        <v>N/A</v>
      </c>
      <c r="G212" s="49">
        <v>237971</v>
      </c>
      <c r="H212" s="46" t="str">
        <f t="shared" si="30"/>
        <v>N/A</v>
      </c>
      <c r="I212" s="12">
        <v>1.919</v>
      </c>
      <c r="J212" s="12">
        <v>5.9189999999999996</v>
      </c>
      <c r="K212" s="14" t="s">
        <v>213</v>
      </c>
      <c r="L212" s="9" t="str">
        <f t="shared" si="31"/>
        <v>N/A</v>
      </c>
    </row>
    <row r="213" spans="1:12" x14ac:dyDescent="0.2">
      <c r="A213" s="48" t="s">
        <v>1616</v>
      </c>
      <c r="B213" s="37" t="s">
        <v>213</v>
      </c>
      <c r="C213" s="49">
        <v>2226970</v>
      </c>
      <c r="D213" s="46" t="str">
        <f t="shared" si="28"/>
        <v>N/A</v>
      </c>
      <c r="E213" s="49">
        <v>7736073</v>
      </c>
      <c r="F213" s="46" t="str">
        <f t="shared" si="29"/>
        <v>N/A</v>
      </c>
      <c r="G213" s="49">
        <v>1875422</v>
      </c>
      <c r="H213" s="46" t="str">
        <f t="shared" si="30"/>
        <v>N/A</v>
      </c>
      <c r="I213" s="12">
        <v>247.4</v>
      </c>
      <c r="J213" s="12">
        <v>-75.8</v>
      </c>
      <c r="K213" s="14" t="s">
        <v>213</v>
      </c>
      <c r="L213" s="9" t="str">
        <f t="shared" si="31"/>
        <v>N/A</v>
      </c>
    </row>
    <row r="214" spans="1:12" x14ac:dyDescent="0.2">
      <c r="A214" s="53" t="s">
        <v>1617</v>
      </c>
      <c r="B214" s="37" t="s">
        <v>213</v>
      </c>
      <c r="C214" s="49">
        <v>63089613</v>
      </c>
      <c r="D214" s="46" t="str">
        <f t="shared" si="28"/>
        <v>N/A</v>
      </c>
      <c r="E214" s="49">
        <v>34385542</v>
      </c>
      <c r="F214" s="46" t="str">
        <f t="shared" si="29"/>
        <v>N/A</v>
      </c>
      <c r="G214" s="49">
        <v>343007</v>
      </c>
      <c r="H214" s="46" t="str">
        <f t="shared" si="30"/>
        <v>N/A</v>
      </c>
      <c r="I214" s="12">
        <v>-45.5</v>
      </c>
      <c r="J214" s="12">
        <v>-99</v>
      </c>
      <c r="K214" s="14" t="s">
        <v>213</v>
      </c>
      <c r="L214" s="9" t="str">
        <f t="shared" si="31"/>
        <v>N/A</v>
      </c>
    </row>
    <row r="215" spans="1:12" ht="25.5" x14ac:dyDescent="0.2">
      <c r="A215" s="48" t="s">
        <v>1380</v>
      </c>
      <c r="B215" s="37" t="s">
        <v>213</v>
      </c>
      <c r="C215" s="49">
        <v>9877485</v>
      </c>
      <c r="D215" s="46" t="str">
        <f t="shared" ref="D215:D229" si="32">IF($B215="N/A","N/A",IF(C215&gt;10,"No",IF(C215&lt;-10,"No","Yes")))</f>
        <v>N/A</v>
      </c>
      <c r="E215" s="49">
        <v>10121690</v>
      </c>
      <c r="F215" s="46" t="str">
        <f t="shared" ref="F215:F229" si="33">IF($B215="N/A","N/A",IF(E215&gt;10,"No",IF(E215&lt;-10,"No","Yes")))</f>
        <v>N/A</v>
      </c>
      <c r="G215" s="49">
        <v>9634975</v>
      </c>
      <c r="H215" s="46" t="str">
        <f t="shared" ref="H215:H229" si="34">IF($B215="N/A","N/A",IF(G215&gt;10,"No",IF(G215&lt;-10,"No","Yes")))</f>
        <v>N/A</v>
      </c>
      <c r="I215" s="12">
        <v>2.472</v>
      </c>
      <c r="J215" s="12">
        <v>-4.8099999999999996</v>
      </c>
      <c r="K215" s="47" t="s">
        <v>739</v>
      </c>
      <c r="L215" s="9" t="str">
        <f t="shared" ref="L215:L229" si="35">IF(J215="Div by 0", "N/A", IF(K215="N/A","N/A", IF(J215&gt;VALUE(MID(K215,1,2)), "No", IF(J215&lt;-1*VALUE(MID(K215,1,2)), "No", "Yes"))))</f>
        <v>Yes</v>
      </c>
    </row>
    <row r="216" spans="1:12" x14ac:dyDescent="0.2">
      <c r="A216" s="48" t="s">
        <v>649</v>
      </c>
      <c r="B216" s="37" t="s">
        <v>213</v>
      </c>
      <c r="C216" s="38">
        <v>28448</v>
      </c>
      <c r="D216" s="46" t="str">
        <f t="shared" si="32"/>
        <v>N/A</v>
      </c>
      <c r="E216" s="38">
        <v>28972</v>
      </c>
      <c r="F216" s="46" t="str">
        <f t="shared" si="33"/>
        <v>N/A</v>
      </c>
      <c r="G216" s="38">
        <v>28432</v>
      </c>
      <c r="H216" s="46" t="str">
        <f t="shared" si="34"/>
        <v>N/A</v>
      </c>
      <c r="I216" s="12">
        <v>1.8420000000000001</v>
      </c>
      <c r="J216" s="12">
        <v>-1.86</v>
      </c>
      <c r="K216" s="47" t="s">
        <v>739</v>
      </c>
      <c r="L216" s="9" t="str">
        <f t="shared" si="35"/>
        <v>Yes</v>
      </c>
    </row>
    <row r="217" spans="1:12" ht="25.5" x14ac:dyDescent="0.2">
      <c r="A217" s="48" t="s">
        <v>1381</v>
      </c>
      <c r="B217" s="37" t="s">
        <v>213</v>
      </c>
      <c r="C217" s="49">
        <v>347.21193054000003</v>
      </c>
      <c r="D217" s="46" t="str">
        <f t="shared" si="32"/>
        <v>N/A</v>
      </c>
      <c r="E217" s="49">
        <v>349.36110728</v>
      </c>
      <c r="F217" s="46" t="str">
        <f t="shared" si="33"/>
        <v>N/A</v>
      </c>
      <c r="G217" s="49">
        <v>338.8778489</v>
      </c>
      <c r="H217" s="46" t="str">
        <f t="shared" si="34"/>
        <v>N/A</v>
      </c>
      <c r="I217" s="12">
        <v>0.61899999999999999</v>
      </c>
      <c r="J217" s="12">
        <v>-3</v>
      </c>
      <c r="K217" s="47" t="s">
        <v>739</v>
      </c>
      <c r="L217" s="9" t="str">
        <f t="shared" si="35"/>
        <v>Yes</v>
      </c>
    </row>
    <row r="218" spans="1:12" ht="25.5" x14ac:dyDescent="0.2">
      <c r="A218" s="48" t="s">
        <v>1382</v>
      </c>
      <c r="B218" s="37" t="s">
        <v>213</v>
      </c>
      <c r="C218" s="49">
        <v>121596083</v>
      </c>
      <c r="D218" s="46" t="str">
        <f t="shared" si="32"/>
        <v>N/A</v>
      </c>
      <c r="E218" s="49">
        <v>95325458</v>
      </c>
      <c r="F218" s="46" t="str">
        <f t="shared" si="33"/>
        <v>N/A</v>
      </c>
      <c r="G218" s="49">
        <v>64590102</v>
      </c>
      <c r="H218" s="46" t="str">
        <f t="shared" si="34"/>
        <v>N/A</v>
      </c>
      <c r="I218" s="12">
        <v>-21.6</v>
      </c>
      <c r="J218" s="12">
        <v>-32.200000000000003</v>
      </c>
      <c r="K218" s="47" t="s">
        <v>739</v>
      </c>
      <c r="L218" s="9" t="str">
        <f t="shared" si="35"/>
        <v>No</v>
      </c>
    </row>
    <row r="219" spans="1:12" x14ac:dyDescent="0.2">
      <c r="A219" s="48" t="s">
        <v>516</v>
      </c>
      <c r="B219" s="37" t="s">
        <v>213</v>
      </c>
      <c r="C219" s="38">
        <v>158762</v>
      </c>
      <c r="D219" s="46" t="str">
        <f t="shared" si="32"/>
        <v>N/A</v>
      </c>
      <c r="E219" s="38">
        <v>162699</v>
      </c>
      <c r="F219" s="46" t="str">
        <f t="shared" si="33"/>
        <v>N/A</v>
      </c>
      <c r="G219" s="38">
        <v>168653</v>
      </c>
      <c r="H219" s="46" t="str">
        <f t="shared" si="34"/>
        <v>N/A</v>
      </c>
      <c r="I219" s="12">
        <v>2.48</v>
      </c>
      <c r="J219" s="12">
        <v>3.66</v>
      </c>
      <c r="K219" s="47" t="s">
        <v>739</v>
      </c>
      <c r="L219" s="9" t="str">
        <f t="shared" si="35"/>
        <v>Yes</v>
      </c>
    </row>
    <row r="220" spans="1:12" ht="25.5" x14ac:dyDescent="0.2">
      <c r="A220" s="48" t="s">
        <v>1383</v>
      </c>
      <c r="B220" s="37" t="s">
        <v>213</v>
      </c>
      <c r="C220" s="49">
        <v>765.90168301999995</v>
      </c>
      <c r="D220" s="46" t="str">
        <f t="shared" si="32"/>
        <v>N/A</v>
      </c>
      <c r="E220" s="49">
        <v>585.90070006999997</v>
      </c>
      <c r="F220" s="46" t="str">
        <f t="shared" si="33"/>
        <v>N/A</v>
      </c>
      <c r="G220" s="49">
        <v>382.97630045</v>
      </c>
      <c r="H220" s="46" t="str">
        <f t="shared" si="34"/>
        <v>N/A</v>
      </c>
      <c r="I220" s="12">
        <v>-23.5</v>
      </c>
      <c r="J220" s="12">
        <v>-34.6</v>
      </c>
      <c r="K220" s="47" t="s">
        <v>739</v>
      </c>
      <c r="L220" s="9" t="str">
        <f t="shared" si="35"/>
        <v>No</v>
      </c>
    </row>
    <row r="221" spans="1:12" ht="25.5" x14ac:dyDescent="0.2">
      <c r="A221" s="48" t="s">
        <v>1384</v>
      </c>
      <c r="B221" s="37" t="s">
        <v>213</v>
      </c>
      <c r="C221" s="49">
        <v>38029342</v>
      </c>
      <c r="D221" s="46" t="str">
        <f t="shared" si="32"/>
        <v>N/A</v>
      </c>
      <c r="E221" s="49">
        <v>43297089</v>
      </c>
      <c r="F221" s="46" t="str">
        <f t="shared" si="33"/>
        <v>N/A</v>
      </c>
      <c r="G221" s="49">
        <v>48076412</v>
      </c>
      <c r="H221" s="46" t="str">
        <f t="shared" si="34"/>
        <v>N/A</v>
      </c>
      <c r="I221" s="12">
        <v>13.85</v>
      </c>
      <c r="J221" s="12">
        <v>11.04</v>
      </c>
      <c r="K221" s="47" t="s">
        <v>739</v>
      </c>
      <c r="L221" s="9" t="str">
        <f t="shared" si="35"/>
        <v>Yes</v>
      </c>
    </row>
    <row r="222" spans="1:12" x14ac:dyDescent="0.2">
      <c r="A222" s="48" t="s">
        <v>517</v>
      </c>
      <c r="B222" s="37" t="s">
        <v>213</v>
      </c>
      <c r="C222" s="38">
        <v>75449</v>
      </c>
      <c r="D222" s="46" t="str">
        <f t="shared" si="32"/>
        <v>N/A</v>
      </c>
      <c r="E222" s="38">
        <v>83519</v>
      </c>
      <c r="F222" s="46" t="str">
        <f t="shared" si="33"/>
        <v>N/A</v>
      </c>
      <c r="G222" s="38">
        <v>87985</v>
      </c>
      <c r="H222" s="46" t="str">
        <f t="shared" si="34"/>
        <v>N/A</v>
      </c>
      <c r="I222" s="12">
        <v>10.7</v>
      </c>
      <c r="J222" s="12">
        <v>5.3470000000000004</v>
      </c>
      <c r="K222" s="47" t="s">
        <v>739</v>
      </c>
      <c r="L222" s="9" t="str">
        <f t="shared" si="35"/>
        <v>Yes</v>
      </c>
    </row>
    <row r="223" spans="1:12" ht="25.5" x14ac:dyDescent="0.2">
      <c r="A223" s="48" t="s">
        <v>1385</v>
      </c>
      <c r="B223" s="37" t="s">
        <v>213</v>
      </c>
      <c r="C223" s="49">
        <v>504.04037163999999</v>
      </c>
      <c r="D223" s="46" t="str">
        <f t="shared" si="32"/>
        <v>N/A</v>
      </c>
      <c r="E223" s="49">
        <v>518.41005041000005</v>
      </c>
      <c r="F223" s="46" t="str">
        <f t="shared" si="33"/>
        <v>N/A</v>
      </c>
      <c r="G223" s="49">
        <v>546.41600272999995</v>
      </c>
      <c r="H223" s="46" t="str">
        <f t="shared" si="34"/>
        <v>N/A</v>
      </c>
      <c r="I223" s="12">
        <v>2.851</v>
      </c>
      <c r="J223" s="12">
        <v>5.4020000000000001</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427941509</v>
      </c>
      <c r="D227" s="46" t="str">
        <f t="shared" si="32"/>
        <v>N/A</v>
      </c>
      <c r="E227" s="49">
        <v>462108151</v>
      </c>
      <c r="F227" s="46" t="str">
        <f t="shared" si="33"/>
        <v>N/A</v>
      </c>
      <c r="G227" s="49">
        <v>468301221</v>
      </c>
      <c r="H227" s="46" t="str">
        <f t="shared" si="34"/>
        <v>N/A</v>
      </c>
      <c r="I227" s="12">
        <v>7.984</v>
      </c>
      <c r="J227" s="12">
        <v>1.34</v>
      </c>
      <c r="K227" s="47" t="s">
        <v>739</v>
      </c>
      <c r="L227" s="9" t="str">
        <f t="shared" si="35"/>
        <v>Yes</v>
      </c>
    </row>
    <row r="228" spans="1:12" ht="25.5" x14ac:dyDescent="0.2">
      <c r="A228" s="48" t="s">
        <v>519</v>
      </c>
      <c r="B228" s="37" t="s">
        <v>213</v>
      </c>
      <c r="C228" s="38">
        <v>8211</v>
      </c>
      <c r="D228" s="46" t="str">
        <f t="shared" si="32"/>
        <v>N/A</v>
      </c>
      <c r="E228" s="38">
        <v>8370</v>
      </c>
      <c r="F228" s="46" t="str">
        <f t="shared" si="33"/>
        <v>N/A</v>
      </c>
      <c r="G228" s="38">
        <v>8891</v>
      </c>
      <c r="H228" s="46" t="str">
        <f t="shared" si="34"/>
        <v>N/A</v>
      </c>
      <c r="I228" s="12">
        <v>1.9359999999999999</v>
      </c>
      <c r="J228" s="12">
        <v>6.2249999999999996</v>
      </c>
      <c r="K228" s="47" t="s">
        <v>739</v>
      </c>
      <c r="L228" s="9" t="str">
        <f t="shared" si="35"/>
        <v>Yes</v>
      </c>
    </row>
    <row r="229" spans="1:12" ht="25.5" x14ac:dyDescent="0.2">
      <c r="A229" s="48" t="s">
        <v>1389</v>
      </c>
      <c r="B229" s="37" t="s">
        <v>213</v>
      </c>
      <c r="C229" s="49">
        <v>52118.074412000002</v>
      </c>
      <c r="D229" s="46" t="str">
        <f t="shared" si="32"/>
        <v>N/A</v>
      </c>
      <c r="E229" s="49">
        <v>55210.053883</v>
      </c>
      <c r="F229" s="46" t="str">
        <f t="shared" si="33"/>
        <v>N/A</v>
      </c>
      <c r="G229" s="49">
        <v>52671.377910000003</v>
      </c>
      <c r="H229" s="46" t="str">
        <f t="shared" si="34"/>
        <v>N/A</v>
      </c>
      <c r="I229" s="12">
        <v>5.9329999999999998</v>
      </c>
      <c r="J229" s="12">
        <v>-4.5999999999999996</v>
      </c>
      <c r="K229" s="47" t="s">
        <v>739</v>
      </c>
      <c r="L229" s="9" t="str">
        <f t="shared" si="35"/>
        <v>Yes</v>
      </c>
    </row>
    <row r="230" spans="1:12" x14ac:dyDescent="0.2">
      <c r="A230" s="4" t="s">
        <v>1390</v>
      </c>
      <c r="B230" s="37" t="s">
        <v>213</v>
      </c>
      <c r="C230" s="54">
        <v>829683706</v>
      </c>
      <c r="D230" s="46" t="str">
        <f t="shared" ref="D230:D253" si="36">IF($B230="N/A","N/A",IF(C230&gt;10,"No",IF(C230&lt;-10,"No","Yes")))</f>
        <v>N/A</v>
      </c>
      <c r="E230" s="54">
        <v>918600295</v>
      </c>
      <c r="F230" s="46" t="str">
        <f t="shared" ref="F230:F253" si="37">IF($B230="N/A","N/A",IF(E230&gt;10,"No",IF(E230&lt;-10,"No","Yes")))</f>
        <v>N/A</v>
      </c>
      <c r="G230" s="54">
        <v>974313263</v>
      </c>
      <c r="H230" s="46" t="str">
        <f t="shared" ref="H230:H253" si="38">IF($B230="N/A","N/A",IF(G230&gt;10,"No",IF(G230&lt;-10,"No","Yes")))</f>
        <v>N/A</v>
      </c>
      <c r="I230" s="12">
        <v>10.72</v>
      </c>
      <c r="J230" s="12">
        <v>6.0650000000000004</v>
      </c>
      <c r="K230" s="47" t="s">
        <v>739</v>
      </c>
      <c r="L230" s="9" t="str">
        <f t="shared" ref="L230:L253" si="39">IF(J230="Div by 0", "N/A", IF(K230="N/A","N/A", IF(J230&gt;VALUE(MID(K230,1,2)), "No", IF(J230&lt;-1*VALUE(MID(K230,1,2)), "No", "Yes"))))</f>
        <v>Yes</v>
      </c>
    </row>
    <row r="231" spans="1:12" x14ac:dyDescent="0.2">
      <c r="A231" s="4" t="s">
        <v>1567</v>
      </c>
      <c r="B231" s="37" t="s">
        <v>213</v>
      </c>
      <c r="C231" s="52">
        <v>68687</v>
      </c>
      <c r="D231" s="52" t="str">
        <f t="shared" si="36"/>
        <v>N/A</v>
      </c>
      <c r="E231" s="52">
        <v>72203</v>
      </c>
      <c r="F231" s="52" t="str">
        <f t="shared" si="37"/>
        <v>N/A</v>
      </c>
      <c r="G231" s="52">
        <v>72412</v>
      </c>
      <c r="H231" s="46" t="str">
        <f t="shared" si="38"/>
        <v>N/A</v>
      </c>
      <c r="I231" s="12">
        <v>5.1189999999999998</v>
      </c>
      <c r="J231" s="12">
        <v>0.28949999999999998</v>
      </c>
      <c r="K231" s="47" t="s">
        <v>739</v>
      </c>
      <c r="L231" s="9" t="str">
        <f t="shared" si="39"/>
        <v>Yes</v>
      </c>
    </row>
    <row r="232" spans="1:12" x14ac:dyDescent="0.2">
      <c r="A232" s="4" t="s">
        <v>1568</v>
      </c>
      <c r="B232" s="37" t="s">
        <v>213</v>
      </c>
      <c r="C232" s="54">
        <v>12079.195567999999</v>
      </c>
      <c r="D232" s="46" t="str">
        <f t="shared" si="36"/>
        <v>N/A</v>
      </c>
      <c r="E232" s="54">
        <v>12722.467140999999</v>
      </c>
      <c r="F232" s="46" t="str">
        <f t="shared" si="37"/>
        <v>N/A</v>
      </c>
      <c r="G232" s="54">
        <v>13455.135378000001</v>
      </c>
      <c r="H232" s="46" t="str">
        <f t="shared" si="38"/>
        <v>N/A</v>
      </c>
      <c r="I232" s="12">
        <v>5.3250000000000002</v>
      </c>
      <c r="J232" s="12">
        <v>5.7590000000000003</v>
      </c>
      <c r="K232" s="47" t="s">
        <v>739</v>
      </c>
      <c r="L232" s="9" t="str">
        <f t="shared" si="39"/>
        <v>Yes</v>
      </c>
    </row>
    <row r="233" spans="1:12" x14ac:dyDescent="0.2">
      <c r="A233" s="55" t="s">
        <v>1569</v>
      </c>
      <c r="B233" s="37" t="s">
        <v>213</v>
      </c>
      <c r="C233" s="54">
        <v>6736.0279928999998</v>
      </c>
      <c r="D233" s="46" t="str">
        <f t="shared" si="36"/>
        <v>N/A</v>
      </c>
      <c r="E233" s="54">
        <v>7187.5060463999998</v>
      </c>
      <c r="F233" s="46" t="str">
        <f t="shared" si="37"/>
        <v>N/A</v>
      </c>
      <c r="G233" s="54">
        <v>7641.6062647999997</v>
      </c>
      <c r="H233" s="46" t="str">
        <f t="shared" si="38"/>
        <v>N/A</v>
      </c>
      <c r="I233" s="12">
        <v>6.702</v>
      </c>
      <c r="J233" s="12">
        <v>6.3179999999999996</v>
      </c>
      <c r="K233" s="47" t="s">
        <v>739</v>
      </c>
      <c r="L233" s="9" t="str">
        <f t="shared" si="39"/>
        <v>Yes</v>
      </c>
    </row>
    <row r="234" spans="1:12" x14ac:dyDescent="0.2">
      <c r="A234" s="55" t="s">
        <v>1570</v>
      </c>
      <c r="B234" s="37" t="s">
        <v>213</v>
      </c>
      <c r="C234" s="54">
        <v>16572.115561999999</v>
      </c>
      <c r="D234" s="46" t="str">
        <f t="shared" si="36"/>
        <v>N/A</v>
      </c>
      <c r="E234" s="54">
        <v>17001.899808999999</v>
      </c>
      <c r="F234" s="46" t="str">
        <f t="shared" si="37"/>
        <v>N/A</v>
      </c>
      <c r="G234" s="54">
        <v>17603.212724000001</v>
      </c>
      <c r="H234" s="46" t="str">
        <f t="shared" si="38"/>
        <v>N/A</v>
      </c>
      <c r="I234" s="12">
        <v>2.593</v>
      </c>
      <c r="J234" s="12">
        <v>3.5369999999999999</v>
      </c>
      <c r="K234" s="47" t="s">
        <v>739</v>
      </c>
      <c r="L234" s="9" t="str">
        <f t="shared" si="39"/>
        <v>Yes</v>
      </c>
    </row>
    <row r="235" spans="1:12" x14ac:dyDescent="0.2">
      <c r="A235" s="55" t="s">
        <v>1571</v>
      </c>
      <c r="B235" s="37" t="s">
        <v>213</v>
      </c>
      <c r="C235" s="54">
        <v>4592.8256087999998</v>
      </c>
      <c r="D235" s="46" t="str">
        <f t="shared" si="36"/>
        <v>N/A</v>
      </c>
      <c r="E235" s="54">
        <v>6501.4123947999997</v>
      </c>
      <c r="F235" s="46" t="str">
        <f t="shared" si="37"/>
        <v>N/A</v>
      </c>
      <c r="G235" s="54">
        <v>10820.118195999999</v>
      </c>
      <c r="H235" s="46" t="str">
        <f t="shared" si="38"/>
        <v>N/A</v>
      </c>
      <c r="I235" s="12">
        <v>41.56</v>
      </c>
      <c r="J235" s="12">
        <v>66.430000000000007</v>
      </c>
      <c r="K235" s="47" t="s">
        <v>739</v>
      </c>
      <c r="L235" s="9" t="str">
        <f t="shared" si="39"/>
        <v>No</v>
      </c>
    </row>
    <row r="236" spans="1:12" x14ac:dyDescent="0.2">
      <c r="A236" s="55" t="s">
        <v>1572</v>
      </c>
      <c r="B236" s="37" t="s">
        <v>213</v>
      </c>
      <c r="C236" s="54">
        <v>3119.7007042</v>
      </c>
      <c r="D236" s="46" t="str">
        <f t="shared" si="36"/>
        <v>N/A</v>
      </c>
      <c r="E236" s="54">
        <v>3399.6968640999999</v>
      </c>
      <c r="F236" s="46" t="str">
        <f t="shared" si="37"/>
        <v>N/A</v>
      </c>
      <c r="G236" s="54">
        <v>3166.1716867</v>
      </c>
      <c r="H236" s="46" t="str">
        <f t="shared" si="38"/>
        <v>N/A</v>
      </c>
      <c r="I236" s="12">
        <v>8.9749999999999996</v>
      </c>
      <c r="J236" s="12">
        <v>-6.87</v>
      </c>
      <c r="K236" s="47" t="s">
        <v>739</v>
      </c>
      <c r="L236" s="9" t="str">
        <f t="shared" si="39"/>
        <v>Yes</v>
      </c>
    </row>
    <row r="237" spans="1:12" x14ac:dyDescent="0.2">
      <c r="A237" s="48" t="s">
        <v>1573</v>
      </c>
      <c r="B237" s="37" t="s">
        <v>213</v>
      </c>
      <c r="C237" s="46">
        <v>12.450830756</v>
      </c>
      <c r="D237" s="46" t="str">
        <f t="shared" si="36"/>
        <v>N/A</v>
      </c>
      <c r="E237" s="46">
        <v>12.716833253000001</v>
      </c>
      <c r="F237" s="46" t="str">
        <f t="shared" si="37"/>
        <v>N/A</v>
      </c>
      <c r="G237" s="46">
        <v>12.671270032000001</v>
      </c>
      <c r="H237" s="46" t="str">
        <f t="shared" si="38"/>
        <v>N/A</v>
      </c>
      <c r="I237" s="12">
        <v>2.1360000000000001</v>
      </c>
      <c r="J237" s="12">
        <v>-0.35799999999999998</v>
      </c>
      <c r="K237" s="47" t="s">
        <v>739</v>
      </c>
      <c r="L237" s="9" t="str">
        <f t="shared" si="39"/>
        <v>Yes</v>
      </c>
    </row>
    <row r="238" spans="1:12" x14ac:dyDescent="0.2">
      <c r="A238" s="53" t="s">
        <v>1574</v>
      </c>
      <c r="B238" s="37" t="s">
        <v>213</v>
      </c>
      <c r="C238" s="46">
        <v>34.336506159000002</v>
      </c>
      <c r="D238" s="46" t="str">
        <f t="shared" si="36"/>
        <v>N/A</v>
      </c>
      <c r="E238" s="46">
        <v>34.316264015999998</v>
      </c>
      <c r="F238" s="46" t="str">
        <f t="shared" si="37"/>
        <v>N/A</v>
      </c>
      <c r="G238" s="46">
        <v>33.475546669000003</v>
      </c>
      <c r="H238" s="46" t="str">
        <f t="shared" si="38"/>
        <v>N/A</v>
      </c>
      <c r="I238" s="12">
        <v>-5.8999999999999997E-2</v>
      </c>
      <c r="J238" s="12">
        <v>-2.4500000000000002</v>
      </c>
      <c r="K238" s="47" t="s">
        <v>739</v>
      </c>
      <c r="L238" s="9" t="str">
        <f t="shared" si="39"/>
        <v>Yes</v>
      </c>
    </row>
    <row r="239" spans="1:12" x14ac:dyDescent="0.2">
      <c r="A239" s="53" t="s">
        <v>1575</v>
      </c>
      <c r="B239" s="37" t="s">
        <v>213</v>
      </c>
      <c r="C239" s="46">
        <v>19.193539352999998</v>
      </c>
      <c r="D239" s="46" t="str">
        <f t="shared" si="36"/>
        <v>N/A</v>
      </c>
      <c r="E239" s="46">
        <v>19.674605998000001</v>
      </c>
      <c r="F239" s="46" t="str">
        <f t="shared" si="37"/>
        <v>N/A</v>
      </c>
      <c r="G239" s="46">
        <v>19.753818076999998</v>
      </c>
      <c r="H239" s="46" t="str">
        <f t="shared" si="38"/>
        <v>N/A</v>
      </c>
      <c r="I239" s="12">
        <v>2.5059999999999998</v>
      </c>
      <c r="J239" s="12">
        <v>0.40260000000000001</v>
      </c>
      <c r="K239" s="47" t="s">
        <v>739</v>
      </c>
      <c r="L239" s="9" t="str">
        <f t="shared" si="39"/>
        <v>Yes</v>
      </c>
    </row>
    <row r="240" spans="1:12" x14ac:dyDescent="0.2">
      <c r="A240" s="53" t="s">
        <v>1576</v>
      </c>
      <c r="B240" s="37" t="s">
        <v>213</v>
      </c>
      <c r="C240" s="46">
        <v>0.62138481440000004</v>
      </c>
      <c r="D240" s="46" t="str">
        <f t="shared" si="36"/>
        <v>N/A</v>
      </c>
      <c r="E240" s="46">
        <v>0.62811776129999997</v>
      </c>
      <c r="F240" s="46" t="str">
        <f t="shared" si="37"/>
        <v>N/A</v>
      </c>
      <c r="G240" s="46">
        <v>0.61821275939999998</v>
      </c>
      <c r="H240" s="46" t="str">
        <f t="shared" si="38"/>
        <v>N/A</v>
      </c>
      <c r="I240" s="12">
        <v>1.0840000000000001</v>
      </c>
      <c r="J240" s="12">
        <v>-1.58</v>
      </c>
      <c r="K240" s="47" t="s">
        <v>739</v>
      </c>
      <c r="L240" s="9" t="str">
        <f t="shared" si="39"/>
        <v>Yes</v>
      </c>
    </row>
    <row r="241" spans="1:12" x14ac:dyDescent="0.2">
      <c r="A241" s="53" t="s">
        <v>1577</v>
      </c>
      <c r="B241" s="37" t="s">
        <v>213</v>
      </c>
      <c r="C241" s="46">
        <v>0.43905757220000002</v>
      </c>
      <c r="D241" s="46" t="str">
        <f t="shared" si="36"/>
        <v>N/A</v>
      </c>
      <c r="E241" s="46">
        <v>0.44025832580000002</v>
      </c>
      <c r="F241" s="46" t="str">
        <f t="shared" si="37"/>
        <v>N/A</v>
      </c>
      <c r="G241" s="46">
        <v>0.51219549819999999</v>
      </c>
      <c r="H241" s="46" t="str">
        <f t="shared" si="38"/>
        <v>N/A</v>
      </c>
      <c r="I241" s="12">
        <v>0.27350000000000002</v>
      </c>
      <c r="J241" s="12">
        <v>16.34</v>
      </c>
      <c r="K241" s="47" t="s">
        <v>739</v>
      </c>
      <c r="L241" s="9" t="str">
        <f t="shared" si="39"/>
        <v>Yes</v>
      </c>
    </row>
    <row r="242" spans="1:12" ht="25.5" x14ac:dyDescent="0.2">
      <c r="A242" s="4" t="s">
        <v>1402</v>
      </c>
      <c r="B242" s="37" t="s">
        <v>213</v>
      </c>
      <c r="C242" s="54">
        <v>427941509</v>
      </c>
      <c r="D242" s="46" t="str">
        <f t="shared" si="36"/>
        <v>N/A</v>
      </c>
      <c r="E242" s="54">
        <v>462108151</v>
      </c>
      <c r="F242" s="46" t="str">
        <f t="shared" si="37"/>
        <v>N/A</v>
      </c>
      <c r="G242" s="54">
        <v>468301221</v>
      </c>
      <c r="H242" s="46" t="str">
        <f t="shared" si="38"/>
        <v>N/A</v>
      </c>
      <c r="I242" s="12">
        <v>7.984</v>
      </c>
      <c r="J242" s="12">
        <v>1.34</v>
      </c>
      <c r="K242" s="47" t="s">
        <v>739</v>
      </c>
      <c r="L242" s="9" t="str">
        <f t="shared" si="39"/>
        <v>Yes</v>
      </c>
    </row>
    <row r="243" spans="1:12" x14ac:dyDescent="0.2">
      <c r="A243" s="4" t="s">
        <v>1578</v>
      </c>
      <c r="B243" s="37" t="s">
        <v>213</v>
      </c>
      <c r="C243" s="52">
        <v>8211</v>
      </c>
      <c r="D243" s="52" t="str">
        <f t="shared" si="36"/>
        <v>N/A</v>
      </c>
      <c r="E243" s="52">
        <v>8371</v>
      </c>
      <c r="F243" s="52" t="str">
        <f t="shared" si="37"/>
        <v>N/A</v>
      </c>
      <c r="G243" s="52">
        <v>8891</v>
      </c>
      <c r="H243" s="46" t="str">
        <f t="shared" si="38"/>
        <v>N/A</v>
      </c>
      <c r="I243" s="12">
        <v>1.9490000000000001</v>
      </c>
      <c r="J243" s="12">
        <v>6.2119999999999997</v>
      </c>
      <c r="K243" s="47" t="s">
        <v>739</v>
      </c>
      <c r="L243" s="9" t="str">
        <f t="shared" si="39"/>
        <v>Yes</v>
      </c>
    </row>
    <row r="244" spans="1:12" ht="25.5" x14ac:dyDescent="0.2">
      <c r="A244" s="4" t="s">
        <v>1579</v>
      </c>
      <c r="B244" s="37" t="s">
        <v>213</v>
      </c>
      <c r="C244" s="54">
        <v>52118.074412000002</v>
      </c>
      <c r="D244" s="46" t="str">
        <f t="shared" si="36"/>
        <v>N/A</v>
      </c>
      <c r="E244" s="54">
        <v>55203.458487999997</v>
      </c>
      <c r="F244" s="46" t="str">
        <f t="shared" si="37"/>
        <v>N/A</v>
      </c>
      <c r="G244" s="54">
        <v>52671.377910000003</v>
      </c>
      <c r="H244" s="46" t="str">
        <f t="shared" si="38"/>
        <v>N/A</v>
      </c>
      <c r="I244" s="12">
        <v>5.92</v>
      </c>
      <c r="J244" s="12">
        <v>-4.59</v>
      </c>
      <c r="K244" s="47" t="s">
        <v>739</v>
      </c>
      <c r="L244" s="9" t="str">
        <f t="shared" si="39"/>
        <v>Yes</v>
      </c>
    </row>
    <row r="245" spans="1:12" ht="25.5" x14ac:dyDescent="0.2">
      <c r="A245" s="55" t="s">
        <v>1580</v>
      </c>
      <c r="B245" s="37" t="s">
        <v>213</v>
      </c>
      <c r="C245" s="54">
        <v>49536.080500999997</v>
      </c>
      <c r="D245" s="46" t="str">
        <f t="shared" si="36"/>
        <v>N/A</v>
      </c>
      <c r="E245" s="54">
        <v>53407.163265000003</v>
      </c>
      <c r="F245" s="46" t="str">
        <f t="shared" si="37"/>
        <v>N/A</v>
      </c>
      <c r="G245" s="54">
        <v>51643.687085999998</v>
      </c>
      <c r="H245" s="46" t="str">
        <f t="shared" si="38"/>
        <v>N/A</v>
      </c>
      <c r="I245" s="12">
        <v>7.8150000000000004</v>
      </c>
      <c r="J245" s="12">
        <v>-3.3</v>
      </c>
      <c r="K245" s="47" t="s">
        <v>739</v>
      </c>
      <c r="L245" s="9" t="str">
        <f t="shared" si="39"/>
        <v>Yes</v>
      </c>
    </row>
    <row r="246" spans="1:12" ht="25.5" x14ac:dyDescent="0.2">
      <c r="A246" s="55" t="s">
        <v>1581</v>
      </c>
      <c r="B246" s="37" t="s">
        <v>213</v>
      </c>
      <c r="C246" s="54">
        <v>52271.297380000004</v>
      </c>
      <c r="D246" s="46" t="str">
        <f t="shared" si="36"/>
        <v>N/A</v>
      </c>
      <c r="E246" s="54">
        <v>55385.657757000001</v>
      </c>
      <c r="F246" s="46" t="str">
        <f t="shared" si="37"/>
        <v>N/A</v>
      </c>
      <c r="G246" s="54">
        <v>52841.817969999996</v>
      </c>
      <c r="H246" s="46" t="str">
        <f t="shared" si="38"/>
        <v>N/A</v>
      </c>
      <c r="I246" s="12">
        <v>5.9580000000000002</v>
      </c>
      <c r="J246" s="12">
        <v>-4.59</v>
      </c>
      <c r="K246" s="47" t="s">
        <v>739</v>
      </c>
      <c r="L246" s="9" t="str">
        <f t="shared" si="39"/>
        <v>Yes</v>
      </c>
    </row>
    <row r="247" spans="1:12" ht="25.5" x14ac:dyDescent="0.2">
      <c r="A247" s="55" t="s">
        <v>1582</v>
      </c>
      <c r="B247" s="37" t="s">
        <v>213</v>
      </c>
      <c r="C247" s="54">
        <v>55552.094736999999</v>
      </c>
      <c r="D247" s="46" t="str">
        <f t="shared" si="36"/>
        <v>N/A</v>
      </c>
      <c r="E247" s="54">
        <v>52621.375</v>
      </c>
      <c r="F247" s="46" t="str">
        <f t="shared" si="37"/>
        <v>N/A</v>
      </c>
      <c r="G247" s="54">
        <v>49344.917241000003</v>
      </c>
      <c r="H247" s="46" t="str">
        <f t="shared" si="38"/>
        <v>N/A</v>
      </c>
      <c r="I247" s="12">
        <v>-5.28</v>
      </c>
      <c r="J247" s="12">
        <v>-6.23</v>
      </c>
      <c r="K247" s="47" t="s">
        <v>739</v>
      </c>
      <c r="L247" s="9" t="str">
        <f t="shared" si="39"/>
        <v>Yes</v>
      </c>
    </row>
    <row r="248" spans="1:12" ht="25.5" x14ac:dyDescent="0.2">
      <c r="A248" s="55" t="s">
        <v>1583</v>
      </c>
      <c r="B248" s="37" t="s">
        <v>213</v>
      </c>
      <c r="C248" s="54">
        <v>11468</v>
      </c>
      <c r="D248" s="46" t="str">
        <f t="shared" si="36"/>
        <v>N/A</v>
      </c>
      <c r="E248" s="54">
        <v>3150</v>
      </c>
      <c r="F248" s="46" t="str">
        <f t="shared" si="37"/>
        <v>N/A</v>
      </c>
      <c r="G248" s="54">
        <v>5398.3333333</v>
      </c>
      <c r="H248" s="46" t="str">
        <f t="shared" si="38"/>
        <v>N/A</v>
      </c>
      <c r="I248" s="12">
        <v>-72.5</v>
      </c>
      <c r="J248" s="12">
        <v>71.38</v>
      </c>
      <c r="K248" s="47" t="s">
        <v>739</v>
      </c>
      <c r="L248" s="9" t="str">
        <f t="shared" si="39"/>
        <v>No</v>
      </c>
    </row>
    <row r="249" spans="1:12" ht="25.5" x14ac:dyDescent="0.2">
      <c r="A249" s="48" t="s">
        <v>1584</v>
      </c>
      <c r="B249" s="37" t="s">
        <v>213</v>
      </c>
      <c r="C249" s="46">
        <v>1.4884005901999999</v>
      </c>
      <c r="D249" s="46" t="str">
        <f t="shared" si="36"/>
        <v>N/A</v>
      </c>
      <c r="E249" s="46">
        <v>1.4743516357999999</v>
      </c>
      <c r="F249" s="46" t="str">
        <f t="shared" si="37"/>
        <v>N/A</v>
      </c>
      <c r="G249" s="46">
        <v>1.5558230935999999</v>
      </c>
      <c r="H249" s="46" t="str">
        <f t="shared" si="38"/>
        <v>N/A</v>
      </c>
      <c r="I249" s="12">
        <v>-0.94399999999999995</v>
      </c>
      <c r="J249" s="12">
        <v>5.5259999999999998</v>
      </c>
      <c r="K249" s="47" t="s">
        <v>739</v>
      </c>
      <c r="L249" s="9" t="str">
        <f t="shared" si="39"/>
        <v>Yes</v>
      </c>
    </row>
    <row r="250" spans="1:12" ht="25.5" x14ac:dyDescent="0.2">
      <c r="A250" s="53" t="s">
        <v>1585</v>
      </c>
      <c r="B250" s="37" t="s">
        <v>213</v>
      </c>
      <c r="C250" s="46">
        <v>0.65206233670000002</v>
      </c>
      <c r="D250" s="46" t="str">
        <f t="shared" si="36"/>
        <v>N/A</v>
      </c>
      <c r="E250" s="46">
        <v>0.67969020920000001</v>
      </c>
      <c r="F250" s="46" t="str">
        <f t="shared" si="37"/>
        <v>N/A</v>
      </c>
      <c r="G250" s="46">
        <v>0.70215412519999998</v>
      </c>
      <c r="H250" s="46" t="str">
        <f t="shared" si="38"/>
        <v>N/A</v>
      </c>
      <c r="I250" s="12">
        <v>4.2370000000000001</v>
      </c>
      <c r="J250" s="12">
        <v>3.3050000000000002</v>
      </c>
      <c r="K250" s="47" t="s">
        <v>739</v>
      </c>
      <c r="L250" s="9" t="str">
        <f t="shared" si="39"/>
        <v>Yes</v>
      </c>
    </row>
    <row r="251" spans="1:12" ht="25.5" x14ac:dyDescent="0.2">
      <c r="A251" s="53" t="s">
        <v>1586</v>
      </c>
      <c r="B251" s="37" t="s">
        <v>213</v>
      </c>
      <c r="C251" s="46">
        <v>3.8474659986000002</v>
      </c>
      <c r="D251" s="46" t="str">
        <f t="shared" si="36"/>
        <v>N/A</v>
      </c>
      <c r="E251" s="46">
        <v>3.6876063733</v>
      </c>
      <c r="F251" s="46" t="str">
        <f t="shared" si="37"/>
        <v>N/A</v>
      </c>
      <c r="G251" s="46">
        <v>3.8267789865999999</v>
      </c>
      <c r="H251" s="46" t="str">
        <f t="shared" si="38"/>
        <v>N/A</v>
      </c>
      <c r="I251" s="12">
        <v>-4.1500000000000004</v>
      </c>
      <c r="J251" s="12">
        <v>3.774</v>
      </c>
      <c r="K251" s="47" t="s">
        <v>739</v>
      </c>
      <c r="L251" s="9" t="str">
        <f t="shared" si="39"/>
        <v>Yes</v>
      </c>
    </row>
    <row r="252" spans="1:12" ht="25.5" x14ac:dyDescent="0.2">
      <c r="A252" s="53" t="s">
        <v>1587</v>
      </c>
      <c r="B252" s="37" t="s">
        <v>213</v>
      </c>
      <c r="C252" s="46">
        <v>4.6372001099999997E-2</v>
      </c>
      <c r="D252" s="46" t="str">
        <f t="shared" si="36"/>
        <v>N/A</v>
      </c>
      <c r="E252" s="46">
        <v>5.3824934400000003E-2</v>
      </c>
      <c r="F252" s="46" t="str">
        <f t="shared" si="37"/>
        <v>N/A</v>
      </c>
      <c r="G252" s="46">
        <v>6.9705171199999999E-2</v>
      </c>
      <c r="H252" s="46" t="str">
        <f t="shared" si="38"/>
        <v>N/A</v>
      </c>
      <c r="I252" s="12">
        <v>16.07</v>
      </c>
      <c r="J252" s="12">
        <v>29.5</v>
      </c>
      <c r="K252" s="47" t="s">
        <v>739</v>
      </c>
      <c r="L252" s="9" t="str">
        <f t="shared" si="39"/>
        <v>Yes</v>
      </c>
    </row>
    <row r="253" spans="1:12" ht="25.5" x14ac:dyDescent="0.2">
      <c r="A253" s="53" t="s">
        <v>1588</v>
      </c>
      <c r="B253" s="37" t="s">
        <v>213</v>
      </c>
      <c r="C253" s="46">
        <v>1.5459773999999999E-3</v>
      </c>
      <c r="D253" s="46" t="str">
        <f t="shared" si="36"/>
        <v>N/A</v>
      </c>
      <c r="E253" s="46">
        <v>1.5340010999999999E-3</v>
      </c>
      <c r="F253" s="46" t="str">
        <f t="shared" si="37"/>
        <v>N/A</v>
      </c>
      <c r="G253" s="46">
        <v>9.2565450999999993E-3</v>
      </c>
      <c r="H253" s="46" t="str">
        <f t="shared" si="38"/>
        <v>N/A</v>
      </c>
      <c r="I253" s="12">
        <v>-0.77500000000000002</v>
      </c>
      <c r="J253" s="12">
        <v>503.4</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178823</v>
      </c>
      <c r="D7" s="34" t="str">
        <f>IF($B7="N/A","N/A",IF(C7&gt;15,"No",IF(C7&lt;-15,"No","Yes")))</f>
        <v>N/A</v>
      </c>
      <c r="E7" s="33">
        <v>188584</v>
      </c>
      <c r="F7" s="34" t="str">
        <f>IF($B7="N/A","N/A",IF(E7&gt;15,"No",IF(E7&lt;-15,"No","Yes")))</f>
        <v>N/A</v>
      </c>
      <c r="G7" s="33">
        <v>182793</v>
      </c>
      <c r="H7" s="34" t="str">
        <f>IF($B7="N/A","N/A",IF(G7&gt;15,"No",IF(G7&lt;-15,"No","Yes")))</f>
        <v>N/A</v>
      </c>
      <c r="I7" s="35">
        <v>5.4580000000000002</v>
      </c>
      <c r="J7" s="35">
        <v>-3.07</v>
      </c>
      <c r="K7" s="34" t="str">
        <f t="shared" ref="K7:K24" si="0">IF(J7="Div by 0", "N/A", IF(J7="N/A","N/A", IF(J7&gt;30, "No", IF(J7&lt;-30, "No", "Yes"))))</f>
        <v>Yes</v>
      </c>
    </row>
    <row r="8" spans="1:11" x14ac:dyDescent="0.2">
      <c r="A8" s="28" t="s">
        <v>361</v>
      </c>
      <c r="B8" s="32" t="s">
        <v>213</v>
      </c>
      <c r="C8" s="36" t="s">
        <v>213</v>
      </c>
      <c r="D8" s="34" t="str">
        <f>IF($B8="N/A","N/A",IF(C8&gt;15,"No",IF(C8&lt;-15,"No","Yes")))</f>
        <v>N/A</v>
      </c>
      <c r="E8" s="36">
        <v>64.826284307999998</v>
      </c>
      <c r="F8" s="34" t="str">
        <f>IF($B8="N/A","N/A",IF(E8&gt;15,"No",IF(E8&lt;-15,"No","Yes")))</f>
        <v>N/A</v>
      </c>
      <c r="G8" s="36">
        <v>65.838407379000003</v>
      </c>
      <c r="H8" s="34" t="str">
        <f>IF($B8="N/A","N/A",IF(G8&gt;15,"No",IF(G8&lt;-15,"No","Yes")))</f>
        <v>N/A</v>
      </c>
      <c r="I8" s="35" t="s">
        <v>213</v>
      </c>
      <c r="J8" s="35">
        <v>1.5609999999999999</v>
      </c>
      <c r="K8" s="34" t="str">
        <f t="shared" si="0"/>
        <v>Yes</v>
      </c>
    </row>
    <row r="9" spans="1:11" x14ac:dyDescent="0.2">
      <c r="A9" s="28" t="s">
        <v>302</v>
      </c>
      <c r="B9" s="37" t="s">
        <v>213</v>
      </c>
      <c r="C9" s="9">
        <v>34.473753375999998</v>
      </c>
      <c r="D9" s="9" t="str">
        <f>IF($B9="N/A","N/A",IF(C9&gt;15,"No",IF(C9&lt;-15,"No","Yes")))</f>
        <v>N/A</v>
      </c>
      <c r="E9" s="9">
        <v>35.173715692000002</v>
      </c>
      <c r="F9" s="9" t="str">
        <f>IF($B9="N/A","N/A",IF(E9&gt;15,"No",IF(E9&lt;-15,"No","Yes")))</f>
        <v>N/A</v>
      </c>
      <c r="G9" s="9">
        <v>34.161592620999997</v>
      </c>
      <c r="H9" s="9" t="str">
        <f>IF($B9="N/A","N/A",IF(G9&gt;15,"No",IF(G9&lt;-15,"No","Yes")))</f>
        <v>N/A</v>
      </c>
      <c r="I9" s="10">
        <v>2.0299999999999998</v>
      </c>
      <c r="J9" s="10">
        <v>-2.88</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81.095832192000003</v>
      </c>
      <c r="D11" s="9" t="str">
        <f>IF(OR($B11="N/A",$C11="N/A"),"N/A",IF(C11&gt;100,"No",IF(C11&lt;95,"No","Yes")))</f>
        <v>No</v>
      </c>
      <c r="E11" s="9">
        <v>99.401327789999996</v>
      </c>
      <c r="F11" s="9" t="str">
        <f>IF(OR($B11="N/A",$E11="N/A"),"N/A",IF(E11&gt;100,"No",IF(E11&lt;95,"No","Yes")))</f>
        <v>Yes</v>
      </c>
      <c r="G11" s="9">
        <v>99.561252346000003</v>
      </c>
      <c r="H11" s="9" t="str">
        <f>IF($B11="N/A","N/A",IF(G11&gt;100,"No",IF(G11&lt;95,"No","Yes")))</f>
        <v>Yes</v>
      </c>
      <c r="I11" s="10">
        <v>22.57</v>
      </c>
      <c r="J11" s="10">
        <v>0.16089999999999999</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56.589476744999999</v>
      </c>
      <c r="D13" s="9" t="str">
        <f t="shared" si="1"/>
        <v>No</v>
      </c>
      <c r="E13" s="9">
        <v>59.357633733999997</v>
      </c>
      <c r="F13" s="9" t="str">
        <f t="shared" si="2"/>
        <v>No</v>
      </c>
      <c r="G13" s="9">
        <v>60.316314081999998</v>
      </c>
      <c r="H13" s="9" t="str">
        <f t="shared" si="3"/>
        <v>No</v>
      </c>
      <c r="I13" s="10">
        <v>4.8920000000000003</v>
      </c>
      <c r="J13" s="10">
        <v>1.615</v>
      </c>
      <c r="K13" s="9" t="str">
        <f t="shared" si="0"/>
        <v>Yes</v>
      </c>
    </row>
    <row r="14" spans="1:11" x14ac:dyDescent="0.2">
      <c r="A14" s="31" t="s">
        <v>305</v>
      </c>
      <c r="B14" s="37" t="s">
        <v>213</v>
      </c>
      <c r="C14" s="38">
        <v>117176</v>
      </c>
      <c r="D14" s="9" t="str">
        <f>IF($B14="N/A","N/A",IF(C14&gt;15,"No",IF(C14&lt;-15,"No","Yes")))</f>
        <v>N/A</v>
      </c>
      <c r="E14" s="38">
        <v>122252</v>
      </c>
      <c r="F14" s="9" t="str">
        <f>IF($B14="N/A","N/A",IF(E14&gt;15,"No",IF(E14&lt;-15,"No","Yes")))</f>
        <v>N/A</v>
      </c>
      <c r="G14" s="38">
        <v>120348</v>
      </c>
      <c r="H14" s="9" t="str">
        <f>IF($B14="N/A","N/A",IF(G14&gt;15,"No",IF(G14&lt;-15,"No","Yes")))</f>
        <v>N/A</v>
      </c>
      <c r="I14" s="10">
        <v>4.3319999999999999</v>
      </c>
      <c r="J14" s="10">
        <v>-1.56</v>
      </c>
      <c r="K14" s="9" t="str">
        <f t="shared" si="0"/>
        <v>Yes</v>
      </c>
    </row>
    <row r="15" spans="1:11" x14ac:dyDescent="0.2">
      <c r="A15" s="28" t="s">
        <v>435</v>
      </c>
      <c r="B15" s="37" t="s">
        <v>215</v>
      </c>
      <c r="C15" s="9">
        <v>4.6937939499999998E-2</v>
      </c>
      <c r="D15" s="9" t="str">
        <f>IF($B15="N/A","N/A",IF(C15&gt;20,"No",IF(C15&lt;5,"No","Yes")))</f>
        <v>No</v>
      </c>
      <c r="E15" s="9">
        <v>0.34600660929999999</v>
      </c>
      <c r="F15" s="9" t="str">
        <f>IF($B15="N/A","N/A",IF(E15&gt;20,"No",IF(E15&lt;5,"No","Yes")))</f>
        <v>No</v>
      </c>
      <c r="G15" s="9">
        <v>0.1238076246</v>
      </c>
      <c r="H15" s="9" t="str">
        <f>IF($B15="N/A","N/A",IF(G15&gt;20,"No",IF(G15&lt;5,"No","Yes")))</f>
        <v>No</v>
      </c>
      <c r="I15" s="10">
        <v>637.20000000000005</v>
      </c>
      <c r="J15" s="10">
        <v>-64.2</v>
      </c>
      <c r="K15" s="9" t="str">
        <f t="shared" si="0"/>
        <v>No</v>
      </c>
    </row>
    <row r="16" spans="1:11" x14ac:dyDescent="0.2">
      <c r="A16" s="28" t="s">
        <v>436</v>
      </c>
      <c r="B16" s="37" t="s">
        <v>213</v>
      </c>
      <c r="C16" s="9" t="s">
        <v>213</v>
      </c>
      <c r="D16" s="9" t="str">
        <f>IF($B16="N/A","N/A",IF(C16&gt;15,"No",IF(C16&lt;-15,"No","Yes")))</f>
        <v>N/A</v>
      </c>
      <c r="E16" s="9">
        <v>99.653993391</v>
      </c>
      <c r="F16" s="9" t="str">
        <f>IF($B16="N/A","N/A",IF(E16&gt;15,"No",IF(E16&lt;-15,"No","Yes")))</f>
        <v>N/A</v>
      </c>
      <c r="G16" s="9">
        <v>99.876192375000002</v>
      </c>
      <c r="H16" s="9" t="str">
        <f>IF($B16="N/A","N/A",IF(G16&gt;15,"No",IF(G16&lt;-15,"No","Yes")))</f>
        <v>N/A</v>
      </c>
      <c r="I16" s="10" t="s">
        <v>213</v>
      </c>
      <c r="J16" s="10">
        <v>0.223</v>
      </c>
      <c r="K16" s="9" t="str">
        <f t="shared" si="0"/>
        <v>Yes</v>
      </c>
    </row>
    <row r="17" spans="1:11" x14ac:dyDescent="0.2">
      <c r="A17" s="28" t="s">
        <v>437</v>
      </c>
      <c r="B17" s="37" t="s">
        <v>213</v>
      </c>
      <c r="C17" s="9">
        <v>6.7368744452999998</v>
      </c>
      <c r="D17" s="9" t="str">
        <f>IF($B17="N/A","N/A",IF(C17&gt;15,"No",IF(C17&lt;-15,"No","Yes")))</f>
        <v>N/A</v>
      </c>
      <c r="E17" s="9">
        <v>6.6240225108999997</v>
      </c>
      <c r="F17" s="9" t="str">
        <f>IF($B17="N/A","N/A",IF(E17&gt;15,"No",IF(E17&lt;-15,"No","Yes")))</f>
        <v>N/A</v>
      </c>
      <c r="G17" s="9">
        <v>2.6772360156000001</v>
      </c>
      <c r="H17" s="9" t="str">
        <f>IF($B17="N/A","N/A",IF(G17&gt;15,"No",IF(G17&lt;-15,"No","Yes")))</f>
        <v>N/A</v>
      </c>
      <c r="I17" s="10">
        <v>-1.68</v>
      </c>
      <c r="J17" s="10">
        <v>-59.6</v>
      </c>
      <c r="K17" s="9" t="str">
        <f t="shared" si="0"/>
        <v>No</v>
      </c>
    </row>
    <row r="18" spans="1:11" x14ac:dyDescent="0.2">
      <c r="A18" s="28" t="s">
        <v>819</v>
      </c>
      <c r="B18" s="37" t="s">
        <v>213</v>
      </c>
      <c r="C18" s="98">
        <v>4508.2733722000003</v>
      </c>
      <c r="D18" s="9" t="str">
        <f>IF($B18="N/A","N/A",IF(C18&gt;15,"No",IF(C18&lt;-15,"No","Yes")))</f>
        <v>N/A</v>
      </c>
      <c r="E18" s="98">
        <v>5397.4440603000003</v>
      </c>
      <c r="F18" s="9" t="str">
        <f>IF($B18="N/A","N/A",IF(E18&gt;15,"No",IF(E18&lt;-15,"No","Yes")))</f>
        <v>N/A</v>
      </c>
      <c r="G18" s="98">
        <v>7193.8469894</v>
      </c>
      <c r="H18" s="9" t="str">
        <f>IF($B18="N/A","N/A",IF(G18&gt;15,"No",IF(G18&lt;-15,"No","Yes")))</f>
        <v>N/A</v>
      </c>
      <c r="I18" s="10">
        <v>19.72</v>
      </c>
      <c r="J18" s="10">
        <v>33.28</v>
      </c>
      <c r="K18" s="9" t="str">
        <f t="shared" si="0"/>
        <v>No</v>
      </c>
    </row>
    <row r="19" spans="1:11" x14ac:dyDescent="0.2">
      <c r="A19" s="3" t="s">
        <v>306</v>
      </c>
      <c r="B19" s="37" t="s">
        <v>213</v>
      </c>
      <c r="C19" s="38">
        <v>444</v>
      </c>
      <c r="D19" s="37" t="s">
        <v>213</v>
      </c>
      <c r="E19" s="38">
        <v>216</v>
      </c>
      <c r="F19" s="37" t="s">
        <v>213</v>
      </c>
      <c r="G19" s="38">
        <v>126</v>
      </c>
      <c r="H19" s="9" t="str">
        <f>IF($B19="N/A","N/A",IF(G19&gt;15,"No",IF(G19&lt;-15,"No","Yes")))</f>
        <v>N/A</v>
      </c>
      <c r="I19" s="10">
        <v>-51.4</v>
      </c>
      <c r="J19" s="10">
        <v>-41.7</v>
      </c>
      <c r="K19" s="9" t="str">
        <f t="shared" si="0"/>
        <v>No</v>
      </c>
    </row>
    <row r="20" spans="1:11" x14ac:dyDescent="0.2">
      <c r="A20" s="3" t="s">
        <v>346</v>
      </c>
      <c r="B20" s="37" t="s">
        <v>213</v>
      </c>
      <c r="C20" s="8" t="s">
        <v>213</v>
      </c>
      <c r="D20" s="37" t="s">
        <v>213</v>
      </c>
      <c r="E20" s="8">
        <v>0.1145378187</v>
      </c>
      <c r="F20" s="37" t="s">
        <v>213</v>
      </c>
      <c r="G20" s="8">
        <v>6.8930429500000001E-2</v>
      </c>
      <c r="H20" s="9" t="str">
        <f>IF($B20="N/A","N/A",IF(G20&gt;15,"No",IF(G20&lt;-15,"No","Yes")))</f>
        <v>N/A</v>
      </c>
      <c r="I20" s="10" t="s">
        <v>213</v>
      </c>
      <c r="J20" s="10">
        <v>-39.799999999999997</v>
      </c>
      <c r="K20" s="9" t="str">
        <f t="shared" si="0"/>
        <v>No</v>
      </c>
    </row>
    <row r="21" spans="1:11" ht="25.5" x14ac:dyDescent="0.2">
      <c r="A21" s="3" t="s">
        <v>820</v>
      </c>
      <c r="B21" s="37" t="s">
        <v>213</v>
      </c>
      <c r="C21" s="39">
        <v>6195.4031531999999</v>
      </c>
      <c r="D21" s="9" t="str">
        <f>IF($B21="N/A","N/A",IF(C21&gt;60,"No",IF(C21&lt;15,"No","Yes")))</f>
        <v>N/A</v>
      </c>
      <c r="E21" s="39">
        <v>6137.6574074</v>
      </c>
      <c r="F21" s="9" t="str">
        <f>IF($B21="N/A","N/A",IF(E21&gt;60,"No",IF(E21&lt;15,"No","Yes")))</f>
        <v>N/A</v>
      </c>
      <c r="G21" s="39">
        <v>7574.5793651000004</v>
      </c>
      <c r="H21" s="9" t="str">
        <f>IF($B21="N/A","N/A",IF(G21&gt;60,"No",IF(G21&lt;15,"No","Yes")))</f>
        <v>N/A</v>
      </c>
      <c r="I21" s="10">
        <v>-0.93200000000000005</v>
      </c>
      <c r="J21" s="10">
        <v>23.41</v>
      </c>
      <c r="K21" s="9" t="str">
        <f t="shared" si="0"/>
        <v>Yes</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117121</v>
      </c>
      <c r="D6" s="9" t="str">
        <f>IF($B6="N/A","N/A",IF(C6&gt;15,"No",IF(C6&lt;-15,"No","Yes")))</f>
        <v>N/A</v>
      </c>
      <c r="E6" s="38">
        <v>121829</v>
      </c>
      <c r="F6" s="9" t="str">
        <f>IF($B6="N/A","N/A",IF(E6&gt;15,"No",IF(E6&lt;-15,"No","Yes")))</f>
        <v>N/A</v>
      </c>
      <c r="G6" s="38">
        <v>120199</v>
      </c>
      <c r="H6" s="9" t="str">
        <f>IF($B6="N/A","N/A",IF(G6&gt;15,"No",IF(G6&lt;-15,"No","Yes")))</f>
        <v>N/A</v>
      </c>
      <c r="I6" s="10">
        <v>4.0199999999999996</v>
      </c>
      <c r="J6" s="10">
        <v>-1.34</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4941.3343978000003</v>
      </c>
      <c r="D9" s="9" t="str">
        <f>IF($B9="N/A","N/A",IF(C9&gt;7000,"No",IF(C9&lt;2000,"No","Yes")))</f>
        <v>Yes</v>
      </c>
      <c r="E9" s="98">
        <v>5128.2496778000004</v>
      </c>
      <c r="F9" s="9" t="str">
        <f>IF($B9="N/A","N/A",IF(E9&gt;7000,"No",IF(E9&lt;2000,"No","Yes")))</f>
        <v>Yes</v>
      </c>
      <c r="G9" s="98">
        <v>5226.6058452999996</v>
      </c>
      <c r="H9" s="9" t="str">
        <f>IF($B9="N/A","N/A",IF(G9&gt;7000,"No",IF(G9&lt;2000,"No","Yes")))</f>
        <v>Yes</v>
      </c>
      <c r="I9" s="10">
        <v>3.7829999999999999</v>
      </c>
      <c r="J9" s="10">
        <v>1.9179999999999999</v>
      </c>
      <c r="K9" s="9" t="str">
        <f t="shared" si="0"/>
        <v>Yes</v>
      </c>
    </row>
    <row r="10" spans="1:11" x14ac:dyDescent="0.2">
      <c r="A10" s="112" t="s">
        <v>825</v>
      </c>
      <c r="B10" s="37" t="s">
        <v>213</v>
      </c>
      <c r="C10" s="98">
        <v>937.29364418</v>
      </c>
      <c r="D10" s="9" t="str">
        <f>IF($B10="N/A","N/A",IF(C10&gt;15,"No",IF(C10&lt;-15,"No","Yes")))</f>
        <v>N/A</v>
      </c>
      <c r="E10" s="98">
        <v>957.73950793999995</v>
      </c>
      <c r="F10" s="9" t="str">
        <f>IF($B10="N/A","N/A",IF(E10&gt;15,"No",IF(E10&lt;-15,"No","Yes")))</f>
        <v>N/A</v>
      </c>
      <c r="G10" s="98">
        <v>969.33699893999994</v>
      </c>
      <c r="H10" s="9" t="str">
        <f>IF($B10="N/A","N/A",IF(G10&gt;15,"No",IF(G10&lt;-15,"No","Yes")))</f>
        <v>N/A</v>
      </c>
      <c r="I10" s="10">
        <v>2.181</v>
      </c>
      <c r="J10" s="10">
        <v>1.2110000000000001</v>
      </c>
      <c r="K10" s="9" t="str">
        <f t="shared" si="0"/>
        <v>Yes</v>
      </c>
    </row>
    <row r="11" spans="1:11" x14ac:dyDescent="0.2">
      <c r="A11" s="112" t="s">
        <v>309</v>
      </c>
      <c r="B11" s="37" t="s">
        <v>219</v>
      </c>
      <c r="C11" s="9">
        <v>1.1321624644999999</v>
      </c>
      <c r="D11" s="9" t="str">
        <f>IF($B11="N/A","N/A",IF(C11&gt;10,"No",IF(C11&lt;=0,"No","Yes")))</f>
        <v>Yes</v>
      </c>
      <c r="E11" s="9">
        <v>1.2739167193000001</v>
      </c>
      <c r="F11" s="9" t="str">
        <f>IF($B11="N/A","N/A",IF(E11&gt;10,"No",IF(E11&lt;=0,"No","Yes")))</f>
        <v>Yes</v>
      </c>
      <c r="G11" s="9">
        <v>1.2537541910000001</v>
      </c>
      <c r="H11" s="9" t="str">
        <f>IF($B11="N/A","N/A",IF(G11&gt;10,"No",IF(G11&lt;=0,"No","Yes")))</f>
        <v>Yes</v>
      </c>
      <c r="I11" s="10">
        <v>12.52</v>
      </c>
      <c r="J11" s="10">
        <v>-1.58</v>
      </c>
      <c r="K11" s="9" t="str">
        <f t="shared" si="0"/>
        <v>Yes</v>
      </c>
    </row>
    <row r="12" spans="1:11" x14ac:dyDescent="0.2">
      <c r="A12" s="112" t="s">
        <v>826</v>
      </c>
      <c r="B12" s="37" t="s">
        <v>213</v>
      </c>
      <c r="C12" s="98">
        <v>3167.5852187</v>
      </c>
      <c r="D12" s="9" t="str">
        <f>IF($B12="N/A","N/A",IF(C12&gt;15,"No",IF(C12&lt;-15,"No","Yes")))</f>
        <v>N/A</v>
      </c>
      <c r="E12" s="98">
        <v>3083.996134</v>
      </c>
      <c r="F12" s="9" t="str">
        <f>IF($B12="N/A","N/A",IF(E12&gt;15,"No",IF(E12&lt;-15,"No","Yes")))</f>
        <v>N/A</v>
      </c>
      <c r="G12" s="98">
        <v>3120.4930325</v>
      </c>
      <c r="H12" s="9" t="str">
        <f>IF($B12="N/A","N/A",IF(G12&gt;15,"No",IF(G12&lt;-15,"No","Yes")))</f>
        <v>N/A</v>
      </c>
      <c r="I12" s="10">
        <v>-2.64</v>
      </c>
      <c r="J12" s="10">
        <v>1.1830000000000001</v>
      </c>
      <c r="K12" s="9" t="str">
        <f t="shared" si="0"/>
        <v>Yes</v>
      </c>
    </row>
    <row r="13" spans="1:11" x14ac:dyDescent="0.2">
      <c r="A13" s="112" t="s">
        <v>310</v>
      </c>
      <c r="B13" s="37" t="s">
        <v>214</v>
      </c>
      <c r="C13" s="8">
        <v>99.163258510000006</v>
      </c>
      <c r="D13" s="9" t="str">
        <f>IF($B13="N/A","N/A",IF(C13&gt;100,"No",IF(C13&lt;95,"No","Yes")))</f>
        <v>Yes</v>
      </c>
      <c r="E13" s="8">
        <v>99.226785083999999</v>
      </c>
      <c r="F13" s="9" t="str">
        <f>IF($B13="N/A","N/A",IF(E13&gt;100,"No",IF(E13&lt;95,"No","Yes")))</f>
        <v>Yes</v>
      </c>
      <c r="G13" s="8">
        <v>99.315302123999999</v>
      </c>
      <c r="H13" s="9" t="str">
        <f>IF($B13="N/A","N/A",IF(G13&gt;100,"No",IF(G13&lt;95,"No","Yes")))</f>
        <v>Yes</v>
      </c>
      <c r="I13" s="10">
        <v>6.4100000000000004E-2</v>
      </c>
      <c r="J13" s="10">
        <v>8.9200000000000002E-2</v>
      </c>
      <c r="K13" s="9" t="str">
        <f t="shared" si="0"/>
        <v>Yes</v>
      </c>
    </row>
    <row r="14" spans="1:11" x14ac:dyDescent="0.2">
      <c r="A14" s="112" t="s">
        <v>827</v>
      </c>
      <c r="B14" s="37" t="s">
        <v>220</v>
      </c>
      <c r="C14" s="8">
        <v>1.1770175907</v>
      </c>
      <c r="D14" s="9" t="str">
        <f>IF($B14="N/A","N/A",IF(C14&gt;1,"Yes","No"))</f>
        <v>Yes</v>
      </c>
      <c r="E14" s="8">
        <v>1.1762058782</v>
      </c>
      <c r="F14" s="9" t="str">
        <f>IF($B14="N/A","N/A",IF(E14&gt;1,"Yes","No"))</f>
        <v>Yes</v>
      </c>
      <c r="G14" s="8">
        <v>1.1787042621999999</v>
      </c>
      <c r="H14" s="9" t="str">
        <f>IF($B14="N/A","N/A",IF(G14&gt;1,"Yes","No"))</f>
        <v>Yes</v>
      </c>
      <c r="I14" s="10">
        <v>-6.9000000000000006E-2</v>
      </c>
      <c r="J14" s="10">
        <v>0.21240000000000001</v>
      </c>
      <c r="K14" s="9" t="str">
        <f t="shared" si="0"/>
        <v>Yes</v>
      </c>
    </row>
    <row r="15" spans="1:11" x14ac:dyDescent="0.2">
      <c r="A15" s="112" t="s">
        <v>311</v>
      </c>
      <c r="B15" s="37" t="s">
        <v>214</v>
      </c>
      <c r="C15" s="8">
        <v>98.014019688999994</v>
      </c>
      <c r="D15" s="9" t="str">
        <f>IF($B15="N/A","N/A",IF(C15&gt;100,"No",IF(C15&lt;95,"No","Yes")))</f>
        <v>Yes</v>
      </c>
      <c r="E15" s="8">
        <v>97.966822348999997</v>
      </c>
      <c r="F15" s="9" t="str">
        <f>IF($B15="N/A","N/A",IF(E15&gt;100,"No",IF(E15&lt;95,"No","Yes")))</f>
        <v>Yes</v>
      </c>
      <c r="G15" s="8">
        <v>97.839416301</v>
      </c>
      <c r="H15" s="9" t="str">
        <f>IF($B15="N/A","N/A",IF(G15&gt;100,"No",IF(G15&lt;95,"No","Yes")))</f>
        <v>Yes</v>
      </c>
      <c r="I15" s="10">
        <v>-4.8000000000000001E-2</v>
      </c>
      <c r="J15" s="10">
        <v>-0.13</v>
      </c>
      <c r="K15" s="9" t="str">
        <f t="shared" si="0"/>
        <v>Yes</v>
      </c>
    </row>
    <row r="16" spans="1:11" x14ac:dyDescent="0.2">
      <c r="A16" s="112" t="s">
        <v>828</v>
      </c>
      <c r="B16" s="37" t="s">
        <v>221</v>
      </c>
      <c r="C16" s="8">
        <v>8.6439653295000003</v>
      </c>
      <c r="D16" s="9" t="str">
        <f>IF($B16="N/A","N/A",IF(C16&gt;3,"Yes","No"))</f>
        <v>Yes</v>
      </c>
      <c r="E16" s="8">
        <v>8.7554125612</v>
      </c>
      <c r="F16" s="9" t="str">
        <f>IF($B16="N/A","N/A",IF(E16&gt;3,"Yes","No"))</f>
        <v>Yes</v>
      </c>
      <c r="G16" s="8">
        <v>8.6957279637999996</v>
      </c>
      <c r="H16" s="9" t="str">
        <f>IF($B16="N/A","N/A",IF(G16&gt;3,"Yes","No"))</f>
        <v>Yes</v>
      </c>
      <c r="I16" s="10">
        <v>1.2889999999999999</v>
      </c>
      <c r="J16" s="10">
        <v>-0.68200000000000005</v>
      </c>
      <c r="K16" s="9" t="str">
        <f t="shared" si="0"/>
        <v>Yes</v>
      </c>
    </row>
    <row r="17" spans="1:11" x14ac:dyDescent="0.2">
      <c r="A17" s="112" t="s">
        <v>829</v>
      </c>
      <c r="B17" s="37" t="s">
        <v>222</v>
      </c>
      <c r="C17" s="8">
        <v>5.2605941067000002</v>
      </c>
      <c r="D17" s="9" t="str">
        <f>IF($B17="N/A","N/A",IF(C17&gt;=8,"No",IF(C17&lt;2,"No","Yes")))</f>
        <v>Yes</v>
      </c>
      <c r="E17" s="8">
        <v>5.3492546869000002</v>
      </c>
      <c r="F17" s="9" t="str">
        <f>IF($B17="N/A","N/A",IF(E17&gt;=8,"No",IF(E17&lt;2,"No","Yes")))</f>
        <v>Yes</v>
      </c>
      <c r="G17" s="8">
        <v>5.3879681858000001</v>
      </c>
      <c r="H17" s="9" t="str">
        <f>IF($B17="N/A","N/A",IF(G17&gt;=8,"No",IF(G17&lt;2,"No","Yes")))</f>
        <v>Yes</v>
      </c>
      <c r="I17" s="10">
        <v>1.6850000000000001</v>
      </c>
      <c r="J17" s="10">
        <v>0.72370000000000001</v>
      </c>
      <c r="K17" s="9" t="str">
        <f t="shared" si="0"/>
        <v>Yes</v>
      </c>
    </row>
    <row r="18" spans="1:11" x14ac:dyDescent="0.2">
      <c r="A18" s="112" t="s">
        <v>830</v>
      </c>
      <c r="B18" s="37" t="s">
        <v>222</v>
      </c>
      <c r="C18" s="8">
        <v>5.3112337590000003</v>
      </c>
      <c r="D18" s="9" t="str">
        <f>IF($B18="N/A","N/A",IF(C18&gt;=8,"No",IF(C18&lt;2,"No","Yes")))</f>
        <v>Yes</v>
      </c>
      <c r="E18" s="8">
        <v>5.3924243301999999</v>
      </c>
      <c r="F18" s="9" t="str">
        <f>IF($B18="N/A","N/A",IF(E18&gt;=8,"No",IF(E18&lt;2,"No","Yes")))</f>
        <v>Yes</v>
      </c>
      <c r="G18" s="8">
        <v>5.4259817719000001</v>
      </c>
      <c r="H18" s="9" t="str">
        <f>IF($B18="N/A","N/A",IF(G18&gt;=8,"No",IF(G18&lt;2,"No","Yes")))</f>
        <v>Yes</v>
      </c>
      <c r="I18" s="10">
        <v>1.5289999999999999</v>
      </c>
      <c r="J18" s="10">
        <v>0.62229999999999996</v>
      </c>
      <c r="K18" s="9" t="str">
        <f t="shared" si="0"/>
        <v>Yes</v>
      </c>
    </row>
    <row r="19" spans="1:11" x14ac:dyDescent="0.2">
      <c r="A19" s="112" t="s">
        <v>312</v>
      </c>
      <c r="B19" s="37" t="s">
        <v>223</v>
      </c>
      <c r="C19" s="8">
        <v>99.164112328000002</v>
      </c>
      <c r="D19" s="9" t="str">
        <f>IF(OR($B19="N/A",$C19="N/A"),"N/A",IF(C19&gt;100,"No",IF(C19&lt;98,"No","Yes")))</f>
        <v>Yes</v>
      </c>
      <c r="E19" s="8">
        <v>99.226785083999999</v>
      </c>
      <c r="F19" s="9" t="str">
        <f>IF(OR($B19="N/A",$E19="N/A"),"N/A",IF(E19&gt;100,"No",IF(E19&lt;98,"No","Yes")))</f>
        <v>Yes</v>
      </c>
      <c r="G19" s="8">
        <v>99.315302123999999</v>
      </c>
      <c r="H19" s="9" t="str">
        <f>IF($B19="N/A","N/A",IF(G19&gt;100,"No",IF(G19&lt;98,"No","Yes")))</f>
        <v>Yes</v>
      </c>
      <c r="I19" s="10">
        <v>6.3200000000000006E-2</v>
      </c>
      <c r="J19" s="10">
        <v>8.9200000000000002E-2</v>
      </c>
      <c r="K19" s="9" t="str">
        <f t="shared" si="0"/>
        <v>Yes</v>
      </c>
    </row>
    <row r="20" spans="1:11" x14ac:dyDescent="0.2">
      <c r="A20" s="112" t="s">
        <v>31</v>
      </c>
      <c r="B20" s="62" t="s">
        <v>214</v>
      </c>
      <c r="C20" s="8">
        <v>98.119893102000006</v>
      </c>
      <c r="D20" s="9" t="str">
        <f>IF($B20="N/A","N/A",IF(C20&gt;100,"No",IF(C20&lt;95,"No","Yes")))</f>
        <v>Yes</v>
      </c>
      <c r="E20" s="8">
        <v>98.273810011999998</v>
      </c>
      <c r="F20" s="9" t="str">
        <f>IF($B20="N/A","N/A",IF(E20&gt;100,"No",IF(E20&lt;95,"No","Yes")))</f>
        <v>Yes</v>
      </c>
      <c r="G20" s="8">
        <v>98.210467640999994</v>
      </c>
      <c r="H20" s="9" t="str">
        <f>IF($B20="N/A","N/A",IF(G20&gt;100,"No",IF(G20&lt;95,"No","Yes")))</f>
        <v>Yes</v>
      </c>
      <c r="I20" s="10">
        <v>0.15690000000000001</v>
      </c>
      <c r="J20" s="10">
        <v>-6.4000000000000001E-2</v>
      </c>
      <c r="K20" s="9" t="str">
        <f t="shared" si="0"/>
        <v>Yes</v>
      </c>
    </row>
    <row r="21" spans="1:11" x14ac:dyDescent="0.2">
      <c r="A21" s="112" t="s">
        <v>313</v>
      </c>
      <c r="B21" s="37" t="s">
        <v>214</v>
      </c>
      <c r="C21" s="8">
        <v>99.162404692999999</v>
      </c>
      <c r="D21" s="9" t="str">
        <f>IF($B21="N/A","N/A",IF(C21&gt;100,"No",IF(C21&lt;95,"No","Yes")))</f>
        <v>Yes</v>
      </c>
      <c r="E21" s="8">
        <v>99.226785083999999</v>
      </c>
      <c r="F21" s="9" t="str">
        <f>IF($B21="N/A","N/A",IF(E21&gt;100,"No",IF(E21&lt;95,"No","Yes")))</f>
        <v>Yes</v>
      </c>
      <c r="G21" s="8">
        <v>99.315302123999999</v>
      </c>
      <c r="H21" s="9" t="str">
        <f>IF($B21="N/A","N/A",IF(G21&gt;100,"No",IF(G21&lt;95,"No","Yes")))</f>
        <v>Yes</v>
      </c>
      <c r="I21" s="10">
        <v>6.4899999999999999E-2</v>
      </c>
      <c r="J21" s="10">
        <v>8.9200000000000002E-2</v>
      </c>
      <c r="K21" s="9" t="str">
        <f t="shared" si="0"/>
        <v>Yes</v>
      </c>
    </row>
    <row r="22" spans="1:11" x14ac:dyDescent="0.2">
      <c r="A22" s="112" t="s">
        <v>1709</v>
      </c>
      <c r="B22" s="37" t="s">
        <v>224</v>
      </c>
      <c r="C22" s="8">
        <v>0.81795749689999997</v>
      </c>
      <c r="D22" s="9" t="str">
        <f>IF($B22="N/A","N/A",IF(C22&gt;5,"No",IF(C22&lt;=0,"No","Yes")))</f>
        <v>Yes</v>
      </c>
      <c r="E22" s="8">
        <v>0.75679846340000001</v>
      </c>
      <c r="F22" s="9" t="str">
        <f>IF($B22="N/A","N/A",IF(E22&gt;5,"No",IF(E22&lt;=0,"No","Yes")))</f>
        <v>Yes</v>
      </c>
      <c r="G22" s="8">
        <v>0.66722684880000005</v>
      </c>
      <c r="H22" s="9" t="str">
        <f>IF($B22="N/A","N/A",IF(G22&gt;5,"No",IF(G22&lt;=0,"No","Yes")))</f>
        <v>Yes</v>
      </c>
      <c r="I22" s="10">
        <v>-7.48</v>
      </c>
      <c r="J22" s="10">
        <v>-11.8</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4.0096652180000003</v>
      </c>
      <c r="D24" s="9" t="str">
        <f>IF($B24="N/A","N/A",IF(C24&gt;=2,"Yes","No"))</f>
        <v>Yes</v>
      </c>
      <c r="E24" s="8">
        <v>4.1101297720999996</v>
      </c>
      <c r="F24" s="9" t="str">
        <f>IF($B24="N/A","N/A",IF(E24&gt;=2,"Yes","No"))</f>
        <v>Yes</v>
      </c>
      <c r="G24" s="8">
        <v>4.1596103128999999</v>
      </c>
      <c r="H24" s="9" t="str">
        <f>IF($B24="N/A","N/A",IF(G24&gt;=2,"Yes","No"))</f>
        <v>Yes</v>
      </c>
      <c r="I24" s="10">
        <v>2.5059999999999998</v>
      </c>
      <c r="J24" s="10">
        <v>1.204</v>
      </c>
      <c r="K24" s="9" t="str">
        <f t="shared" si="0"/>
        <v>Yes</v>
      </c>
    </row>
    <row r="25" spans="1:11" x14ac:dyDescent="0.2">
      <c r="A25" s="112" t="s">
        <v>832</v>
      </c>
      <c r="B25" s="37" t="s">
        <v>226</v>
      </c>
      <c r="C25" s="8">
        <v>5.3047702802999996</v>
      </c>
      <c r="D25" s="9" t="str">
        <f>IF($B25="N/A","N/A",IF(C25&gt;30,"No",IF(C25&lt;5,"No","Yes")))</f>
        <v>Yes</v>
      </c>
      <c r="E25" s="8">
        <v>5.1038751036000001</v>
      </c>
      <c r="F25" s="9" t="str">
        <f>IF($B25="N/A","N/A",IF(E25&gt;30,"No",IF(E25&lt;5,"No","Yes")))</f>
        <v>Yes</v>
      </c>
      <c r="G25" s="8">
        <v>4.7512874483000003</v>
      </c>
      <c r="H25" s="9" t="str">
        <f>IF($B25="N/A","N/A",IF(G25&gt;30,"No",IF(G25&lt;5,"No","Yes")))</f>
        <v>No</v>
      </c>
      <c r="I25" s="10">
        <v>-3.79</v>
      </c>
      <c r="J25" s="10">
        <v>-6.91</v>
      </c>
      <c r="K25" s="9" t="str">
        <f t="shared" si="0"/>
        <v>Yes</v>
      </c>
    </row>
    <row r="26" spans="1:11" x14ac:dyDescent="0.2">
      <c r="A26" s="112" t="s">
        <v>833</v>
      </c>
      <c r="B26" s="37" t="s">
        <v>227</v>
      </c>
      <c r="C26" s="8">
        <v>22.848165571999999</v>
      </c>
      <c r="D26" s="9" t="str">
        <f>IF($B26="N/A","N/A",IF(C26&gt;75,"No",IF(C26&lt;15,"No","Yes")))</f>
        <v>Yes</v>
      </c>
      <c r="E26" s="8">
        <v>22.875505832000002</v>
      </c>
      <c r="F26" s="9" t="str">
        <f>IF($B26="N/A","N/A",IF(E26&gt;75,"No",IF(E26&lt;15,"No","Yes")))</f>
        <v>Yes</v>
      </c>
      <c r="G26" s="8">
        <v>22.596693815999998</v>
      </c>
      <c r="H26" s="9" t="str">
        <f>IF($B26="N/A","N/A",IF(G26&gt;75,"No",IF(G26&lt;15,"No","Yes")))</f>
        <v>Yes</v>
      </c>
      <c r="I26" s="10">
        <v>0.1197</v>
      </c>
      <c r="J26" s="10">
        <v>-1.22</v>
      </c>
      <c r="K26" s="9" t="str">
        <f t="shared" si="0"/>
        <v>Yes</v>
      </c>
    </row>
    <row r="27" spans="1:11" x14ac:dyDescent="0.2">
      <c r="A27" s="112" t="s">
        <v>834</v>
      </c>
      <c r="B27" s="37" t="s">
        <v>228</v>
      </c>
      <c r="C27" s="8">
        <v>71.847064146999998</v>
      </c>
      <c r="D27" s="9" t="str">
        <f>IF($B27="N/A","N/A",IF(C27&gt;70,"No",IF(C27&lt;25,"No","Yes")))</f>
        <v>No</v>
      </c>
      <c r="E27" s="8">
        <v>72.020619064000002</v>
      </c>
      <c r="F27" s="9" t="str">
        <f>IF($B27="N/A","N/A",IF(E27&gt;70,"No",IF(E27&lt;25,"No","Yes")))</f>
        <v>No</v>
      </c>
      <c r="G27" s="8">
        <v>72.652018736000002</v>
      </c>
      <c r="H27" s="9" t="str">
        <f>IF($B27="N/A","N/A",IF(G27&gt;70,"No",IF(G27&lt;25,"No","Yes")))</f>
        <v>No</v>
      </c>
      <c r="I27" s="10">
        <v>0.24160000000000001</v>
      </c>
      <c r="J27" s="10">
        <v>0.87670000000000003</v>
      </c>
      <c r="K27" s="9" t="str">
        <f t="shared" si="0"/>
        <v>Yes</v>
      </c>
    </row>
    <row r="28" spans="1:11" x14ac:dyDescent="0.2">
      <c r="A28" s="112" t="s">
        <v>318</v>
      </c>
      <c r="B28" s="37" t="s">
        <v>229</v>
      </c>
      <c r="C28" s="8">
        <v>43.158784505</v>
      </c>
      <c r="D28" s="9" t="str">
        <f>IF($B28="N/A","N/A",IF(C28&gt;70,"No",IF(C28&lt;35,"No","Yes")))</f>
        <v>Yes</v>
      </c>
      <c r="E28" s="8">
        <v>42.645839660999997</v>
      </c>
      <c r="F28" s="9" t="str">
        <f>IF($B28="N/A","N/A",IF(E28&gt;70,"No",IF(E28&lt;35,"No","Yes")))</f>
        <v>Yes</v>
      </c>
      <c r="G28" s="8">
        <v>42.342282382</v>
      </c>
      <c r="H28" s="9" t="str">
        <f>IF($B28="N/A","N/A",IF(G28&gt;70,"No",IF(G28&lt;35,"No","Yes")))</f>
        <v>Yes</v>
      </c>
      <c r="I28" s="10">
        <v>-1.19</v>
      </c>
      <c r="J28" s="10">
        <v>-0.71199999999999997</v>
      </c>
      <c r="K28" s="9" t="str">
        <f t="shared" si="0"/>
        <v>Yes</v>
      </c>
    </row>
    <row r="29" spans="1:11" x14ac:dyDescent="0.2">
      <c r="A29" s="112" t="s">
        <v>835</v>
      </c>
      <c r="B29" s="37" t="s">
        <v>220</v>
      </c>
      <c r="C29" s="8">
        <v>2.1256033868999999</v>
      </c>
      <c r="D29" s="9" t="str">
        <f>IF($B29="N/A","N/A",IF(C29&gt;1,"Yes","No"))</f>
        <v>Yes</v>
      </c>
      <c r="E29" s="8">
        <v>2.1631219324000002</v>
      </c>
      <c r="F29" s="9" t="str">
        <f>IF($B29="N/A","N/A",IF(E29&gt;1,"Yes","No"))</f>
        <v>Yes</v>
      </c>
      <c r="G29" s="8">
        <v>2.1904509284000002</v>
      </c>
      <c r="H29" s="9" t="str">
        <f>IF($B29="N/A","N/A",IF(G29&gt;1,"Yes","No"))</f>
        <v>Yes</v>
      </c>
      <c r="I29" s="10">
        <v>1.7649999999999999</v>
      </c>
      <c r="J29" s="10">
        <v>1.2629999999999999</v>
      </c>
      <c r="K29" s="9" t="str">
        <f t="shared" si="0"/>
        <v>Yes</v>
      </c>
    </row>
    <row r="30" spans="1:11" x14ac:dyDescent="0.2">
      <c r="A30" s="112" t="s">
        <v>319</v>
      </c>
      <c r="B30" s="37" t="s">
        <v>213</v>
      </c>
      <c r="C30" s="8">
        <v>1.1335760070000001</v>
      </c>
      <c r="D30" s="9" t="str">
        <f>IF($B30="N/A","N/A",IF(C30&gt;15,"No",IF(C30&lt;-15,"No","Yes")))</f>
        <v>N/A</v>
      </c>
      <c r="E30" s="8">
        <v>0.908478491</v>
      </c>
      <c r="F30" s="9" t="str">
        <f>IF($B30="N/A","N/A",IF(E30&gt;15,"No",IF(E30&lt;-15,"No","Yes")))</f>
        <v>N/A</v>
      </c>
      <c r="G30" s="8">
        <v>0.73681108159999997</v>
      </c>
      <c r="H30" s="9" t="str">
        <f>IF($B30="N/A","N/A",IF(G30&gt;15,"No",IF(G30&lt;-15,"No","Yes")))</f>
        <v>N/A</v>
      </c>
      <c r="I30" s="10">
        <v>-19.899999999999999</v>
      </c>
      <c r="J30" s="10">
        <v>-18.899999999999999</v>
      </c>
      <c r="K30" s="9" t="str">
        <f t="shared" si="0"/>
        <v>Yes</v>
      </c>
    </row>
    <row r="31" spans="1:11" x14ac:dyDescent="0.2">
      <c r="A31" s="112" t="s">
        <v>836</v>
      </c>
      <c r="B31" s="37" t="s">
        <v>213</v>
      </c>
      <c r="C31" s="8">
        <v>98.864445674999999</v>
      </c>
      <c r="D31" s="9" t="str">
        <f>IF($B31="N/A","N/A",IF(C31&gt;15,"No",IF(C31&lt;-15,"No","Yes")))</f>
        <v>N/A</v>
      </c>
      <c r="E31" s="8">
        <v>99.091521509000003</v>
      </c>
      <c r="F31" s="9" t="str">
        <f>IF($B31="N/A","N/A",IF(E31&gt;15,"No",IF(E31&lt;-15,"No","Yes")))</f>
        <v>N/A</v>
      </c>
      <c r="G31" s="8">
        <v>99.263188917999997</v>
      </c>
      <c r="H31" s="9" t="str">
        <f>IF($B31="N/A","N/A",IF(G31&gt;15,"No",IF(G31&lt;-15,"No","Yes")))</f>
        <v>N/A</v>
      </c>
      <c r="I31" s="10">
        <v>0.22969999999999999</v>
      </c>
      <c r="J31" s="10">
        <v>0.17319999999999999</v>
      </c>
      <c r="K31" s="9" t="str">
        <f t="shared" si="0"/>
        <v>Yes</v>
      </c>
    </row>
    <row r="32" spans="1:11" x14ac:dyDescent="0.2">
      <c r="A32" s="112" t="s">
        <v>320</v>
      </c>
      <c r="B32" s="37"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12.619427771</v>
      </c>
      <c r="D35" s="9" t="str">
        <f>IF($B35="N/A","N/A",IF(C35&gt;15,"No",IF(C35&lt;-15,"No","Yes")))</f>
        <v>N/A</v>
      </c>
      <c r="E35" s="8">
        <v>11.637623226000001</v>
      </c>
      <c r="F35" s="9" t="str">
        <f>IF($B35="N/A","N/A",IF(E35&gt;15,"No",IF(E35&lt;-15,"No","Yes")))</f>
        <v>N/A</v>
      </c>
      <c r="G35" s="8">
        <v>11.099094001999999</v>
      </c>
      <c r="H35" s="9" t="str">
        <f>IF($B35="N/A","N/A",IF(G35&gt;15,"No",IF(G35&lt;-15,"No","Yes")))</f>
        <v>N/A</v>
      </c>
      <c r="I35" s="10">
        <v>-7.78</v>
      </c>
      <c r="J35" s="10">
        <v>-4.63</v>
      </c>
      <c r="K35" s="9" t="str">
        <f t="shared" si="0"/>
        <v>Yes</v>
      </c>
    </row>
    <row r="36" spans="1:11" ht="25.5" x14ac:dyDescent="0.2">
      <c r="A36" s="112" t="s">
        <v>369</v>
      </c>
      <c r="B36" s="37" t="s">
        <v>213</v>
      </c>
      <c r="C36" s="8">
        <v>14.293764568</v>
      </c>
      <c r="D36" s="9" t="str">
        <f>IF($B36="N/A","N/A",IF(C36&gt;15,"No",IF(C36&lt;-15,"No","Yes")))</f>
        <v>N/A</v>
      </c>
      <c r="E36" s="8">
        <v>13.256285449</v>
      </c>
      <c r="F36" s="9" t="str">
        <f>IF($B36="N/A","N/A",IF(E36&gt;15,"No",IF(E36&lt;-15,"No","Yes")))</f>
        <v>N/A</v>
      </c>
      <c r="G36" s="8">
        <v>12.965998053</v>
      </c>
      <c r="H36" s="9" t="str">
        <f>IF($B36="N/A","N/A",IF(G36&gt;15,"No",IF(G36&lt;-15,"No","Yes")))</f>
        <v>N/A</v>
      </c>
      <c r="I36" s="10">
        <v>-7.26</v>
      </c>
      <c r="J36" s="10">
        <v>-2.19</v>
      </c>
      <c r="K36" s="9" t="str">
        <f t="shared" si="0"/>
        <v>Yes</v>
      </c>
    </row>
    <row r="37" spans="1:11" x14ac:dyDescent="0.2">
      <c r="A37" s="112" t="s">
        <v>374</v>
      </c>
      <c r="B37" s="37" t="s">
        <v>231</v>
      </c>
      <c r="C37" s="8">
        <v>82.534302131999993</v>
      </c>
      <c r="D37" s="9" t="str">
        <f>IF($B37="N/A","N/A",IF(C37&gt;90,"No",IF(C37&lt;75,"No","Yes")))</f>
        <v>Yes</v>
      </c>
      <c r="E37" s="8">
        <v>82.423725056999999</v>
      </c>
      <c r="F37" s="9" t="str">
        <f>IF($B37="N/A","N/A",IF(E37&gt;90,"No",IF(E37&lt;75,"No","Yes")))</f>
        <v>Yes</v>
      </c>
      <c r="G37" s="8">
        <v>81.781046430999993</v>
      </c>
      <c r="H37" s="9" t="str">
        <f>IF($B37="N/A","N/A",IF(G37&gt;90,"No",IF(G37&lt;75,"No","Yes")))</f>
        <v>Yes</v>
      </c>
      <c r="I37" s="10">
        <v>-0.13400000000000001</v>
      </c>
      <c r="J37" s="10">
        <v>-0.78</v>
      </c>
      <c r="K37" s="9" t="str">
        <f>IF(J37="Div by 0", "N/A", IF(J37="N/A","N/A", IF(J37&gt;30, "No", IF(J37&lt;-30, "No", "Yes"))))</f>
        <v>Yes</v>
      </c>
    </row>
    <row r="38" spans="1:11" x14ac:dyDescent="0.2">
      <c r="A38" s="112" t="s">
        <v>375</v>
      </c>
      <c r="B38" s="37" t="s">
        <v>232</v>
      </c>
      <c r="C38" s="8">
        <v>10.81189539</v>
      </c>
      <c r="D38" s="9" t="str">
        <f>IF($B38="N/A","N/A",IF(C38&gt;10,"No",IF(C38&lt;1,"No","Yes")))</f>
        <v>No</v>
      </c>
      <c r="E38" s="8">
        <v>10.825008823999999</v>
      </c>
      <c r="F38" s="9" t="str">
        <f>IF($B38="N/A","N/A",IF(E38&gt;10,"No",IF(E38&lt;1,"No","Yes")))</f>
        <v>No</v>
      </c>
      <c r="G38" s="8">
        <v>11.468481434999999</v>
      </c>
      <c r="H38" s="9" t="str">
        <f>IF($B38="N/A","N/A",IF(G38&gt;10,"No",IF(G38&lt;1,"No","Yes")))</f>
        <v>No</v>
      </c>
      <c r="I38" s="10">
        <v>0.12130000000000001</v>
      </c>
      <c r="J38" s="10">
        <v>5.944</v>
      </c>
      <c r="K38" s="9" t="str">
        <f>IF(J38="Div by 0", "N/A", IF(J38="N/A","N/A", IF(J38&gt;30, "No", IF(J38&lt;-30, "No", "Yes"))))</f>
        <v>Yes</v>
      </c>
    </row>
    <row r="39" spans="1:11" x14ac:dyDescent="0.2">
      <c r="A39" s="112" t="s">
        <v>376</v>
      </c>
      <c r="B39" s="37" t="s">
        <v>233</v>
      </c>
      <c r="C39" s="8">
        <v>2.5452310003999998</v>
      </c>
      <c r="D39" s="9" t="str">
        <f>IF($B39="N/A","N/A",IF(C39&gt;2,"No",IF(C39&lt;=0,"No","Yes")))</f>
        <v>No</v>
      </c>
      <c r="E39" s="8">
        <v>2.2318167267</v>
      </c>
      <c r="F39" s="9" t="str">
        <f>IF($B39="N/A","N/A",IF(E39&gt;2,"No",IF(E39&lt;=0,"No","Yes")))</f>
        <v>No</v>
      </c>
      <c r="G39" s="8">
        <v>2.2520986030999999</v>
      </c>
      <c r="H39" s="9" t="str">
        <f>IF($B39="N/A","N/A",IF(G39&gt;2,"No",IF(G39&lt;=0,"No","Yes")))</f>
        <v>No</v>
      </c>
      <c r="I39" s="10">
        <v>-12.3</v>
      </c>
      <c r="J39" s="10">
        <v>0.90880000000000005</v>
      </c>
      <c r="K39" s="9" t="str">
        <f>IF(J39="Div by 0", "N/A", IF(J39="N/A","N/A", IF(J39&gt;30, "No", IF(J39&lt;-30, "No", "Yes"))))</f>
        <v>Yes</v>
      </c>
    </row>
    <row r="40" spans="1:11" x14ac:dyDescent="0.2">
      <c r="A40" s="112" t="s">
        <v>377</v>
      </c>
      <c r="B40" s="37" t="s">
        <v>234</v>
      </c>
      <c r="C40" s="8">
        <v>0.95371453449999999</v>
      </c>
      <c r="D40" s="9" t="str">
        <f>IF($B40="N/A","N/A",IF(C40&gt;3,"No",IF(C40&lt;=0,"No","Yes")))</f>
        <v>Yes</v>
      </c>
      <c r="E40" s="8">
        <v>0.90044242340000002</v>
      </c>
      <c r="F40" s="9" t="str">
        <f>IF($B40="N/A","N/A",IF(E40&gt;3,"No",IF(E40&lt;=0,"No","Yes")))</f>
        <v>Yes</v>
      </c>
      <c r="G40" s="8">
        <v>0.8560803334</v>
      </c>
      <c r="H40" s="9" t="str">
        <f>IF($B40="N/A","N/A",IF(G40&gt;3,"No",IF(G40&lt;=0,"No","Yes")))</f>
        <v>Yes</v>
      </c>
      <c r="I40" s="10">
        <v>-5.59</v>
      </c>
      <c r="J40" s="10">
        <v>-4.93</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55</v>
      </c>
      <c r="D6" s="9" t="str">
        <f>IF($B6="N/A","N/A",IF(C6&gt;15,"No",IF(C6&lt;-15,"No","Yes")))</f>
        <v>N/A</v>
      </c>
      <c r="E6" s="38">
        <v>423</v>
      </c>
      <c r="F6" s="9" t="str">
        <f>IF($B6="N/A","N/A",IF(E6&gt;15,"No",IF(E6&lt;-15,"No","Yes")))</f>
        <v>N/A</v>
      </c>
      <c r="G6" s="38">
        <v>149</v>
      </c>
      <c r="H6" s="9" t="str">
        <f>IF($B6="N/A","N/A",IF(G6&gt;15,"No",IF(G6&lt;-15,"No","Yes")))</f>
        <v>N/A</v>
      </c>
      <c r="I6" s="10">
        <v>669.1</v>
      </c>
      <c r="J6" s="10">
        <v>-64.8</v>
      </c>
      <c r="K6" s="9" t="str">
        <f t="shared" ref="K6:K31" si="0">IF(J6="Div by 0", "N/A", IF(J6="N/A","N/A", IF(J6&gt;30, "No", IF(J6&lt;-30, "No", "Yes"))))</f>
        <v>No</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511.76363636000002</v>
      </c>
      <c r="D9" s="9" t="str">
        <f>IF($B9="N/A","N/A",IF(C9&gt;15,"No",IF(C9&lt;-15,"No","Yes")))</f>
        <v>N/A</v>
      </c>
      <c r="E9" s="98">
        <v>251.39716311999999</v>
      </c>
      <c r="F9" s="9" t="str">
        <f>IF($B9="N/A","N/A",IF(E9&gt;15,"No",IF(E9&lt;-15,"No","Yes")))</f>
        <v>N/A</v>
      </c>
      <c r="G9" s="98">
        <v>769.98657718000004</v>
      </c>
      <c r="H9" s="9" t="str">
        <f>IF($B9="N/A","N/A",IF(G9&gt;15,"No",IF(G9&lt;-15,"No","Yes")))</f>
        <v>N/A</v>
      </c>
      <c r="I9" s="10">
        <v>-50.9</v>
      </c>
      <c r="J9" s="10">
        <v>206.3</v>
      </c>
      <c r="K9" s="9" t="str">
        <f t="shared" si="0"/>
        <v>No</v>
      </c>
    </row>
    <row r="10" spans="1:11" x14ac:dyDescent="0.2">
      <c r="A10" s="112" t="s">
        <v>309</v>
      </c>
      <c r="B10" s="37" t="s">
        <v>213</v>
      </c>
      <c r="C10" s="8">
        <v>0</v>
      </c>
      <c r="D10" s="9" t="str">
        <f>IF($B10="N/A","N/A",IF(C10&gt;15,"No",IF(C10&lt;-15,"No","Yes")))</f>
        <v>N/A</v>
      </c>
      <c r="E10" s="8">
        <v>0</v>
      </c>
      <c r="F10" s="9" t="str">
        <f>IF($B10="N/A","N/A",IF(E10&gt;15,"No",IF(E10&lt;-15,"No","Yes")))</f>
        <v>N/A</v>
      </c>
      <c r="G10" s="8">
        <v>2.0134228188000001</v>
      </c>
      <c r="H10" s="9" t="str">
        <f>IF($B10="N/A","N/A",IF(G10&gt;15,"No",IF(G10&lt;-15,"No","Yes")))</f>
        <v>N/A</v>
      </c>
      <c r="I10" s="10" t="s">
        <v>1747</v>
      </c>
      <c r="J10" s="10" t="s">
        <v>1747</v>
      </c>
      <c r="K10" s="9" t="str">
        <f t="shared" si="0"/>
        <v>N/A</v>
      </c>
    </row>
    <row r="11" spans="1:11" x14ac:dyDescent="0.2">
      <c r="A11" s="112" t="s">
        <v>826</v>
      </c>
      <c r="B11" s="37" t="s">
        <v>213</v>
      </c>
      <c r="C11" s="98" t="s">
        <v>1747</v>
      </c>
      <c r="D11" s="9" t="str">
        <f>IF($B11="N/A","N/A",IF(C11&gt;15,"No",IF(C11&lt;-15,"No","Yes")))</f>
        <v>N/A</v>
      </c>
      <c r="E11" s="98" t="s">
        <v>1747</v>
      </c>
      <c r="F11" s="9" t="str">
        <f>IF($B11="N/A","N/A",IF(E11&gt;15,"No",IF(E11&lt;-15,"No","Yes")))</f>
        <v>N/A</v>
      </c>
      <c r="G11" s="98">
        <v>743</v>
      </c>
      <c r="H11" s="9" t="str">
        <f>IF($B11="N/A","N/A",IF(G11&gt;15,"No",IF(G11&lt;-15,"No","Yes")))</f>
        <v>N/A</v>
      </c>
      <c r="I11" s="10" t="s">
        <v>1747</v>
      </c>
      <c r="J11" s="10" t="s">
        <v>1747</v>
      </c>
      <c r="K11" s="9" t="str">
        <f t="shared" si="0"/>
        <v>N/A</v>
      </c>
    </row>
    <row r="12" spans="1:11" x14ac:dyDescent="0.2">
      <c r="A12" s="112" t="s">
        <v>310</v>
      </c>
      <c r="B12" s="37" t="s">
        <v>214</v>
      </c>
      <c r="C12" s="8">
        <v>0</v>
      </c>
      <c r="D12" s="9" t="str">
        <f>IF($B12="N/A","N/A",IF(C12&gt;100,"No",IF(C12&lt;95,"No","Yes")))</f>
        <v>No</v>
      </c>
      <c r="E12" s="8">
        <v>0</v>
      </c>
      <c r="F12" s="9" t="str">
        <f>IF($B12="N/A","N/A",IF(E12&gt;100,"No",IF(E12&lt;95,"No","Yes")))</f>
        <v>No</v>
      </c>
      <c r="G12" s="8">
        <v>0.67114093959999999</v>
      </c>
      <c r="H12" s="9" t="str">
        <f>IF($B12="N/A","N/A",IF(G12&gt;100,"No",IF(G12&lt;95,"No","Yes")))</f>
        <v>No</v>
      </c>
      <c r="I12" s="10" t="s">
        <v>1747</v>
      </c>
      <c r="J12" s="10" t="s">
        <v>1747</v>
      </c>
      <c r="K12" s="9" t="str">
        <f t="shared" si="0"/>
        <v>N/A</v>
      </c>
    </row>
    <row r="13" spans="1:11" x14ac:dyDescent="0.2">
      <c r="A13" s="112" t="s">
        <v>827</v>
      </c>
      <c r="B13" s="37" t="s">
        <v>220</v>
      </c>
      <c r="C13" s="8" t="s">
        <v>1747</v>
      </c>
      <c r="D13" s="9" t="str">
        <f>IF($B13="N/A","N/A",IF(C13&gt;1,"Yes","No"))</f>
        <v>Yes</v>
      </c>
      <c r="E13" s="8" t="s">
        <v>1747</v>
      </c>
      <c r="F13" s="9" t="str">
        <f>IF($B13="N/A","N/A",IF(E13&gt;1,"Yes","No"))</f>
        <v>Yes</v>
      </c>
      <c r="G13" s="8">
        <v>1</v>
      </c>
      <c r="H13" s="9" t="str">
        <f>IF($B13="N/A","N/A",IF(G13&gt;1,"Yes","No"))</f>
        <v>No</v>
      </c>
      <c r="I13" s="10" t="s">
        <v>1747</v>
      </c>
      <c r="J13" s="10" t="s">
        <v>1747</v>
      </c>
      <c r="K13" s="9" t="str">
        <f t="shared" si="0"/>
        <v>N/A</v>
      </c>
    </row>
    <row r="14" spans="1:11" x14ac:dyDescent="0.2">
      <c r="A14" s="112" t="s">
        <v>311</v>
      </c>
      <c r="B14" s="37" t="s">
        <v>214</v>
      </c>
      <c r="C14" s="8">
        <v>0</v>
      </c>
      <c r="D14" s="9" t="str">
        <f>IF($B14="N/A","N/A",IF(C14&gt;100,"No",IF(C14&lt;95,"No","Yes")))</f>
        <v>No</v>
      </c>
      <c r="E14" s="8">
        <v>0</v>
      </c>
      <c r="F14" s="9" t="str">
        <f>IF($B14="N/A","N/A",IF(E14&gt;100,"No",IF(E14&lt;95,"No","Yes")))</f>
        <v>No</v>
      </c>
      <c r="G14" s="8">
        <v>0.67114093959999999</v>
      </c>
      <c r="H14" s="9" t="str">
        <f>IF($B14="N/A","N/A",IF(G14&gt;100,"No",IF(G14&lt;95,"No","Yes")))</f>
        <v>No</v>
      </c>
      <c r="I14" s="10" t="s">
        <v>1747</v>
      </c>
      <c r="J14" s="10" t="s">
        <v>1747</v>
      </c>
      <c r="K14" s="9" t="str">
        <f t="shared" si="0"/>
        <v>N/A</v>
      </c>
    </row>
    <row r="15" spans="1:11" x14ac:dyDescent="0.2">
      <c r="A15" s="112" t="s">
        <v>828</v>
      </c>
      <c r="B15" s="37" t="s">
        <v>221</v>
      </c>
      <c r="C15" s="8" t="s">
        <v>1747</v>
      </c>
      <c r="D15" s="9" t="str">
        <f>IF($B15="N/A","N/A",IF(C15&gt;3,"Yes","No"))</f>
        <v>Yes</v>
      </c>
      <c r="E15" s="8" t="s">
        <v>1747</v>
      </c>
      <c r="F15" s="9" t="str">
        <f>IF($B15="N/A","N/A",IF(E15&gt;3,"Yes","No"))</f>
        <v>Yes</v>
      </c>
      <c r="G15" s="8">
        <v>10</v>
      </c>
      <c r="H15" s="9" t="str">
        <f>IF($B15="N/A","N/A",IF(G15&gt;3,"Yes","No"))</f>
        <v>Yes</v>
      </c>
      <c r="I15" s="10" t="s">
        <v>1747</v>
      </c>
      <c r="J15" s="10" t="s">
        <v>1747</v>
      </c>
      <c r="K15" s="9" t="str">
        <f t="shared" si="0"/>
        <v>N/A</v>
      </c>
    </row>
    <row r="16" spans="1:11" x14ac:dyDescent="0.2">
      <c r="A16" s="112" t="s">
        <v>829</v>
      </c>
      <c r="B16" s="37" t="s">
        <v>222</v>
      </c>
      <c r="C16" s="8">
        <v>1.3454545455</v>
      </c>
      <c r="D16" s="9" t="str">
        <f>IF($B16="N/A","N/A",IF(C16&gt;=8,"No",IF(C16&lt;2,"No","Yes")))</f>
        <v>No</v>
      </c>
      <c r="E16" s="8">
        <v>4.7180094787</v>
      </c>
      <c r="F16" s="9" t="str">
        <f>IF($B16="N/A","N/A",IF(E16&gt;=8,"No",IF(E16&lt;2,"No","Yes")))</f>
        <v>Yes</v>
      </c>
      <c r="G16" s="8">
        <v>3.7852348992999998</v>
      </c>
      <c r="H16" s="9" t="str">
        <f>IF($B16="N/A","N/A",IF(G16&gt;=8,"No",IF(G16&lt;2,"No","Yes")))</f>
        <v>Yes</v>
      </c>
      <c r="I16" s="10">
        <v>250.7</v>
      </c>
      <c r="J16" s="10">
        <v>-19.8</v>
      </c>
      <c r="K16" s="9" t="str">
        <f t="shared" si="0"/>
        <v>Yes</v>
      </c>
    </row>
    <row r="17" spans="1:11" x14ac:dyDescent="0.2">
      <c r="A17" s="112" t="s">
        <v>312</v>
      </c>
      <c r="B17" s="37" t="s">
        <v>223</v>
      </c>
      <c r="C17" s="8">
        <v>56.363636364000001</v>
      </c>
      <c r="D17" s="9" t="str">
        <f>IF(OR($B17="N/A",$C17="N/A"),"N/A",IF(C17&gt;100,"No",IF(C17&lt;98,"No","Yes")))</f>
        <v>No</v>
      </c>
      <c r="E17" s="8">
        <v>80.378250590999997</v>
      </c>
      <c r="F17" s="9" t="str">
        <f>IF(OR($B17="N/A",$E17="N/A"),"N/A",IF(E17&gt;100,"No",IF(E17&lt;98,"No","Yes")))</f>
        <v>No</v>
      </c>
      <c r="G17" s="8">
        <v>33.557046980000003</v>
      </c>
      <c r="H17" s="9" t="str">
        <f>IF($B17="N/A","N/A",IF(G17&gt;100,"No",IF(G17&lt;98,"No","Yes")))</f>
        <v>No</v>
      </c>
      <c r="I17" s="10">
        <v>42.61</v>
      </c>
      <c r="J17" s="10">
        <v>-58.3</v>
      </c>
      <c r="K17" s="9" t="str">
        <f t="shared" si="0"/>
        <v>No</v>
      </c>
    </row>
    <row r="18" spans="1:11" x14ac:dyDescent="0.2">
      <c r="A18" s="112" t="s">
        <v>31</v>
      </c>
      <c r="B18" s="37" t="s">
        <v>214</v>
      </c>
      <c r="C18" s="8">
        <v>54.545454544999998</v>
      </c>
      <c r="D18" s="9" t="str">
        <f>IF($B18="N/A","N/A",IF(C18&gt;100,"No",IF(C18&lt;95,"No","Yes")))</f>
        <v>No</v>
      </c>
      <c r="E18" s="8">
        <v>80.141843972000004</v>
      </c>
      <c r="F18" s="9" t="str">
        <f>IF($B18="N/A","N/A",IF(E18&gt;100,"No",IF(E18&lt;95,"No","Yes")))</f>
        <v>No</v>
      </c>
      <c r="G18" s="8">
        <v>30.201342281999999</v>
      </c>
      <c r="H18" s="9" t="str">
        <f>IF($B18="N/A","N/A",IF(G18&gt;100,"No",IF(G18&lt;95,"No","Yes")))</f>
        <v>No</v>
      </c>
      <c r="I18" s="10">
        <v>46.93</v>
      </c>
      <c r="J18" s="10">
        <v>-62.3</v>
      </c>
      <c r="K18" s="9" t="str">
        <f t="shared" si="0"/>
        <v>No</v>
      </c>
    </row>
    <row r="19" spans="1:11" x14ac:dyDescent="0.2">
      <c r="A19" s="112" t="s">
        <v>313</v>
      </c>
      <c r="B19" s="37" t="s">
        <v>214</v>
      </c>
      <c r="C19" s="8">
        <v>27.272727273000001</v>
      </c>
      <c r="D19" s="9" t="str">
        <f>IF($B19="N/A","N/A",IF(C19&gt;100,"No",IF(C19&lt;95,"No","Yes")))</f>
        <v>No</v>
      </c>
      <c r="E19" s="8">
        <v>93.617021277000006</v>
      </c>
      <c r="F19" s="9" t="str">
        <f>IF($B19="N/A","N/A",IF(E19&gt;100,"No",IF(E19&lt;95,"No","Yes")))</f>
        <v>No</v>
      </c>
      <c r="G19" s="8">
        <v>73.154362415999998</v>
      </c>
      <c r="H19" s="9" t="str">
        <f>IF($B19="N/A","N/A",IF(G19&gt;100,"No",IF(G19&lt;95,"No","Yes")))</f>
        <v>No</v>
      </c>
      <c r="I19" s="10">
        <v>243.3</v>
      </c>
      <c r="J19" s="10">
        <v>-21.9</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1.7454545454999999</v>
      </c>
      <c r="D21" s="9" t="str">
        <f>IF($B21="N/A","N/A",IF(C21&gt;=2,"Yes","No"))</f>
        <v>No</v>
      </c>
      <c r="E21" s="8">
        <v>1.695035461</v>
      </c>
      <c r="F21" s="9" t="str">
        <f>IF($B21="N/A","N/A",IF(E21&gt;=2,"Yes","No"))</f>
        <v>No</v>
      </c>
      <c r="G21" s="8">
        <v>1.8389261745000001</v>
      </c>
      <c r="H21" s="9" t="str">
        <f>IF($B21="N/A","N/A",IF(G21&gt;=2,"Yes","No"))</f>
        <v>No</v>
      </c>
      <c r="I21" s="10">
        <v>-2.89</v>
      </c>
      <c r="J21" s="10">
        <v>8.4890000000000008</v>
      </c>
      <c r="K21" s="9" t="str">
        <f t="shared" si="0"/>
        <v>Yes</v>
      </c>
    </row>
    <row r="22" spans="1:11" x14ac:dyDescent="0.2">
      <c r="A22" s="112" t="s">
        <v>832</v>
      </c>
      <c r="B22" s="37" t="s">
        <v>226</v>
      </c>
      <c r="C22" s="8">
        <v>0</v>
      </c>
      <c r="D22" s="9" t="str">
        <f>IF($B22="N/A","N/A",IF(C22&gt;30,"No",IF(C22&lt;5,"No","Yes")))</f>
        <v>No</v>
      </c>
      <c r="E22" s="8">
        <v>4.0189125295999997</v>
      </c>
      <c r="F22" s="9" t="str">
        <f>IF($B22="N/A","N/A",IF(E22&gt;30,"No",IF(E22&lt;5,"No","Yes")))</f>
        <v>No</v>
      </c>
      <c r="G22" s="8">
        <v>3.3557046979999998</v>
      </c>
      <c r="H22" s="9" t="str">
        <f>IF($B22="N/A","N/A",IF(G22&gt;30,"No",IF(G22&lt;5,"No","Yes")))</f>
        <v>No</v>
      </c>
      <c r="I22" s="10" t="s">
        <v>1747</v>
      </c>
      <c r="J22" s="10">
        <v>-16.5</v>
      </c>
      <c r="K22" s="9" t="str">
        <f t="shared" si="0"/>
        <v>Yes</v>
      </c>
    </row>
    <row r="23" spans="1:11" x14ac:dyDescent="0.2">
      <c r="A23" s="112" t="s">
        <v>833</v>
      </c>
      <c r="B23" s="37" t="s">
        <v>227</v>
      </c>
      <c r="C23" s="8">
        <v>47.272727273000001</v>
      </c>
      <c r="D23" s="9" t="str">
        <f>IF($B23="N/A","N/A",IF(C23&gt;75,"No",IF(C23&lt;15,"No","Yes")))</f>
        <v>Yes</v>
      </c>
      <c r="E23" s="8">
        <v>40.425531915000001</v>
      </c>
      <c r="F23" s="9" t="str">
        <f>IF($B23="N/A","N/A",IF(E23&gt;75,"No",IF(E23&lt;15,"No","Yes")))</f>
        <v>Yes</v>
      </c>
      <c r="G23" s="8">
        <v>38.926174496999998</v>
      </c>
      <c r="H23" s="9" t="str">
        <f>IF($B23="N/A","N/A",IF(G23&gt;75,"No",IF(G23&lt;15,"No","Yes")))</f>
        <v>Yes</v>
      </c>
      <c r="I23" s="10">
        <v>-14.5</v>
      </c>
      <c r="J23" s="10">
        <v>-3.71</v>
      </c>
      <c r="K23" s="9" t="str">
        <f t="shared" si="0"/>
        <v>Yes</v>
      </c>
    </row>
    <row r="24" spans="1:11" x14ac:dyDescent="0.2">
      <c r="A24" s="112" t="s">
        <v>834</v>
      </c>
      <c r="B24" s="37" t="s">
        <v>228</v>
      </c>
      <c r="C24" s="8">
        <v>52.727272726999999</v>
      </c>
      <c r="D24" s="9" t="str">
        <f>IF($B24="N/A","N/A",IF(C24&gt;70,"No",IF(C24&lt;25,"No","Yes")))</f>
        <v>Yes</v>
      </c>
      <c r="E24" s="8">
        <v>55.555555556000002</v>
      </c>
      <c r="F24" s="9" t="str">
        <f>IF($B24="N/A","N/A",IF(E24&gt;70,"No",IF(E24&lt;25,"No","Yes")))</f>
        <v>Yes</v>
      </c>
      <c r="G24" s="8">
        <v>57.718120804999998</v>
      </c>
      <c r="H24" s="9" t="str">
        <f>IF($B24="N/A","N/A",IF(G24&gt;70,"No",IF(G24&lt;25,"No","Yes")))</f>
        <v>Yes</v>
      </c>
      <c r="I24" s="10">
        <v>5.3639999999999999</v>
      </c>
      <c r="J24" s="10">
        <v>3.8929999999999998</v>
      </c>
      <c r="K24" s="9" t="str">
        <f t="shared" si="0"/>
        <v>Yes</v>
      </c>
    </row>
    <row r="25" spans="1:11" x14ac:dyDescent="0.2">
      <c r="A25" s="112" t="s">
        <v>318</v>
      </c>
      <c r="B25" s="37" t="s">
        <v>229</v>
      </c>
      <c r="C25" s="8">
        <v>0</v>
      </c>
      <c r="D25" s="9" t="str">
        <f>IF($B25="N/A","N/A",IF(C25&gt;70,"No",IF(C25&lt;35,"No","Yes")))</f>
        <v>No</v>
      </c>
      <c r="E25" s="8">
        <v>0</v>
      </c>
      <c r="F25" s="9" t="str">
        <f>IF($B25="N/A","N/A",IF(E25&gt;70,"No",IF(E25&lt;35,"No","Yes")))</f>
        <v>No</v>
      </c>
      <c r="G25" s="8">
        <v>0</v>
      </c>
      <c r="H25" s="9" t="str">
        <f>IF($B25="N/A","N/A",IF(G25&gt;70,"No",IF(G25&lt;35,"No","Yes")))</f>
        <v>No</v>
      </c>
      <c r="I25" s="10" t="s">
        <v>1747</v>
      </c>
      <c r="J25" s="10" t="s">
        <v>1747</v>
      </c>
      <c r="K25" s="9" t="str">
        <f t="shared" si="0"/>
        <v>N/A</v>
      </c>
    </row>
    <row r="26" spans="1:11" x14ac:dyDescent="0.2">
      <c r="A26" s="112" t="s">
        <v>835</v>
      </c>
      <c r="B26" s="37" t="s">
        <v>220</v>
      </c>
      <c r="C26" s="8" t="s">
        <v>1747</v>
      </c>
      <c r="D26" s="9" t="str">
        <f>IF($B26="N/A","N/A",IF(C26&gt;1,"Yes","No"))</f>
        <v>Yes</v>
      </c>
      <c r="E26" s="8" t="s">
        <v>1747</v>
      </c>
      <c r="F26" s="9" t="str">
        <f>IF($B26="N/A","N/A",IF(E26&gt;1,"Yes","No"))</f>
        <v>Yes</v>
      </c>
      <c r="G26" s="8" t="s">
        <v>1747</v>
      </c>
      <c r="H26" s="9" t="str">
        <f>IF($B26="N/A","N/A",IF(G26&gt;1,"Yes","No"))</f>
        <v>Yes</v>
      </c>
      <c r="I26" s="10" t="s">
        <v>1747</v>
      </c>
      <c r="J26" s="10" t="s">
        <v>1747</v>
      </c>
      <c r="K26" s="9" t="str">
        <f t="shared" si="0"/>
        <v>N/A</v>
      </c>
    </row>
    <row r="27" spans="1:11" x14ac:dyDescent="0.2">
      <c r="A27" s="112" t="s">
        <v>319</v>
      </c>
      <c r="B27" s="37" t="s">
        <v>213</v>
      </c>
      <c r="C27" s="8" t="s">
        <v>1747</v>
      </c>
      <c r="D27" s="9" t="str">
        <f>IF($B27="N/A","N/A",IF(C27&gt;15,"No",IF(C27&lt;-15,"No","Yes")))</f>
        <v>N/A</v>
      </c>
      <c r="E27" s="8" t="s">
        <v>1747</v>
      </c>
      <c r="F27" s="9" t="str">
        <f>IF($B27="N/A","N/A",IF(E27&gt;15,"No",IF(E27&lt;-15,"No","Yes")))</f>
        <v>N/A</v>
      </c>
      <c r="G27" s="8" t="s">
        <v>1747</v>
      </c>
      <c r="H27" s="9" t="str">
        <f>IF($B27="N/A","N/A",IF(G27&gt;15,"No",IF(G27&lt;-15,"No","Yes")))</f>
        <v>N/A</v>
      </c>
      <c r="I27" s="10" t="s">
        <v>1747</v>
      </c>
      <c r="J27" s="10" t="s">
        <v>1747</v>
      </c>
      <c r="K27" s="9" t="str">
        <f t="shared" si="0"/>
        <v>N/A</v>
      </c>
    </row>
    <row r="28" spans="1:11" x14ac:dyDescent="0.2">
      <c r="A28" s="112" t="s">
        <v>836</v>
      </c>
      <c r="B28" s="37" t="s">
        <v>213</v>
      </c>
      <c r="C28" s="8" t="s">
        <v>1747</v>
      </c>
      <c r="D28" s="9" t="str">
        <f>IF($B28="N/A","N/A",IF(C28&gt;15,"No",IF(C28&lt;-15,"No","Yes")))</f>
        <v>N/A</v>
      </c>
      <c r="E28" s="8" t="s">
        <v>1747</v>
      </c>
      <c r="F28" s="9" t="str">
        <f>IF($B28="N/A","N/A",IF(E28&gt;15,"No",IF(E28&lt;-15,"No","Yes")))</f>
        <v>N/A</v>
      </c>
      <c r="G28" s="8" t="s">
        <v>1747</v>
      </c>
      <c r="H28" s="9" t="str">
        <f>IF($B28="N/A","N/A",IF(G28&gt;15,"No",IF(G28&lt;-15,"No","Yes")))</f>
        <v>N/A</v>
      </c>
      <c r="I28" s="10" t="s">
        <v>1747</v>
      </c>
      <c r="J28" s="10" t="s">
        <v>1747</v>
      </c>
      <c r="K28" s="9" t="str">
        <f t="shared" si="0"/>
        <v>N/A</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t="s">
        <v>1747</v>
      </c>
      <c r="D30" s="9" t="str">
        <f>IF($B30="N/A","N/A",IF(C30&gt;15,"No",IF(C30&lt;-15,"No","Yes")))</f>
        <v>N/A</v>
      </c>
      <c r="E30" s="8" t="s">
        <v>1747</v>
      </c>
      <c r="F30" s="9" t="str">
        <f>IF($B30="N/A","N/A",IF(E30&gt;15,"No",IF(E30&lt;-15,"No","Yes")))</f>
        <v>N/A</v>
      </c>
      <c r="G30" s="8" t="s">
        <v>1747</v>
      </c>
      <c r="H30" s="9" t="str">
        <f>IF($B30="N/A","N/A",IF(G30&gt;15,"No",IF(G30&lt;-15,"No","Yes")))</f>
        <v>N/A</v>
      </c>
      <c r="I30" s="10" t="s">
        <v>1747</v>
      </c>
      <c r="J30" s="10" t="s">
        <v>1747</v>
      </c>
      <c r="K30" s="9" t="str">
        <f t="shared" si="0"/>
        <v>N/A</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61647</v>
      </c>
      <c r="D6" s="9" t="str">
        <f>IF(OR($B6="N/A",$C6="N/A"),"N/A",IF(C6&lt;0,"No","Yes"))</f>
        <v>N/A</v>
      </c>
      <c r="E6" s="38">
        <v>66332</v>
      </c>
      <c r="F6" s="9" t="str">
        <f>IF($B6="N/A","N/A",IF(E6&lt;0,"No","Yes"))</f>
        <v>N/A</v>
      </c>
      <c r="G6" s="38">
        <v>62445</v>
      </c>
      <c r="H6" s="9" t="str">
        <f>IF($B6="N/A","N/A",IF(G6&lt;0,"No","Yes"))</f>
        <v>N/A</v>
      </c>
      <c r="I6" s="10">
        <v>7.6</v>
      </c>
      <c r="J6" s="10">
        <v>-5.86</v>
      </c>
      <c r="K6" s="9" t="str">
        <f t="shared" ref="K6:K35" si="0">IF(J6="Div by 0", "N/A", IF(J6="N/A","N/A", IF(J6&gt;30, "No", IF(J6&lt;-30, "No", "Yes"))))</f>
        <v>Yes</v>
      </c>
    </row>
    <row r="7" spans="1:11" x14ac:dyDescent="0.2">
      <c r="A7" s="112" t="s">
        <v>438</v>
      </c>
      <c r="B7" s="107" t="s">
        <v>213</v>
      </c>
      <c r="C7" s="9">
        <v>0</v>
      </c>
      <c r="D7" s="9" t="str">
        <f t="shared" ref="D7:D17" si="1">IF(OR($B7="N/A",$C7="N/A"),"N/A",IF(C7&lt;0,"No","Yes"))</f>
        <v>N/A</v>
      </c>
      <c r="E7" s="9">
        <v>1.5075679999999999E-3</v>
      </c>
      <c r="F7" s="9" t="str">
        <f t="shared" ref="F7:F17" si="2">IF($B7="N/A","N/A",IF(E7&lt;0,"No","Yes"))</f>
        <v>N/A</v>
      </c>
      <c r="G7" s="9">
        <v>0</v>
      </c>
      <c r="H7" s="9" t="str">
        <f t="shared" ref="H7:H17" si="3">IF($B7="N/A","N/A",IF(G7&lt;0,"No","Yes"))</f>
        <v>N/A</v>
      </c>
      <c r="I7" s="10" t="s">
        <v>1747</v>
      </c>
      <c r="J7" s="10">
        <v>-100</v>
      </c>
      <c r="K7" s="9" t="str">
        <f t="shared" si="0"/>
        <v>No</v>
      </c>
    </row>
    <row r="8" spans="1:11" x14ac:dyDescent="0.2">
      <c r="A8" s="112" t="s">
        <v>439</v>
      </c>
      <c r="B8" s="107" t="s">
        <v>213</v>
      </c>
      <c r="C8" s="9">
        <v>1.6188946744999999</v>
      </c>
      <c r="D8" s="9" t="str">
        <f t="shared" si="1"/>
        <v>N/A</v>
      </c>
      <c r="E8" s="9">
        <v>1.5799312549</v>
      </c>
      <c r="F8" s="9" t="str">
        <f t="shared" si="2"/>
        <v>N/A</v>
      </c>
      <c r="G8" s="9">
        <v>1.7006966130000001</v>
      </c>
      <c r="H8" s="9" t="str">
        <f t="shared" si="3"/>
        <v>N/A</v>
      </c>
      <c r="I8" s="10">
        <v>-2.41</v>
      </c>
      <c r="J8" s="10">
        <v>7.6440000000000001</v>
      </c>
      <c r="K8" s="9" t="str">
        <f t="shared" si="0"/>
        <v>Yes</v>
      </c>
    </row>
    <row r="9" spans="1:11" x14ac:dyDescent="0.2">
      <c r="A9" s="112" t="s">
        <v>440</v>
      </c>
      <c r="B9" s="107" t="s">
        <v>213</v>
      </c>
      <c r="C9" s="9">
        <v>50.515029116999997</v>
      </c>
      <c r="D9" s="9" t="str">
        <f t="shared" si="1"/>
        <v>N/A</v>
      </c>
      <c r="E9" s="9">
        <v>51.337212807999997</v>
      </c>
      <c r="F9" s="9" t="str">
        <f t="shared" si="2"/>
        <v>N/A</v>
      </c>
      <c r="G9" s="9">
        <v>52.201137000999999</v>
      </c>
      <c r="H9" s="9" t="str">
        <f t="shared" si="3"/>
        <v>N/A</v>
      </c>
      <c r="I9" s="10">
        <v>1.6279999999999999</v>
      </c>
      <c r="J9" s="10">
        <v>1.6830000000000001</v>
      </c>
      <c r="K9" s="9" t="str">
        <f t="shared" si="0"/>
        <v>Yes</v>
      </c>
    </row>
    <row r="10" spans="1:11" x14ac:dyDescent="0.2">
      <c r="A10" s="112" t="s">
        <v>441</v>
      </c>
      <c r="B10" s="107" t="s">
        <v>213</v>
      </c>
      <c r="C10" s="9">
        <v>47.421610135000002</v>
      </c>
      <c r="D10" s="9" t="str">
        <f t="shared" si="1"/>
        <v>N/A</v>
      </c>
      <c r="E10" s="9">
        <v>46.972803472999999</v>
      </c>
      <c r="F10" s="9" t="str">
        <f t="shared" si="2"/>
        <v>N/A</v>
      </c>
      <c r="G10" s="9">
        <v>46.038914245000001</v>
      </c>
      <c r="H10" s="9" t="str">
        <f t="shared" si="3"/>
        <v>N/A</v>
      </c>
      <c r="I10" s="10">
        <v>-0.94599999999999995</v>
      </c>
      <c r="J10" s="10">
        <v>-1.99</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97.918795724000006</v>
      </c>
      <c r="D12" s="9" t="str">
        <f t="shared" si="1"/>
        <v>N/A</v>
      </c>
      <c r="E12" s="9">
        <v>97.664777181000005</v>
      </c>
      <c r="F12" s="9" t="str">
        <f t="shared" si="2"/>
        <v>N/A</v>
      </c>
      <c r="G12" s="9">
        <v>97.972615902000001</v>
      </c>
      <c r="H12" s="9" t="str">
        <f t="shared" si="3"/>
        <v>N/A</v>
      </c>
      <c r="I12" s="10">
        <v>-0.25900000000000001</v>
      </c>
      <c r="J12" s="10">
        <v>0.31519999999999998</v>
      </c>
      <c r="K12" s="9" t="str">
        <f t="shared" si="0"/>
        <v>Yes</v>
      </c>
    </row>
    <row r="13" spans="1:11" x14ac:dyDescent="0.2">
      <c r="A13" s="28" t="s">
        <v>827</v>
      </c>
      <c r="B13" s="107" t="s">
        <v>213</v>
      </c>
      <c r="C13" s="9">
        <v>1.1031409449</v>
      </c>
      <c r="D13" s="9" t="str">
        <f t="shared" si="1"/>
        <v>N/A</v>
      </c>
      <c r="E13" s="9">
        <v>1.112359724</v>
      </c>
      <c r="F13" s="9" t="str">
        <f t="shared" si="2"/>
        <v>N/A</v>
      </c>
      <c r="G13" s="9">
        <v>1.1135520358</v>
      </c>
      <c r="H13" s="9" t="str">
        <f t="shared" si="3"/>
        <v>N/A</v>
      </c>
      <c r="I13" s="10">
        <v>0.8357</v>
      </c>
      <c r="J13" s="10">
        <v>0.1072</v>
      </c>
      <c r="K13" s="9" t="str">
        <f t="shared" si="0"/>
        <v>Yes</v>
      </c>
    </row>
    <row r="14" spans="1:11" x14ac:dyDescent="0.2">
      <c r="A14" s="28" t="s">
        <v>311</v>
      </c>
      <c r="B14" s="107" t="s">
        <v>213</v>
      </c>
      <c r="C14" s="9">
        <v>35.375606273999999</v>
      </c>
      <c r="D14" s="9" t="str">
        <f t="shared" si="1"/>
        <v>N/A</v>
      </c>
      <c r="E14" s="9">
        <v>28.244286317</v>
      </c>
      <c r="F14" s="9" t="str">
        <f t="shared" si="2"/>
        <v>N/A</v>
      </c>
      <c r="G14" s="9">
        <v>34.502362079000001</v>
      </c>
      <c r="H14" s="9" t="str">
        <f t="shared" si="3"/>
        <v>N/A</v>
      </c>
      <c r="I14" s="10">
        <v>-20.2</v>
      </c>
      <c r="J14" s="10">
        <v>22.16</v>
      </c>
      <c r="K14" s="9" t="str">
        <f t="shared" si="0"/>
        <v>Yes</v>
      </c>
    </row>
    <row r="15" spans="1:11" x14ac:dyDescent="0.2">
      <c r="A15" s="28" t="s">
        <v>828</v>
      </c>
      <c r="B15" s="107" t="s">
        <v>213</v>
      </c>
      <c r="C15" s="9">
        <v>7.7705429199999996</v>
      </c>
      <c r="D15" s="9" t="str">
        <f t="shared" si="1"/>
        <v>N/A</v>
      </c>
      <c r="E15" s="9">
        <v>7.7298638910999999</v>
      </c>
      <c r="F15" s="9" t="str">
        <f t="shared" si="2"/>
        <v>N/A</v>
      </c>
      <c r="G15" s="9">
        <v>7.1396147597999997</v>
      </c>
      <c r="H15" s="9" t="str">
        <f t="shared" si="3"/>
        <v>N/A</v>
      </c>
      <c r="I15" s="10">
        <v>-0.52400000000000002</v>
      </c>
      <c r="J15" s="10">
        <v>-7.64</v>
      </c>
      <c r="K15" s="9" t="str">
        <f t="shared" si="0"/>
        <v>Yes</v>
      </c>
    </row>
    <row r="16" spans="1:11" x14ac:dyDescent="0.2">
      <c r="A16" s="28" t="s">
        <v>837</v>
      </c>
      <c r="B16" s="107" t="s">
        <v>213</v>
      </c>
      <c r="C16" s="9">
        <v>3.2081204275999999</v>
      </c>
      <c r="D16" s="9" t="str">
        <f t="shared" si="1"/>
        <v>N/A</v>
      </c>
      <c r="E16" s="9">
        <v>3.2554997662999998</v>
      </c>
      <c r="F16" s="9" t="str">
        <f t="shared" si="2"/>
        <v>N/A</v>
      </c>
      <c r="G16" s="9">
        <v>3.2842887575000002</v>
      </c>
      <c r="H16" s="9" t="str">
        <f t="shared" si="3"/>
        <v>N/A</v>
      </c>
      <c r="I16" s="10">
        <v>1.4770000000000001</v>
      </c>
      <c r="J16" s="10">
        <v>0.88429999999999997</v>
      </c>
      <c r="K16" s="9" t="str">
        <f t="shared" si="0"/>
        <v>Yes</v>
      </c>
    </row>
    <row r="17" spans="1:11" x14ac:dyDescent="0.2">
      <c r="A17" s="28" t="s">
        <v>830</v>
      </c>
      <c r="B17" s="107" t="s">
        <v>213</v>
      </c>
      <c r="C17" s="9">
        <v>3.6806286176</v>
      </c>
      <c r="D17" s="9" t="str">
        <f t="shared" si="1"/>
        <v>N/A</v>
      </c>
      <c r="E17" s="9">
        <v>3.4758781698000001</v>
      </c>
      <c r="F17" s="9" t="str">
        <f t="shared" si="2"/>
        <v>N/A</v>
      </c>
      <c r="G17" s="9">
        <v>3.5950547750999999</v>
      </c>
      <c r="H17" s="9" t="str">
        <f t="shared" si="3"/>
        <v>N/A</v>
      </c>
      <c r="I17" s="10">
        <v>-5.56</v>
      </c>
      <c r="J17" s="10">
        <v>3.4289999999999998</v>
      </c>
      <c r="K17" s="9" t="str">
        <f t="shared" si="0"/>
        <v>Yes</v>
      </c>
    </row>
    <row r="18" spans="1:11" x14ac:dyDescent="0.2">
      <c r="A18" s="112" t="s">
        <v>312</v>
      </c>
      <c r="B18" s="37" t="s">
        <v>223</v>
      </c>
      <c r="C18" s="9">
        <v>98.020990478000002</v>
      </c>
      <c r="D18" s="9" t="str">
        <f>IF(OR($B18="N/A",$C18="N/A"),"N/A",IF(C18&gt;100,"No",IF(C18&lt;98,"No","Yes")))</f>
        <v>Yes</v>
      </c>
      <c r="E18" s="9">
        <v>97.881866971999997</v>
      </c>
      <c r="F18" s="9" t="str">
        <f>IF(OR($B18="N/A",$E18="N/A"),"N/A",IF(E18&gt;100,"No",IF(E18&lt;98,"No","Yes")))</f>
        <v>No</v>
      </c>
      <c r="G18" s="9">
        <v>98.174393465999998</v>
      </c>
      <c r="H18" s="9" t="str">
        <f>IF($B18="N/A","N/A",IF(G18&gt;100,"No",IF(G18&lt;98,"No","Yes")))</f>
        <v>Yes</v>
      </c>
      <c r="I18" s="10">
        <v>-0.14199999999999999</v>
      </c>
      <c r="J18" s="10">
        <v>0.2989</v>
      </c>
      <c r="K18" s="9" t="str">
        <f t="shared" si="0"/>
        <v>Yes</v>
      </c>
    </row>
    <row r="19" spans="1:11" x14ac:dyDescent="0.2">
      <c r="A19" s="112" t="s">
        <v>31</v>
      </c>
      <c r="B19" s="37" t="s">
        <v>214</v>
      </c>
      <c r="C19" s="9">
        <v>96.908203157000003</v>
      </c>
      <c r="D19" s="9" t="str">
        <f>IF(OR($B19="N/A",$C19="N/A"),"N/A",IF(C19&gt;100,"No",IF(C19&lt;95,"No","Yes")))</f>
        <v>Yes</v>
      </c>
      <c r="E19" s="9">
        <v>96.740638003000001</v>
      </c>
      <c r="F19" s="9" t="str">
        <f>IF(OR($B19="N/A",$E19="N/A"),"N/A",IF(E19&gt;100,"No",IF(E19&lt;98,"No","Yes")))</f>
        <v>No</v>
      </c>
      <c r="G19" s="9">
        <v>97.010168949000004</v>
      </c>
      <c r="H19" s="9" t="str">
        <f>IF($B19="N/A","N/A",IF(G19&gt;100,"No",IF(G19&lt;95,"No","Yes")))</f>
        <v>Yes</v>
      </c>
      <c r="I19" s="10">
        <v>-0.17299999999999999</v>
      </c>
      <c r="J19" s="10">
        <v>0.27860000000000001</v>
      </c>
      <c r="K19" s="9" t="str">
        <f t="shared" si="0"/>
        <v>Yes</v>
      </c>
    </row>
    <row r="20" spans="1:11" x14ac:dyDescent="0.2">
      <c r="A20" s="28" t="s">
        <v>313</v>
      </c>
      <c r="B20" s="107" t="s">
        <v>213</v>
      </c>
      <c r="C20" s="9">
        <v>98.016124060999999</v>
      </c>
      <c r="D20" s="9" t="str">
        <f t="shared" ref="D20:D35" si="4">IF(OR($B20="N/A",$C20="N/A"),"N/A",IF(C20&lt;0,"No","Yes"))</f>
        <v>N/A</v>
      </c>
      <c r="E20" s="9">
        <v>97.842670204000001</v>
      </c>
      <c r="F20" s="9" t="str">
        <f t="shared" ref="F20:F34" si="5">IF($B20="N/A","N/A",IF(E20&lt;0,"No","Yes"))</f>
        <v>N/A</v>
      </c>
      <c r="G20" s="9">
        <v>98.135959643999996</v>
      </c>
      <c r="H20" s="9" t="str">
        <f t="shared" ref="H20:H35" si="6">IF($B20="N/A","N/A",IF(G20&lt;0,"No","Yes"))</f>
        <v>N/A</v>
      </c>
      <c r="I20" s="10">
        <v>-0.17699999999999999</v>
      </c>
      <c r="J20" s="10">
        <v>0.29980000000000001</v>
      </c>
      <c r="K20" s="9" t="str">
        <f t="shared" si="0"/>
        <v>Yes</v>
      </c>
    </row>
    <row r="21" spans="1:11" x14ac:dyDescent="0.2">
      <c r="A21" s="28" t="s">
        <v>838</v>
      </c>
      <c r="B21" s="107" t="s">
        <v>213</v>
      </c>
      <c r="C21" s="9">
        <v>1.4453258066000001</v>
      </c>
      <c r="D21" s="9" t="str">
        <f t="shared" si="4"/>
        <v>N/A</v>
      </c>
      <c r="E21" s="9">
        <v>1.5196285352000001</v>
      </c>
      <c r="F21" s="9" t="str">
        <f t="shared" si="5"/>
        <v>N/A</v>
      </c>
      <c r="G21" s="9">
        <v>1.374009128</v>
      </c>
      <c r="H21" s="9" t="str">
        <f t="shared" si="6"/>
        <v>N/A</v>
      </c>
      <c r="I21" s="10">
        <v>5.141</v>
      </c>
      <c r="J21" s="10">
        <v>-9.58</v>
      </c>
      <c r="K21" s="9" t="str">
        <f t="shared" si="0"/>
        <v>Yes</v>
      </c>
    </row>
    <row r="22" spans="1:11" x14ac:dyDescent="0.2">
      <c r="A22" s="28" t="s">
        <v>314</v>
      </c>
      <c r="B22" s="107" t="s">
        <v>213</v>
      </c>
      <c r="C22" s="9">
        <v>99.970801499000004</v>
      </c>
      <c r="D22" s="9" t="str">
        <f t="shared" si="4"/>
        <v>N/A</v>
      </c>
      <c r="E22" s="9">
        <v>100</v>
      </c>
      <c r="F22" s="9" t="str">
        <f t="shared" si="5"/>
        <v>N/A</v>
      </c>
      <c r="G22" s="9">
        <v>100</v>
      </c>
      <c r="H22" s="9" t="str">
        <f t="shared" si="6"/>
        <v>N/A</v>
      </c>
      <c r="I22" s="10">
        <v>2.92E-2</v>
      </c>
      <c r="J22" s="10">
        <v>0</v>
      </c>
      <c r="K22" s="9" t="str">
        <f t="shared" si="0"/>
        <v>Yes</v>
      </c>
    </row>
    <row r="23" spans="1:11" x14ac:dyDescent="0.2">
      <c r="A23" s="28" t="s">
        <v>831</v>
      </c>
      <c r="B23" s="107" t="s">
        <v>213</v>
      </c>
      <c r="C23" s="9">
        <v>3.1171364130999999</v>
      </c>
      <c r="D23" s="9" t="str">
        <f t="shared" si="4"/>
        <v>N/A</v>
      </c>
      <c r="E23" s="9">
        <v>3.2313966110000001</v>
      </c>
      <c r="F23" s="9" t="str">
        <f t="shared" si="5"/>
        <v>N/A</v>
      </c>
      <c r="G23" s="9">
        <v>3.3504043557999998</v>
      </c>
      <c r="H23" s="9" t="str">
        <f t="shared" si="6"/>
        <v>N/A</v>
      </c>
      <c r="I23" s="10">
        <v>3.6659999999999999</v>
      </c>
      <c r="J23" s="10">
        <v>3.6829999999999998</v>
      </c>
      <c r="K23" s="9" t="str">
        <f t="shared" si="0"/>
        <v>Yes</v>
      </c>
    </row>
    <row r="24" spans="1:11" x14ac:dyDescent="0.2">
      <c r="A24" s="28" t="s">
        <v>315</v>
      </c>
      <c r="B24" s="107" t="s">
        <v>213</v>
      </c>
      <c r="C24" s="9">
        <v>4.3875448247</v>
      </c>
      <c r="D24" s="9" t="str">
        <f t="shared" si="4"/>
        <v>N/A</v>
      </c>
      <c r="E24" s="9">
        <v>4.1458119761000001</v>
      </c>
      <c r="F24" s="9" t="str">
        <f t="shared" si="5"/>
        <v>N/A</v>
      </c>
      <c r="G24" s="9">
        <v>3.4686524141000001</v>
      </c>
      <c r="H24" s="9" t="str">
        <f t="shared" si="6"/>
        <v>N/A</v>
      </c>
      <c r="I24" s="10">
        <v>-5.51</v>
      </c>
      <c r="J24" s="10">
        <v>-16.3</v>
      </c>
      <c r="K24" s="9" t="str">
        <f t="shared" si="0"/>
        <v>Yes</v>
      </c>
    </row>
    <row r="25" spans="1:11" x14ac:dyDescent="0.2">
      <c r="A25" s="28" t="s">
        <v>316</v>
      </c>
      <c r="B25" s="107" t="s">
        <v>213</v>
      </c>
      <c r="C25" s="9">
        <v>12.771584806</v>
      </c>
      <c r="D25" s="9" t="str">
        <f t="shared" si="4"/>
        <v>N/A</v>
      </c>
      <c r="E25" s="9">
        <v>12.270095881</v>
      </c>
      <c r="F25" s="9" t="str">
        <f t="shared" si="5"/>
        <v>N/A</v>
      </c>
      <c r="G25" s="9">
        <v>11.285130915</v>
      </c>
      <c r="H25" s="9" t="str">
        <f t="shared" si="6"/>
        <v>N/A</v>
      </c>
      <c r="I25" s="10">
        <v>-3.93</v>
      </c>
      <c r="J25" s="10">
        <v>-8.0299999999999994</v>
      </c>
      <c r="K25" s="9" t="str">
        <f t="shared" si="0"/>
        <v>Yes</v>
      </c>
    </row>
    <row r="26" spans="1:11" x14ac:dyDescent="0.2">
      <c r="A26" s="28" t="s">
        <v>317</v>
      </c>
      <c r="B26" s="107" t="s">
        <v>213</v>
      </c>
      <c r="C26" s="9">
        <v>82.840870369000001</v>
      </c>
      <c r="D26" s="9" t="str">
        <f t="shared" si="4"/>
        <v>N/A</v>
      </c>
      <c r="E26" s="9">
        <v>83.584092143000007</v>
      </c>
      <c r="F26" s="9" t="str">
        <f t="shared" si="5"/>
        <v>N/A</v>
      </c>
      <c r="G26" s="9">
        <v>85.246216670999999</v>
      </c>
      <c r="H26" s="9" t="str">
        <f t="shared" si="6"/>
        <v>N/A</v>
      </c>
      <c r="I26" s="10">
        <v>0.8972</v>
      </c>
      <c r="J26" s="10">
        <v>1.9890000000000001</v>
      </c>
      <c r="K26" s="9" t="str">
        <f t="shared" si="0"/>
        <v>Yes</v>
      </c>
    </row>
    <row r="27" spans="1:11" x14ac:dyDescent="0.2">
      <c r="A27" s="28" t="s">
        <v>318</v>
      </c>
      <c r="B27" s="107" t="s">
        <v>213</v>
      </c>
      <c r="C27" s="9">
        <v>48.438691257999999</v>
      </c>
      <c r="D27" s="9" t="str">
        <f t="shared" si="4"/>
        <v>N/A</v>
      </c>
      <c r="E27" s="9">
        <v>51.982451908999998</v>
      </c>
      <c r="F27" s="9" t="str">
        <f t="shared" si="5"/>
        <v>N/A</v>
      </c>
      <c r="G27" s="9">
        <v>55.660180959000002</v>
      </c>
      <c r="H27" s="9" t="str">
        <f t="shared" si="6"/>
        <v>N/A</v>
      </c>
      <c r="I27" s="10">
        <v>7.3159999999999998</v>
      </c>
      <c r="J27" s="10">
        <v>7.0750000000000002</v>
      </c>
      <c r="K27" s="9" t="str">
        <f t="shared" si="0"/>
        <v>Yes</v>
      </c>
    </row>
    <row r="28" spans="1:11" x14ac:dyDescent="0.2">
      <c r="A28" s="28" t="s">
        <v>835</v>
      </c>
      <c r="B28" s="107" t="s">
        <v>213</v>
      </c>
      <c r="C28" s="9">
        <v>1.745755333</v>
      </c>
      <c r="D28" s="9" t="str">
        <f t="shared" si="4"/>
        <v>N/A</v>
      </c>
      <c r="E28" s="9">
        <v>1.9326585655999999</v>
      </c>
      <c r="F28" s="9" t="str">
        <f t="shared" si="5"/>
        <v>N/A</v>
      </c>
      <c r="G28" s="9">
        <v>1.9680927583000001</v>
      </c>
      <c r="H28" s="9" t="str">
        <f t="shared" si="6"/>
        <v>N/A</v>
      </c>
      <c r="I28" s="10">
        <v>10.71</v>
      </c>
      <c r="J28" s="10">
        <v>1.833</v>
      </c>
      <c r="K28" s="9" t="str">
        <f t="shared" si="0"/>
        <v>Yes</v>
      </c>
    </row>
    <row r="29" spans="1:11" x14ac:dyDescent="0.2">
      <c r="A29" s="28" t="s">
        <v>319</v>
      </c>
      <c r="B29" s="107" t="s">
        <v>213</v>
      </c>
      <c r="C29" s="9">
        <v>3.3488496999999999E-3</v>
      </c>
      <c r="D29" s="9" t="str">
        <f t="shared" si="4"/>
        <v>N/A</v>
      </c>
      <c r="E29" s="9">
        <v>3.7701922800000003E-2</v>
      </c>
      <c r="F29" s="9" t="str">
        <f t="shared" si="5"/>
        <v>N/A</v>
      </c>
      <c r="G29" s="9">
        <v>3.1648301099999998E-2</v>
      </c>
      <c r="H29" s="9" t="str">
        <f t="shared" si="6"/>
        <v>N/A</v>
      </c>
      <c r="I29" s="10">
        <v>1026</v>
      </c>
      <c r="J29" s="10">
        <v>-16.100000000000001</v>
      </c>
      <c r="K29" s="9" t="str">
        <f t="shared" si="0"/>
        <v>Yes</v>
      </c>
    </row>
    <row r="30" spans="1:11" x14ac:dyDescent="0.2">
      <c r="A30" s="28" t="s">
        <v>836</v>
      </c>
      <c r="B30" s="107" t="s">
        <v>213</v>
      </c>
      <c r="C30" s="9">
        <v>99.782324771000006</v>
      </c>
      <c r="D30" s="9" t="str">
        <f t="shared" si="4"/>
        <v>N/A</v>
      </c>
      <c r="E30" s="9">
        <v>99.559177517999998</v>
      </c>
      <c r="F30" s="9" t="str">
        <f t="shared" si="5"/>
        <v>N/A</v>
      </c>
      <c r="G30" s="9">
        <v>99.608711913999997</v>
      </c>
      <c r="H30" s="9" t="str">
        <f t="shared" si="6"/>
        <v>N/A</v>
      </c>
      <c r="I30" s="10">
        <v>-0.224</v>
      </c>
      <c r="J30" s="10">
        <v>4.9799999999999997E-2</v>
      </c>
      <c r="K30" s="9" t="str">
        <f t="shared" si="0"/>
        <v>Yes</v>
      </c>
    </row>
    <row r="31" spans="1:11" x14ac:dyDescent="0.2">
      <c r="A31" s="112" t="s">
        <v>320</v>
      </c>
      <c r="B31" s="37" t="s">
        <v>213</v>
      </c>
      <c r="C31" s="9">
        <v>100</v>
      </c>
      <c r="D31" s="9" t="str">
        <f t="shared" si="4"/>
        <v>N/A</v>
      </c>
      <c r="E31" s="9">
        <v>100</v>
      </c>
      <c r="F31" s="9" t="str">
        <f t="shared" si="5"/>
        <v>N/A</v>
      </c>
      <c r="G31" s="9">
        <v>100</v>
      </c>
      <c r="H31" s="9" t="str">
        <f t="shared" si="6"/>
        <v>N/A</v>
      </c>
      <c r="I31" s="10">
        <v>0</v>
      </c>
      <c r="J31" s="10">
        <v>0</v>
      </c>
      <c r="K31" s="9" t="str">
        <f t="shared" si="0"/>
        <v>Yes</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35.888202182999997</v>
      </c>
      <c r="D34" s="9" t="str">
        <f t="shared" si="4"/>
        <v>N/A</v>
      </c>
      <c r="E34" s="9">
        <v>34.523307000999999</v>
      </c>
      <c r="F34" s="9" t="str">
        <f t="shared" si="5"/>
        <v>N/A</v>
      </c>
      <c r="G34" s="9">
        <v>34.680118503999999</v>
      </c>
      <c r="H34" s="9" t="str">
        <f t="shared" si="6"/>
        <v>N/A</v>
      </c>
      <c r="I34" s="10">
        <v>-3.8</v>
      </c>
      <c r="J34" s="10">
        <v>0.45419999999999999</v>
      </c>
      <c r="K34" s="9" t="str">
        <f t="shared" si="0"/>
        <v>Yes</v>
      </c>
    </row>
    <row r="35" spans="1:11" ht="25.5" x14ac:dyDescent="0.2">
      <c r="A35" s="28" t="s">
        <v>370</v>
      </c>
      <c r="B35" s="107" t="s">
        <v>213</v>
      </c>
      <c r="C35" s="9">
        <v>24.828458806</v>
      </c>
      <c r="D35" s="9" t="str">
        <f t="shared" si="4"/>
        <v>N/A</v>
      </c>
      <c r="E35" s="9">
        <v>26.596514503000002</v>
      </c>
      <c r="F35" s="9" t="str">
        <f>IF($B35="N/A","N/A",IF(E35&lt;0,"No","Yes"))</f>
        <v>N/A</v>
      </c>
      <c r="G35" s="9">
        <v>27.255985267</v>
      </c>
      <c r="H35" s="9" t="str">
        <f t="shared" si="6"/>
        <v>N/A</v>
      </c>
      <c r="I35" s="10">
        <v>7.1210000000000004</v>
      </c>
      <c r="J35" s="10">
        <v>2.48</v>
      </c>
      <c r="K35" s="9" t="str">
        <f t="shared" si="0"/>
        <v>Yes</v>
      </c>
    </row>
    <row r="36" spans="1:11" x14ac:dyDescent="0.2">
      <c r="A36" s="31" t="s">
        <v>374</v>
      </c>
      <c r="B36" s="1" t="s">
        <v>213</v>
      </c>
      <c r="C36" s="8">
        <v>94.145700520999995</v>
      </c>
      <c r="D36" s="9" t="str">
        <f t="shared" ref="D36:D39" si="7">IF($B36="N/A","N/A",IF(C36&lt;0,"No","Yes"))</f>
        <v>N/A</v>
      </c>
      <c r="E36" s="8">
        <v>89.044503406999993</v>
      </c>
      <c r="F36" s="9" t="str">
        <f t="shared" ref="F36:F39" si="8">IF($B36="N/A","N/A",IF(E36&lt;0,"No","Yes"))</f>
        <v>N/A</v>
      </c>
      <c r="G36" s="8">
        <v>93.288493875</v>
      </c>
      <c r="H36" s="9" t="str">
        <f t="shared" ref="H36:H39" si="9">IF($B36="N/A","N/A",IF(G36&lt;0,"No","Yes"))</f>
        <v>N/A</v>
      </c>
      <c r="I36" s="10">
        <v>-5.42</v>
      </c>
      <c r="J36" s="10">
        <v>4.766</v>
      </c>
      <c r="K36" s="9" t="str">
        <f>IF(J36="Div by 0", "N/A", IF(J36="N/A","N/A", IF(J36&gt;30, "No", IF(J36&lt;-30, "No", "Yes"))))</f>
        <v>Yes</v>
      </c>
    </row>
    <row r="37" spans="1:11" x14ac:dyDescent="0.2">
      <c r="A37" s="31" t="s">
        <v>375</v>
      </c>
      <c r="B37" s="1" t="s">
        <v>213</v>
      </c>
      <c r="C37" s="8">
        <v>2.7689911918000001</v>
      </c>
      <c r="D37" s="9" t="str">
        <f t="shared" si="7"/>
        <v>N/A</v>
      </c>
      <c r="E37" s="8">
        <v>3.8608816257999998</v>
      </c>
      <c r="F37" s="9" t="str">
        <f t="shared" si="8"/>
        <v>N/A</v>
      </c>
      <c r="G37" s="8">
        <v>3.7681159420000001</v>
      </c>
      <c r="H37" s="9" t="str">
        <f t="shared" si="9"/>
        <v>N/A</v>
      </c>
      <c r="I37" s="10">
        <v>39.43</v>
      </c>
      <c r="J37" s="10">
        <v>-2.4</v>
      </c>
      <c r="K37" s="9" t="str">
        <f>IF(J37="Div by 0", "N/A", IF(J37="N/A","N/A", IF(J37&gt;30, "No", IF(J37&lt;-30, "No", "Yes"))))</f>
        <v>Yes</v>
      </c>
    </row>
    <row r="38" spans="1:11" x14ac:dyDescent="0.2">
      <c r="A38" s="31" t="s">
        <v>376</v>
      </c>
      <c r="B38" s="1" t="s">
        <v>213</v>
      </c>
      <c r="C38" s="8">
        <v>0.81106947620000003</v>
      </c>
      <c r="D38" s="9" t="str">
        <f t="shared" si="7"/>
        <v>N/A</v>
      </c>
      <c r="E38" s="8">
        <v>0.89851052279999999</v>
      </c>
      <c r="F38" s="9" t="str">
        <f t="shared" si="8"/>
        <v>N/A</v>
      </c>
      <c r="G38" s="8">
        <v>0.89198494679999996</v>
      </c>
      <c r="H38" s="9" t="str">
        <f t="shared" si="9"/>
        <v>N/A</v>
      </c>
      <c r="I38" s="10">
        <v>10.78</v>
      </c>
      <c r="J38" s="10">
        <v>-0.72599999999999998</v>
      </c>
      <c r="K38" s="9" t="str">
        <f>IF(J38="Div by 0", "N/A", IF(J38="N/A","N/A", IF(J38&gt;30, "No", IF(J38&lt;-30, "No", "Yes"))))</f>
        <v>Yes</v>
      </c>
    </row>
    <row r="39" spans="1:11" x14ac:dyDescent="0.2">
      <c r="A39" s="31" t="s">
        <v>377</v>
      </c>
      <c r="B39" s="1" t="s">
        <v>213</v>
      </c>
      <c r="C39" s="8">
        <v>0.1119275877</v>
      </c>
      <c r="D39" s="9" t="str">
        <f t="shared" si="7"/>
        <v>N/A</v>
      </c>
      <c r="E39" s="8">
        <v>0.20050654279999999</v>
      </c>
      <c r="F39" s="9" t="str">
        <f t="shared" si="8"/>
        <v>N/A</v>
      </c>
      <c r="G39" s="8">
        <v>0.18896629030000001</v>
      </c>
      <c r="H39" s="9" t="str">
        <f t="shared" si="9"/>
        <v>N/A</v>
      </c>
      <c r="I39" s="10">
        <v>79.14</v>
      </c>
      <c r="J39" s="10">
        <v>-5.76</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560256</v>
      </c>
      <c r="D7" s="34" t="str">
        <f>IF($B7="N/A","N/A",IF(C7&gt;15,"No",IF(C7&lt;-15,"No","Yes")))</f>
        <v>N/A</v>
      </c>
      <c r="E7" s="33">
        <v>539305</v>
      </c>
      <c r="F7" s="34" t="str">
        <f>IF($B7="N/A","N/A",IF(E7&gt;15,"No",IF(E7&lt;-15,"No","Yes")))</f>
        <v>N/A</v>
      </c>
      <c r="G7" s="33">
        <v>541007</v>
      </c>
      <c r="H7" s="34" t="str">
        <f>IF($B7="N/A","N/A",IF(G7&gt;15,"No",IF(G7&lt;-15,"No","Yes")))</f>
        <v>N/A</v>
      </c>
      <c r="I7" s="35">
        <v>-3.74</v>
      </c>
      <c r="J7" s="35">
        <v>0.31559999999999999</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99.990718529000006</v>
      </c>
      <c r="D11" s="9" t="str">
        <f>IF(OR($B11="N/A",$C11="N/A"),"N/A",IF(C11&gt;100,"No",IF(C11&lt;95,"No","Yes")))</f>
        <v>Yes</v>
      </c>
      <c r="E11" s="8">
        <v>99.950306413000007</v>
      </c>
      <c r="F11" s="9" t="str">
        <f>IF(OR($B11="N/A",$E11="N/A"),"N/A",IF(E11&gt;100,"No",IF(E11&lt;95,"No","Yes")))</f>
        <v>Yes</v>
      </c>
      <c r="G11" s="8">
        <v>99.952311152999997</v>
      </c>
      <c r="H11" s="9" t="str">
        <f>IF($B11="N/A","N/A",IF(G11&gt;100,"No",IF(G11&lt;95,"No","Yes")))</f>
        <v>Yes</v>
      </c>
      <c r="I11" s="10">
        <v>-0.04</v>
      </c>
      <c r="J11" s="10">
        <v>2E-3</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24.993752856</v>
      </c>
      <c r="D13" s="9" t="str">
        <f t="shared" si="1"/>
        <v>No</v>
      </c>
      <c r="E13" s="8">
        <v>24.837707791</v>
      </c>
      <c r="F13" s="9" t="str">
        <f t="shared" si="2"/>
        <v>No</v>
      </c>
      <c r="G13" s="8">
        <v>24.366597844000001</v>
      </c>
      <c r="H13" s="9" t="str">
        <f t="shared" si="3"/>
        <v>No</v>
      </c>
      <c r="I13" s="10">
        <v>-0.624</v>
      </c>
      <c r="J13" s="10">
        <v>-1.9</v>
      </c>
      <c r="K13" s="9" t="str">
        <f t="shared" si="0"/>
        <v>Yes</v>
      </c>
    </row>
    <row r="14" spans="1:11" x14ac:dyDescent="0.2">
      <c r="A14" s="109" t="s">
        <v>13</v>
      </c>
      <c r="B14" s="37" t="s">
        <v>213</v>
      </c>
      <c r="C14" s="38">
        <v>560256</v>
      </c>
      <c r="D14" s="9" t="str">
        <f>IF($B14="N/A","N/A",IF(C14&gt;15,"No",IF(C14&lt;-15,"No","Yes")))</f>
        <v>N/A</v>
      </c>
      <c r="E14" s="38">
        <v>539305</v>
      </c>
      <c r="F14" s="9" t="str">
        <f>IF($B14="N/A","N/A",IF(E14&gt;15,"No",IF(E14&lt;-15,"No","Yes")))</f>
        <v>N/A</v>
      </c>
      <c r="G14" s="38">
        <v>541007</v>
      </c>
      <c r="H14" s="9" t="str">
        <f>IF($B14="N/A","N/A",IF(G14&gt;15,"No",IF(G14&lt;-15,"No","Yes")))</f>
        <v>N/A</v>
      </c>
      <c r="I14" s="10">
        <v>-3.74</v>
      </c>
      <c r="J14" s="10">
        <v>0.31559999999999999</v>
      </c>
      <c r="K14" s="9" t="str">
        <f t="shared" si="0"/>
        <v>Yes</v>
      </c>
    </row>
    <row r="15" spans="1:11" x14ac:dyDescent="0.2">
      <c r="A15" s="109" t="s">
        <v>442</v>
      </c>
      <c r="B15" s="37" t="s">
        <v>215</v>
      </c>
      <c r="C15" s="8">
        <v>15.296043236999999</v>
      </c>
      <c r="D15" s="9" t="str">
        <f>IF($B15="N/A","N/A",IF(C15&gt;20,"No",IF(C15&lt;5,"No","Yes")))</f>
        <v>Yes</v>
      </c>
      <c r="E15" s="8">
        <v>12.36925302</v>
      </c>
      <c r="F15" s="9" t="str">
        <f>IF($B15="N/A","N/A",IF(E15&gt;20,"No",IF(E15&lt;5,"No","Yes")))</f>
        <v>Yes</v>
      </c>
      <c r="G15" s="8">
        <v>11.326840503</v>
      </c>
      <c r="H15" s="9" t="str">
        <f>IF($B15="N/A","N/A",IF(G15&gt;20,"No",IF(G15&lt;5,"No","Yes")))</f>
        <v>Yes</v>
      </c>
      <c r="I15" s="10">
        <v>-19.100000000000001</v>
      </c>
      <c r="J15" s="10">
        <v>-8.43</v>
      </c>
      <c r="K15" s="9" t="str">
        <f t="shared" si="0"/>
        <v>Yes</v>
      </c>
    </row>
    <row r="16" spans="1:11" x14ac:dyDescent="0.2">
      <c r="A16" s="109" t="s">
        <v>443</v>
      </c>
      <c r="B16" s="32" t="s">
        <v>213</v>
      </c>
      <c r="C16" s="8" t="s">
        <v>213</v>
      </c>
      <c r="D16" s="9" t="str">
        <f>IF($B16="N/A","N/A",IF(C16&gt;15,"No",IF(C16&lt;-15,"No","Yes")))</f>
        <v>N/A</v>
      </c>
      <c r="E16" s="8">
        <v>87.630746979999998</v>
      </c>
      <c r="F16" s="9" t="str">
        <f>IF($B16="N/A","N/A",IF(E16&gt;15,"No",IF(E16&lt;-15,"No","Yes")))</f>
        <v>N/A</v>
      </c>
      <c r="G16" s="8">
        <v>88.673159497</v>
      </c>
      <c r="H16" s="9" t="str">
        <f>IF($B16="N/A","N/A",IF(G16&gt;15,"No",IF(G16&lt;-15,"No","Yes")))</f>
        <v>N/A</v>
      </c>
      <c r="I16" s="10" t="s">
        <v>213</v>
      </c>
      <c r="J16" s="10">
        <v>1.19</v>
      </c>
      <c r="K16" s="9" t="str">
        <f t="shared" si="0"/>
        <v>Yes</v>
      </c>
    </row>
    <row r="17" spans="1:11" x14ac:dyDescent="0.2">
      <c r="A17" s="109" t="s">
        <v>444</v>
      </c>
      <c r="B17" s="37" t="s">
        <v>235</v>
      </c>
      <c r="C17" s="8">
        <v>32.109785527</v>
      </c>
      <c r="D17" s="9" t="str">
        <f>IF($B17="N/A","N/A",IF(C17&gt;1,"Yes","No"))</f>
        <v>Yes</v>
      </c>
      <c r="E17" s="8">
        <v>3.4802199127</v>
      </c>
      <c r="F17" s="9" t="str">
        <f>IF($B17="N/A","N/A",IF(E17&gt;1,"Yes","No"))</f>
        <v>Yes</v>
      </c>
      <c r="G17" s="8">
        <v>23.315409967000001</v>
      </c>
      <c r="H17" s="9" t="str">
        <f>IF($B17="N/A","N/A",IF(G17&gt;1,"Yes","No"))</f>
        <v>Yes</v>
      </c>
      <c r="I17" s="10">
        <v>-89.2</v>
      </c>
      <c r="J17" s="10">
        <v>569.9</v>
      </c>
      <c r="K17" s="9" t="str">
        <f t="shared" si="0"/>
        <v>No</v>
      </c>
    </row>
    <row r="18" spans="1:11" x14ac:dyDescent="0.2">
      <c r="A18" s="109" t="s">
        <v>862</v>
      </c>
      <c r="B18" s="37" t="s">
        <v>213</v>
      </c>
      <c r="C18" s="110">
        <v>1865.4872066</v>
      </c>
      <c r="D18" s="9" t="str">
        <f>IF($B18="N/A","N/A",IF(C18&gt;15,"No",IF(C18&lt;-15,"No","Yes")))</f>
        <v>N/A</v>
      </c>
      <c r="E18" s="110">
        <v>1568.9660610999999</v>
      </c>
      <c r="F18" s="9" t="str">
        <f>IF($B18="N/A","N/A",IF(E18&gt;15,"No",IF(E18&lt;-15,"No","Yes")))</f>
        <v>N/A</v>
      </c>
      <c r="G18" s="110">
        <v>1935.5844629999999</v>
      </c>
      <c r="H18" s="9" t="str">
        <f>IF($B18="N/A","N/A",IF(G18&gt;15,"No",IF(G18&lt;-15,"No","Yes")))</f>
        <v>N/A</v>
      </c>
      <c r="I18" s="10">
        <v>-15.9</v>
      </c>
      <c r="J18" s="10">
        <v>23.37</v>
      </c>
      <c r="K18" s="9" t="str">
        <f t="shared" si="0"/>
        <v>Yes</v>
      </c>
    </row>
    <row r="19" spans="1:11" x14ac:dyDescent="0.2">
      <c r="A19" s="3" t="s">
        <v>131</v>
      </c>
      <c r="B19" s="37" t="s">
        <v>213</v>
      </c>
      <c r="C19" s="38">
        <v>256</v>
      </c>
      <c r="D19" s="37" t="s">
        <v>213</v>
      </c>
      <c r="E19" s="38">
        <v>44</v>
      </c>
      <c r="F19" s="37" t="s">
        <v>213</v>
      </c>
      <c r="G19" s="38">
        <v>56</v>
      </c>
      <c r="H19" s="9" t="str">
        <f>IF($B19="N/A","N/A",IF(G19&gt;15,"No",IF(G19&lt;-15,"No","Yes")))</f>
        <v>N/A</v>
      </c>
      <c r="I19" s="10">
        <v>-82.8</v>
      </c>
      <c r="J19" s="10">
        <v>27.27</v>
      </c>
      <c r="K19" s="9" t="str">
        <f t="shared" si="0"/>
        <v>Yes</v>
      </c>
    </row>
    <row r="20" spans="1:11" x14ac:dyDescent="0.2">
      <c r="A20" s="3" t="s">
        <v>346</v>
      </c>
      <c r="B20" s="32" t="s">
        <v>213</v>
      </c>
      <c r="C20" s="8" t="s">
        <v>213</v>
      </c>
      <c r="D20" s="37" t="s">
        <v>213</v>
      </c>
      <c r="E20" s="8">
        <v>8.1586486000000003E-3</v>
      </c>
      <c r="F20" s="37" t="s">
        <v>213</v>
      </c>
      <c r="G20" s="8">
        <v>1.03510675E-2</v>
      </c>
      <c r="H20" s="9" t="str">
        <f>IF($B20="N/A","N/A",IF(G20&gt;15,"No",IF(G20&lt;-15,"No","Yes")))</f>
        <v>N/A</v>
      </c>
      <c r="I20" s="10" t="s">
        <v>213</v>
      </c>
      <c r="J20" s="10">
        <v>26.87</v>
      </c>
      <c r="K20" s="9" t="str">
        <f t="shared" si="0"/>
        <v>Yes</v>
      </c>
    </row>
    <row r="21" spans="1:11" ht="25.5" x14ac:dyDescent="0.2">
      <c r="A21" s="3" t="s">
        <v>841</v>
      </c>
      <c r="B21" s="37" t="s">
        <v>213</v>
      </c>
      <c r="C21" s="110">
        <v>1787.3632812999999</v>
      </c>
      <c r="D21" s="9" t="str">
        <f>IF($B21="N/A","N/A",IF(C21&gt;60,"No",IF(C21&lt;15,"No","Yes")))</f>
        <v>N/A</v>
      </c>
      <c r="E21" s="110">
        <v>1440.7272727</v>
      </c>
      <c r="F21" s="9" t="str">
        <f>IF($B21="N/A","N/A",IF(E21&gt;60,"No",IF(E21&lt;15,"No","Yes")))</f>
        <v>N/A</v>
      </c>
      <c r="G21" s="110">
        <v>1595.7142856999999</v>
      </c>
      <c r="H21" s="9" t="str">
        <f>IF($B21="N/A","N/A",IF(G21&gt;60,"No",IF(G21&lt;15,"No","Yes")))</f>
        <v>N/A</v>
      </c>
      <c r="I21" s="10">
        <v>-19.399999999999999</v>
      </c>
      <c r="J21" s="10">
        <v>10.76</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474559</v>
      </c>
      <c r="D6" s="9" t="str">
        <f>IF($B6="N/A","N/A",IF(C6&gt;15,"No",IF(C6&lt;-15,"No","Yes")))</f>
        <v>N/A</v>
      </c>
      <c r="E6" s="38">
        <v>472597</v>
      </c>
      <c r="F6" s="9" t="str">
        <f>IF($B6="N/A","N/A",IF(E6&gt;15,"No",IF(E6&lt;-15,"No","Yes")))</f>
        <v>N/A</v>
      </c>
      <c r="G6" s="38">
        <v>479728</v>
      </c>
      <c r="H6" s="9" t="str">
        <f>IF($B6="N/A","N/A",IF(G6&gt;15,"No",IF(G6&lt;-15,"No","Yes")))</f>
        <v>N/A</v>
      </c>
      <c r="I6" s="10">
        <v>-0.41299999999999998</v>
      </c>
      <c r="J6" s="10">
        <v>1.5089999999999999</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104.14793567</v>
      </c>
      <c r="D9" s="9" t="str">
        <f>IF($B9="N/A","N/A",IF(C9&gt;100,"No",IF(C9&lt;50,"No","Yes")))</f>
        <v>No</v>
      </c>
      <c r="E9" s="39">
        <v>107.03562334999999</v>
      </c>
      <c r="F9" s="9" t="str">
        <f>IF($B9="N/A","N/A",IF(E9&gt;100,"No",IF(E9&lt;50,"No","Yes")))</f>
        <v>No</v>
      </c>
      <c r="G9" s="39">
        <v>108.88599413999999</v>
      </c>
      <c r="H9" s="9" t="str">
        <f>IF($B9="N/A","N/A",IF(G9&gt;100,"No",IF(G9&lt;50,"No","Yes")))</f>
        <v>No</v>
      </c>
      <c r="I9" s="10">
        <v>2.7730000000000001</v>
      </c>
      <c r="J9" s="10">
        <v>1.7290000000000001</v>
      </c>
      <c r="K9" s="9" t="str">
        <f t="shared" si="0"/>
        <v>Yes</v>
      </c>
    </row>
    <row r="10" spans="1:11" ht="25.5" x14ac:dyDescent="0.2">
      <c r="A10" s="91" t="s">
        <v>844</v>
      </c>
      <c r="B10" s="37" t="s">
        <v>213</v>
      </c>
      <c r="C10" s="39">
        <v>422.06765840000003</v>
      </c>
      <c r="D10" s="9" t="str">
        <f>IF($B10="N/A","N/A",IF(C10&gt;15,"No",IF(C10&lt;-15,"No","Yes")))</f>
        <v>N/A</v>
      </c>
      <c r="E10" s="39">
        <v>432.72603494999998</v>
      </c>
      <c r="F10" s="9" t="str">
        <f>IF($B10="N/A","N/A",IF(E10&gt;15,"No",IF(E10&lt;-15,"No","Yes")))</f>
        <v>N/A</v>
      </c>
      <c r="G10" s="39">
        <v>487.10699491999998</v>
      </c>
      <c r="H10" s="9" t="str">
        <f>IF($B10="N/A","N/A",IF(G10&gt;15,"No",IF(G10&lt;-15,"No","Yes")))</f>
        <v>N/A</v>
      </c>
      <c r="I10" s="10">
        <v>2.5249999999999999</v>
      </c>
      <c r="J10" s="10">
        <v>12.57</v>
      </c>
      <c r="K10" s="9" t="str">
        <f t="shared" si="0"/>
        <v>Yes</v>
      </c>
    </row>
    <row r="11" spans="1:11" ht="25.5" x14ac:dyDescent="0.2">
      <c r="A11" s="91" t="s">
        <v>845</v>
      </c>
      <c r="B11" s="37" t="s">
        <v>213</v>
      </c>
      <c r="C11" s="39">
        <v>489.50796812999999</v>
      </c>
      <c r="D11" s="9" t="str">
        <f>IF($B11="N/A","N/A",IF(C11&gt;15,"No",IF(C11&lt;-15,"No","Yes")))</f>
        <v>N/A</v>
      </c>
      <c r="E11" s="39">
        <v>495.76635513999997</v>
      </c>
      <c r="F11" s="9" t="str">
        <f>IF($B11="N/A","N/A",IF(E11&gt;15,"No",IF(E11&lt;-15,"No","Yes")))</f>
        <v>N/A</v>
      </c>
      <c r="G11" s="39">
        <v>490.26640712</v>
      </c>
      <c r="H11" s="9" t="str">
        <f>IF($B11="N/A","N/A",IF(G11&gt;15,"No",IF(G11&lt;-15,"No","Yes")))</f>
        <v>N/A</v>
      </c>
      <c r="I11" s="10">
        <v>1.2789999999999999</v>
      </c>
      <c r="J11" s="10">
        <v>-1.1100000000000001</v>
      </c>
      <c r="K11" s="9" t="str">
        <f t="shared" si="0"/>
        <v>Yes</v>
      </c>
    </row>
    <row r="12" spans="1:11" ht="25.5" x14ac:dyDescent="0.2">
      <c r="A12" s="91" t="s">
        <v>846</v>
      </c>
      <c r="B12" s="37" t="s">
        <v>213</v>
      </c>
      <c r="C12" s="39">
        <v>536.51354124</v>
      </c>
      <c r="D12" s="9" t="str">
        <f>IF($B12="N/A","N/A",IF(C12&gt;15,"No",IF(C12&lt;-15,"No","Yes")))</f>
        <v>N/A</v>
      </c>
      <c r="E12" s="39">
        <v>547.97960563000004</v>
      </c>
      <c r="F12" s="9" t="str">
        <f>IF($B12="N/A","N/A",IF(E12&gt;15,"No",IF(E12&lt;-15,"No","Yes")))</f>
        <v>N/A</v>
      </c>
      <c r="G12" s="39">
        <v>538.00357942000005</v>
      </c>
      <c r="H12" s="9" t="str">
        <f>IF($B12="N/A","N/A",IF(G12&gt;15,"No",IF(G12&lt;-15,"No","Yes")))</f>
        <v>N/A</v>
      </c>
      <c r="I12" s="10">
        <v>2.137</v>
      </c>
      <c r="J12" s="10">
        <v>-1.82</v>
      </c>
      <c r="K12" s="9" t="str">
        <f t="shared" si="0"/>
        <v>Yes</v>
      </c>
    </row>
    <row r="13" spans="1:11" x14ac:dyDescent="0.2">
      <c r="A13" s="91" t="s">
        <v>655</v>
      </c>
      <c r="B13" s="37" t="s">
        <v>237</v>
      </c>
      <c r="C13" s="8">
        <v>97.616945416999997</v>
      </c>
      <c r="D13" s="9" t="str">
        <f>IF($B13="N/A","N/A",IF(C13&gt;99,"No",IF(C13&lt;75,"No","Yes")))</f>
        <v>Yes</v>
      </c>
      <c r="E13" s="8">
        <v>98.122078642000005</v>
      </c>
      <c r="F13" s="9" t="str">
        <f>IF($B13="N/A","N/A",IF(E13&gt;99,"No",IF(E13&lt;75,"No","Yes")))</f>
        <v>Yes</v>
      </c>
      <c r="G13" s="8">
        <v>97.936330587</v>
      </c>
      <c r="H13" s="9" t="str">
        <f>IF($B13="N/A","N/A",IF(G13&gt;99,"No",IF(G13&lt;75,"No","Yes")))</f>
        <v>Yes</v>
      </c>
      <c r="I13" s="10">
        <v>0.51749999999999996</v>
      </c>
      <c r="J13" s="10">
        <v>-0.189</v>
      </c>
      <c r="K13" s="9" t="str">
        <f t="shared" ref="K13:K24" si="1">IF(J13="Div by 0", "N/A", IF(J13="N/A","N/A", IF(J13&gt;30, "No", IF(J13&lt;-30, "No", "Yes"))))</f>
        <v>Yes</v>
      </c>
    </row>
    <row r="14" spans="1:11" x14ac:dyDescent="0.2">
      <c r="A14" s="91" t="s">
        <v>495</v>
      </c>
      <c r="B14" s="37" t="s">
        <v>213</v>
      </c>
      <c r="C14" s="9">
        <v>98.775391256999995</v>
      </c>
      <c r="D14" s="9" t="str">
        <f>IF($B14="N/A","N/A",IF(C14&gt;15,"No",IF(C14&lt;-15,"No","Yes")))</f>
        <v>N/A</v>
      </c>
      <c r="E14" s="9">
        <v>98.712806380000004</v>
      </c>
      <c r="F14" s="9" t="str">
        <f>IF($B14="N/A","N/A",IF(E14&gt;15,"No",IF(E14&lt;-15,"No","Yes")))</f>
        <v>N/A</v>
      </c>
      <c r="G14" s="9">
        <v>98.684625011999998</v>
      </c>
      <c r="H14" s="9" t="str">
        <f>IF($B14="N/A","N/A",IF(G14&gt;15,"No",IF(G14&lt;-15,"No","Yes")))</f>
        <v>N/A</v>
      </c>
      <c r="I14" s="10">
        <v>-6.3E-2</v>
      </c>
      <c r="J14" s="10">
        <v>-2.9000000000000001E-2</v>
      </c>
      <c r="K14" s="9" t="str">
        <f t="shared" si="1"/>
        <v>Yes</v>
      </c>
    </row>
    <row r="15" spans="1:11" x14ac:dyDescent="0.2">
      <c r="A15" s="91" t="s">
        <v>847</v>
      </c>
      <c r="B15" s="37" t="s">
        <v>213</v>
      </c>
      <c r="C15" s="38">
        <v>17.803340203000001</v>
      </c>
      <c r="D15" s="9" t="str">
        <f>IF($B15="N/A","N/A",IF(C15&gt;15,"No",IF(C15&lt;-15,"No","Yes")))</f>
        <v>N/A</v>
      </c>
      <c r="E15" s="10">
        <v>17.903506913000001</v>
      </c>
      <c r="F15" s="9" t="str">
        <f>IF($B15="N/A","N/A",IF(E15&gt;15,"No",IF(E15&lt;-15,"No","Yes")))</f>
        <v>N/A</v>
      </c>
      <c r="G15" s="10">
        <v>17.596875216000001</v>
      </c>
      <c r="H15" s="9" t="str">
        <f>IF($B15="N/A","N/A",IF(G15&gt;15,"No",IF(G15&lt;-15,"No","Yes")))</f>
        <v>N/A</v>
      </c>
      <c r="I15" s="10">
        <v>0.56259999999999999</v>
      </c>
      <c r="J15" s="10">
        <v>-1.71</v>
      </c>
      <c r="K15" s="9" t="str">
        <f t="shared" si="1"/>
        <v>Yes</v>
      </c>
    </row>
    <row r="16" spans="1:11" x14ac:dyDescent="0.2">
      <c r="A16" s="88" t="s">
        <v>656</v>
      </c>
      <c r="B16" s="62" t="s">
        <v>238</v>
      </c>
      <c r="C16" s="9">
        <v>2.2486139763000002</v>
      </c>
      <c r="D16" s="9" t="str">
        <f>IF($B16="N/A","N/A",IF(C16&gt;20,"No",IF(C16&lt;=0,"No","Yes")))</f>
        <v>Yes</v>
      </c>
      <c r="E16" s="9">
        <v>1.7454617781999999</v>
      </c>
      <c r="F16" s="9" t="str">
        <f>IF($B16="N/A","N/A",IF(E16&gt;20,"No",IF(E16&lt;=0,"No","Yes")))</f>
        <v>Yes</v>
      </c>
      <c r="G16" s="9">
        <v>1.9606943935000001</v>
      </c>
      <c r="H16" s="9" t="str">
        <f>IF($B16="N/A","N/A",IF(G16&gt;20,"No",IF(G16&lt;=0,"No","Yes")))</f>
        <v>Yes</v>
      </c>
      <c r="I16" s="10">
        <v>-22.4</v>
      </c>
      <c r="J16" s="10">
        <v>12.33</v>
      </c>
      <c r="K16" s="9" t="str">
        <f t="shared" si="1"/>
        <v>Yes</v>
      </c>
    </row>
    <row r="17" spans="1:11" x14ac:dyDescent="0.2">
      <c r="A17" s="88" t="s">
        <v>371</v>
      </c>
      <c r="B17" s="37" t="s">
        <v>213</v>
      </c>
      <c r="C17" s="9">
        <v>92.437447286999998</v>
      </c>
      <c r="D17" s="9" t="str">
        <f>IF($B17="N/A","N/A",IF(C17&gt;15,"No",IF(C17&lt;-15,"No","Yes")))</f>
        <v>N/A</v>
      </c>
      <c r="E17" s="9">
        <v>91.792944598999995</v>
      </c>
      <c r="F17" s="9" t="str">
        <f>IF($B17="N/A","N/A",IF(E17&gt;15,"No",IF(E17&lt;-15,"No","Yes")))</f>
        <v>N/A</v>
      </c>
      <c r="G17" s="9">
        <v>92.972570700000006</v>
      </c>
      <c r="H17" s="9" t="str">
        <f>IF($B17="N/A","N/A",IF(G17&gt;15,"No",IF(G17&lt;-15,"No","Yes")))</f>
        <v>N/A</v>
      </c>
      <c r="I17" s="10">
        <v>-0.69699999999999995</v>
      </c>
      <c r="J17" s="10">
        <v>1.2849999999999999</v>
      </c>
      <c r="K17" s="9" t="str">
        <f t="shared" si="1"/>
        <v>Yes</v>
      </c>
    </row>
    <row r="18" spans="1:11" x14ac:dyDescent="0.2">
      <c r="A18" s="88" t="s">
        <v>848</v>
      </c>
      <c r="B18" s="37" t="s">
        <v>213</v>
      </c>
      <c r="C18" s="10">
        <v>25.821776155999999</v>
      </c>
      <c r="D18" s="9" t="str">
        <f>IF($B18="N/A","N/A",IF(C18&gt;15,"No",IF(C18&lt;-15,"No","Yes")))</f>
        <v>N/A</v>
      </c>
      <c r="E18" s="10">
        <v>25.141442155</v>
      </c>
      <c r="F18" s="9" t="str">
        <f>IF($B18="N/A","N/A",IF(E18&gt;15,"No",IF(E18&lt;-15,"No","Yes")))</f>
        <v>N/A</v>
      </c>
      <c r="G18" s="10">
        <v>25.728073185</v>
      </c>
      <c r="H18" s="9" t="str">
        <f>IF($B18="N/A","N/A",IF(G18&gt;15,"No",IF(G18&lt;-15,"No","Yes")))</f>
        <v>N/A</v>
      </c>
      <c r="I18" s="10">
        <v>-2.63</v>
      </c>
      <c r="J18" s="10">
        <v>2.3330000000000002</v>
      </c>
      <c r="K18" s="9" t="str">
        <f t="shared" si="1"/>
        <v>Yes</v>
      </c>
    </row>
    <row r="19" spans="1:11" x14ac:dyDescent="0.2">
      <c r="A19" s="91" t="s">
        <v>657</v>
      </c>
      <c r="B19" s="62" t="s">
        <v>239</v>
      </c>
      <c r="C19" s="9">
        <v>4.6358830000000004E-3</v>
      </c>
      <c r="D19" s="9" t="str">
        <f>IF($B19="N/A","N/A",IF(C19&gt;10,"No",IF(C19&lt;=0,"No","Yes")))</f>
        <v>Yes</v>
      </c>
      <c r="E19" s="9">
        <v>1.2272612800000001E-2</v>
      </c>
      <c r="F19" s="9" t="str">
        <f>IF($B19="N/A","N/A",IF(E19&gt;10,"No",IF(E19&lt;=0,"No","Yes")))</f>
        <v>Yes</v>
      </c>
      <c r="G19" s="9">
        <v>1.3132441700000001E-2</v>
      </c>
      <c r="H19" s="9" t="str">
        <f>IF($B19="N/A","N/A",IF(G19&gt;10,"No",IF(G19&lt;=0,"No","Yes")))</f>
        <v>Yes</v>
      </c>
      <c r="I19" s="10">
        <v>164.7</v>
      </c>
      <c r="J19" s="10">
        <v>7.0060000000000002</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22.818181817999999</v>
      </c>
      <c r="D21" s="9" t="str">
        <f>IF($B21="N/A","N/A",IF(C21&gt;15,"No",IF(C21&lt;-15,"No","Yes")))</f>
        <v>N/A</v>
      </c>
      <c r="E21" s="10">
        <v>29.517241379000001</v>
      </c>
      <c r="F21" s="9" t="str">
        <f>IF($B21="N/A","N/A",IF(E21&gt;15,"No",IF(E21&lt;-15,"No","Yes")))</f>
        <v>N/A</v>
      </c>
      <c r="G21" s="10">
        <v>28.539682540000001</v>
      </c>
      <c r="H21" s="9" t="str">
        <f>IF($B21="N/A","N/A",IF(G21&gt;15,"No",IF(G21&lt;-15,"No","Yes")))</f>
        <v>N/A</v>
      </c>
      <c r="I21" s="10">
        <v>29.36</v>
      </c>
      <c r="J21" s="10">
        <v>-3.31</v>
      </c>
      <c r="K21" s="9" t="str">
        <f t="shared" si="1"/>
        <v>Yes</v>
      </c>
    </row>
    <row r="22" spans="1:11" x14ac:dyDescent="0.2">
      <c r="A22" s="91" t="s">
        <v>1710</v>
      </c>
      <c r="B22" s="62" t="s">
        <v>224</v>
      </c>
      <c r="C22" s="9">
        <v>0.12980472400000001</v>
      </c>
      <c r="D22" s="9" t="str">
        <f>IF($B22="N/A","N/A",IF(C22&gt;5,"No",IF(C22&lt;=0,"No","Yes")))</f>
        <v>Yes</v>
      </c>
      <c r="E22" s="9">
        <v>0.1201869669</v>
      </c>
      <c r="F22" s="9" t="str">
        <f>IF($B22="N/A","N/A",IF(E22&gt;5,"No",IF(E22&lt;=0,"No","Yes")))</f>
        <v>Yes</v>
      </c>
      <c r="G22" s="9">
        <v>8.9842577500000007E-2</v>
      </c>
      <c r="H22" s="9" t="str">
        <f>IF($B22="N/A","N/A",IF(G22&gt;5,"No",IF(G22&lt;=0,"No","Yes")))</f>
        <v>Yes</v>
      </c>
      <c r="I22" s="10">
        <v>-7.41</v>
      </c>
      <c r="J22" s="10">
        <v>-25.2</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15.824675324999999</v>
      </c>
      <c r="D24" s="9" t="str">
        <f>IF($B24="N/A","N/A",IF(C24&gt;15,"No",IF(C24&lt;-15,"No","Yes")))</f>
        <v>N/A</v>
      </c>
      <c r="E24" s="10">
        <v>15.625</v>
      </c>
      <c r="F24" s="9" t="str">
        <f>IF($B24="N/A","N/A",IF(E24&gt;15,"No",IF(E24&lt;-15,"No","Yes")))</f>
        <v>N/A</v>
      </c>
      <c r="G24" s="10">
        <v>20.742459397000001</v>
      </c>
      <c r="H24" s="9" t="str">
        <f>IF($B24="N/A","N/A",IF(G24&gt;15,"No",IF(G24&lt;-15,"No","Yes")))</f>
        <v>N/A</v>
      </c>
      <c r="I24" s="10">
        <v>-1.26</v>
      </c>
      <c r="J24" s="10">
        <v>32.75</v>
      </c>
      <c r="K24" s="9" t="str">
        <f t="shared" si="1"/>
        <v>No</v>
      </c>
    </row>
    <row r="25" spans="1:11" x14ac:dyDescent="0.2">
      <c r="A25" s="91" t="s">
        <v>15</v>
      </c>
      <c r="B25" s="37" t="s">
        <v>240</v>
      </c>
      <c r="C25" s="9">
        <v>1.3599994943</v>
      </c>
      <c r="D25" s="9" t="str">
        <f>IF($B25="N/A","N/A",IF(C25&gt;20,"No",IF(C25&lt;1,"No","Yes")))</f>
        <v>Yes</v>
      </c>
      <c r="E25" s="9">
        <v>1.4052141677000001</v>
      </c>
      <c r="F25" s="9" t="str">
        <f>IF($B25="N/A","N/A",IF(E25&gt;20,"No",IF(E25&lt;1,"No","Yes")))</f>
        <v>Yes</v>
      </c>
      <c r="G25" s="9">
        <v>1.4260164093000001</v>
      </c>
      <c r="H25" s="9" t="str">
        <f>IF($B25="N/A","N/A",IF(G25&gt;20,"No",IF(G25&lt;1,"No","Yes")))</f>
        <v>Yes</v>
      </c>
      <c r="I25" s="10">
        <v>3.3250000000000002</v>
      </c>
      <c r="J25" s="10">
        <v>1.48</v>
      </c>
      <c r="K25" s="9" t="str">
        <f t="shared" ref="K25:K34" si="2">IF(J25="Div by 0", "N/A", IF(J25="N/A","N/A", IF(J25&gt;30, "No", IF(J25&lt;-30, "No", "Yes"))))</f>
        <v>Yes</v>
      </c>
    </row>
    <row r="26" spans="1:11" x14ac:dyDescent="0.2">
      <c r="A26" s="91" t="s">
        <v>159</v>
      </c>
      <c r="B26" s="37" t="s">
        <v>214</v>
      </c>
      <c r="C26" s="9">
        <v>0</v>
      </c>
      <c r="D26" s="9" t="str">
        <f>IF($B26="N/A","N/A",IF(C26&gt;100,"No",IF(C26&lt;95,"No","Yes")))</f>
        <v>No</v>
      </c>
      <c r="E26" s="9">
        <v>0</v>
      </c>
      <c r="F26" s="9" t="str">
        <f>IF($B26="N/A","N/A",IF(E26&gt;100,"No",IF(E26&lt;95,"No","Yes")))</f>
        <v>No</v>
      </c>
      <c r="G26" s="9">
        <v>0</v>
      </c>
      <c r="H26" s="9" t="str">
        <f>IF($B26="N/A","N/A",IF(G26&gt;100,"No",IF(G26&lt;95,"No","Yes")))</f>
        <v>No</v>
      </c>
      <c r="I26" s="10" t="s">
        <v>1747</v>
      </c>
      <c r="J26" s="10" t="s">
        <v>1747</v>
      </c>
      <c r="K26" s="9" t="str">
        <f t="shared" si="2"/>
        <v>N/A</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12.168349984000001</v>
      </c>
      <c r="D28" s="9" t="str">
        <f>IF($B28="N/A","N/A",IF(C28&gt;30,"No",IF(C28&lt;5,"No","Yes")))</f>
        <v>Yes</v>
      </c>
      <c r="E28" s="9">
        <v>11.999229787999999</v>
      </c>
      <c r="F28" s="9" t="str">
        <f>IF($B28="N/A","N/A",IF(E28&gt;30,"No",IF(E28&lt;5,"No","Yes")))</f>
        <v>Yes</v>
      </c>
      <c r="G28" s="9">
        <v>12.036612414</v>
      </c>
      <c r="H28" s="9" t="str">
        <f>IF($B28="N/A","N/A",IF(G28&gt;30,"No",IF(G28&lt;5,"No","Yes")))</f>
        <v>Yes</v>
      </c>
      <c r="I28" s="10">
        <v>-1.39</v>
      </c>
      <c r="J28" s="10">
        <v>0.3115</v>
      </c>
      <c r="K28" s="9" t="str">
        <f t="shared" si="2"/>
        <v>Yes</v>
      </c>
    </row>
    <row r="29" spans="1:11" x14ac:dyDescent="0.2">
      <c r="A29" s="91" t="s">
        <v>852</v>
      </c>
      <c r="B29" s="37" t="s">
        <v>227</v>
      </c>
      <c r="C29" s="9">
        <v>50.000316083000001</v>
      </c>
      <c r="D29" s="9" t="str">
        <f>IF($B29="N/A","N/A",IF(C29&gt;75,"No",IF(C29&lt;15,"No","Yes")))</f>
        <v>Yes</v>
      </c>
      <c r="E29" s="9">
        <v>49.377799690000003</v>
      </c>
      <c r="F29" s="9" t="str">
        <f>IF($B29="N/A","N/A",IF(E29&gt;75,"No",IF(E29&lt;15,"No","Yes")))</f>
        <v>Yes</v>
      </c>
      <c r="G29" s="9">
        <v>49.57038155</v>
      </c>
      <c r="H29" s="9" t="str">
        <f>IF($B29="N/A","N/A",IF(G29&gt;75,"No",IF(G29&lt;15,"No","Yes")))</f>
        <v>Yes</v>
      </c>
      <c r="I29" s="10">
        <v>-1.25</v>
      </c>
      <c r="J29" s="10">
        <v>0.39</v>
      </c>
      <c r="K29" s="9" t="str">
        <f t="shared" si="2"/>
        <v>Yes</v>
      </c>
    </row>
    <row r="30" spans="1:11" x14ac:dyDescent="0.2">
      <c r="A30" s="91" t="s">
        <v>853</v>
      </c>
      <c r="B30" s="37" t="s">
        <v>228</v>
      </c>
      <c r="C30" s="9">
        <v>37.831333933000003</v>
      </c>
      <c r="D30" s="9" t="str">
        <f>IF($B30="N/A","N/A",IF(C30&gt;70,"No",IF(C30&lt;25,"No","Yes")))</f>
        <v>Yes</v>
      </c>
      <c r="E30" s="9">
        <v>38.622970522000003</v>
      </c>
      <c r="F30" s="9" t="str">
        <f>IF($B30="N/A","N/A",IF(E30&gt;70,"No",IF(E30&lt;25,"No","Yes")))</f>
        <v>Yes</v>
      </c>
      <c r="G30" s="9">
        <v>38.393006036999999</v>
      </c>
      <c r="H30" s="9" t="str">
        <f>IF($B30="N/A","N/A",IF(G30&gt;70,"No",IF(G30&lt;25,"No","Yes")))</f>
        <v>Yes</v>
      </c>
      <c r="I30" s="10">
        <v>2.093</v>
      </c>
      <c r="J30" s="10">
        <v>-0.59499999999999997</v>
      </c>
      <c r="K30" s="9" t="str">
        <f t="shared" si="2"/>
        <v>Yes</v>
      </c>
    </row>
    <row r="31" spans="1:11" x14ac:dyDescent="0.2">
      <c r="A31" s="91" t="s">
        <v>160</v>
      </c>
      <c r="B31" s="37" t="s">
        <v>214</v>
      </c>
      <c r="C31" s="9">
        <v>99.985670906999999</v>
      </c>
      <c r="D31" s="9" t="str">
        <f>IF($B31="N/A","N/A",IF(C31&gt;100,"No",IF(C31&lt;95,"No","Yes")))</f>
        <v>Yes</v>
      </c>
      <c r="E31" s="9">
        <v>99.984976629000002</v>
      </c>
      <c r="F31" s="9" t="str">
        <f>IF($B31="N/A","N/A",IF(E31&gt;100,"No",IF(E31&lt;95,"No","Yes")))</f>
        <v>Yes</v>
      </c>
      <c r="G31" s="9">
        <v>99.994788713999995</v>
      </c>
      <c r="H31" s="9" t="str">
        <f>IF($B31="N/A","N/A",IF(G31&gt;100,"No",IF(G31&lt;95,"No","Yes")))</f>
        <v>Yes</v>
      </c>
      <c r="I31" s="10">
        <v>-1E-3</v>
      </c>
      <c r="J31" s="10">
        <v>9.7999999999999997E-3</v>
      </c>
      <c r="K31" s="9" t="str">
        <f t="shared" si="2"/>
        <v>Yes</v>
      </c>
    </row>
    <row r="32" spans="1:11" x14ac:dyDescent="0.2">
      <c r="A32" s="31" t="s">
        <v>374</v>
      </c>
      <c r="B32" s="37" t="s">
        <v>241</v>
      </c>
      <c r="C32" s="9">
        <v>0.40964347950000002</v>
      </c>
      <c r="D32" s="9" t="str">
        <f>IF($B32="N/A","N/A",IF(C32&gt;5,"No",IF(C32&lt;1,"No","Yes")))</f>
        <v>No</v>
      </c>
      <c r="E32" s="9">
        <v>0.32966777190000002</v>
      </c>
      <c r="F32" s="9" t="str">
        <f>IF($B32="N/A","N/A",IF(E32&gt;5,"No",IF(E32&lt;1,"No","Yes")))</f>
        <v>No</v>
      </c>
      <c r="G32" s="9">
        <v>0.30746589730000001</v>
      </c>
      <c r="H32" s="9" t="str">
        <f>IF($B32="N/A","N/A",IF(G32&gt;5,"No",IF(G32&lt;1,"No","Yes")))</f>
        <v>No</v>
      </c>
      <c r="I32" s="10">
        <v>-19.5</v>
      </c>
      <c r="J32" s="10">
        <v>-6.73</v>
      </c>
      <c r="K32" s="9" t="str">
        <f t="shared" si="2"/>
        <v>Yes</v>
      </c>
    </row>
    <row r="33" spans="1:11" x14ac:dyDescent="0.2">
      <c r="A33" s="31" t="s">
        <v>376</v>
      </c>
      <c r="B33" s="37" t="s">
        <v>242</v>
      </c>
      <c r="C33" s="9">
        <v>98.161872391000003</v>
      </c>
      <c r="D33" s="9" t="str">
        <f>IF($B33="N/A","N/A",IF(C33&gt;98,"No",IF(C33&lt;8,"No","Yes")))</f>
        <v>No</v>
      </c>
      <c r="E33" s="9">
        <v>98.420853285000007</v>
      </c>
      <c r="F33" s="9" t="str">
        <f>IF($B33="N/A","N/A",IF(E33&gt;98,"No",IF(E33&lt;8,"No","Yes")))</f>
        <v>No</v>
      </c>
      <c r="G33" s="9">
        <v>98.648192308999995</v>
      </c>
      <c r="H33" s="9" t="str">
        <f>IF($B33="N/A","N/A",IF(G33&gt;98,"No",IF(G33&lt;8,"No","Yes")))</f>
        <v>No</v>
      </c>
      <c r="I33" s="10">
        <v>0.26379999999999998</v>
      </c>
      <c r="J33" s="10">
        <v>0.23100000000000001</v>
      </c>
      <c r="K33" s="9" t="str">
        <f t="shared" si="2"/>
        <v>Yes</v>
      </c>
    </row>
    <row r="34" spans="1:11" x14ac:dyDescent="0.2">
      <c r="A34" s="31" t="s">
        <v>377</v>
      </c>
      <c r="B34" s="62" t="s">
        <v>224</v>
      </c>
      <c r="C34" s="9">
        <v>0.18311737850000001</v>
      </c>
      <c r="D34" s="9" t="str">
        <f>IF($B34="N/A","N/A",IF(C34&gt;5,"No",IF(C34&lt;=0,"No","Yes")))</f>
        <v>Yes</v>
      </c>
      <c r="E34" s="9">
        <v>0.1836659987</v>
      </c>
      <c r="F34" s="9" t="str">
        <f>IF($B34="N/A","N/A",IF(E34&gt;5,"No",IF(E34&lt;=0,"No","Yes")))</f>
        <v>Yes</v>
      </c>
      <c r="G34" s="9">
        <v>0.1434146016</v>
      </c>
      <c r="H34" s="9" t="str">
        <f>IF($B34="N/A","N/A",IF(G34&gt;5,"No",IF(G34&lt;=0,"No","Yes")))</f>
        <v>Yes</v>
      </c>
      <c r="I34" s="10">
        <v>0.29959999999999998</v>
      </c>
      <c r="J34" s="10">
        <v>-21.9</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85697</v>
      </c>
      <c r="D6" s="9" t="str">
        <f>IF($B6="N/A","N/A",IF(C6&gt;15,"No",IF(C6&lt;-15,"No","Yes")))</f>
        <v>N/A</v>
      </c>
      <c r="E6" s="38">
        <v>66708</v>
      </c>
      <c r="F6" s="9" t="str">
        <f>IF($B6="N/A","N/A",IF(E6&gt;15,"No",IF(E6&lt;-15,"No","Yes")))</f>
        <v>N/A</v>
      </c>
      <c r="G6" s="38">
        <v>61279</v>
      </c>
      <c r="H6" s="9" t="str">
        <f>IF($B6="N/A","N/A",IF(G6&gt;15,"No",IF(G6&lt;-15,"No","Yes")))</f>
        <v>N/A</v>
      </c>
      <c r="I6" s="10">
        <v>-22.2</v>
      </c>
      <c r="J6" s="10">
        <v>-8.14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600.04060818999994</v>
      </c>
      <c r="D9" s="9" t="str">
        <f>IF($B9="N/A","N/A",IF(C9&gt;15,"No",IF(C9&lt;-15,"No","Yes")))</f>
        <v>N/A</v>
      </c>
      <c r="E9" s="39">
        <v>212.16005577000001</v>
      </c>
      <c r="F9" s="9" t="str">
        <f>IF($B9="N/A","N/A",IF(E9&gt;15,"No",IF(E9&lt;-15,"No","Yes")))</f>
        <v>N/A</v>
      </c>
      <c r="G9" s="39">
        <v>31.162877984000001</v>
      </c>
      <c r="H9" s="9" t="str">
        <f>IF($B9="N/A","N/A",IF(G9&gt;15,"No",IF(G9&lt;-15,"No","Yes")))</f>
        <v>N/A</v>
      </c>
      <c r="I9" s="10">
        <v>-64.599999999999994</v>
      </c>
      <c r="J9" s="10">
        <v>-85.3</v>
      </c>
      <c r="K9" s="9" t="str">
        <f t="shared" si="0"/>
        <v>No</v>
      </c>
    </row>
    <row r="10" spans="1:11" x14ac:dyDescent="0.2">
      <c r="A10" s="91" t="s">
        <v>655</v>
      </c>
      <c r="B10" s="37"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0</v>
      </c>
      <c r="D14" s="9" t="str">
        <f>IF($B14="N/A","N/A",IF(C14&gt;100,"No",IF(C14&lt;95,"No","Yes")))</f>
        <v>No</v>
      </c>
      <c r="E14" s="9">
        <v>0</v>
      </c>
      <c r="F14" s="9" t="str">
        <f>IF($B14="N/A","N/A",IF(E14&gt;100,"No",IF(E14&lt;95,"No","Yes")))</f>
        <v>No</v>
      </c>
      <c r="G14" s="9">
        <v>0</v>
      </c>
      <c r="H14" s="9" t="str">
        <f>IF($B14="N/A","N/A",IF(G14&gt;100,"No",IF(G14&lt;95,"No","Yes")))</f>
        <v>No</v>
      </c>
      <c r="I14" s="10" t="s">
        <v>1747</v>
      </c>
      <c r="J14" s="10" t="s">
        <v>1747</v>
      </c>
      <c r="K14" s="9" t="str">
        <f t="shared" si="0"/>
        <v>N/A</v>
      </c>
    </row>
    <row r="15" spans="1:11" x14ac:dyDescent="0.2">
      <c r="A15" s="91" t="s">
        <v>32</v>
      </c>
      <c r="B15" s="37" t="s">
        <v>214</v>
      </c>
      <c r="C15" s="9">
        <v>0</v>
      </c>
      <c r="D15" s="9" t="str">
        <f>IF($B15="N/A","N/A",IF(C15&gt;100,"No",IF(C15&lt;95,"No","Yes")))</f>
        <v>No</v>
      </c>
      <c r="E15" s="9">
        <v>0</v>
      </c>
      <c r="F15" s="9" t="str">
        <f>IF($B15="N/A","N/A",IF(E15&gt;100,"No",IF(E15&lt;95,"No","Yes")))</f>
        <v>No</v>
      </c>
      <c r="G15" s="9">
        <v>0</v>
      </c>
      <c r="H15" s="9" t="str">
        <f>IF($B15="N/A","N/A",IF(G15&gt;100,"No",IF(G15&lt;95,"No","Yes")))</f>
        <v>No</v>
      </c>
      <c r="I15" s="10" t="s">
        <v>1747</v>
      </c>
      <c r="J15" s="10" t="s">
        <v>1747</v>
      </c>
      <c r="K15" s="9" t="str">
        <f t="shared" si="0"/>
        <v>N/A</v>
      </c>
    </row>
    <row r="16" spans="1:11" x14ac:dyDescent="0.2">
      <c r="A16" s="91" t="s">
        <v>851</v>
      </c>
      <c r="B16" s="37"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91" t="s">
        <v>852</v>
      </c>
      <c r="B17" s="37"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91" t="s">
        <v>853</v>
      </c>
      <c r="B18" s="37"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91" t="s">
        <v>160</v>
      </c>
      <c r="B19" s="37" t="s">
        <v>214</v>
      </c>
      <c r="C19" s="9">
        <v>0</v>
      </c>
      <c r="D19" s="9" t="str">
        <f>IF($B19="N/A","N/A",IF(C19&gt;100,"No",IF(C19&lt;95,"No","Yes")))</f>
        <v>No</v>
      </c>
      <c r="E19" s="9">
        <v>0</v>
      </c>
      <c r="F19" s="9" t="str">
        <f>IF($B19="N/A","N/A",IF(E19&gt;100,"No",IF(E19&lt;95,"No","Yes")))</f>
        <v>No</v>
      </c>
      <c r="G19" s="9">
        <v>0</v>
      </c>
      <c r="H19" s="9" t="str">
        <f>IF($B19="N/A","N/A",IF(G19&gt;100,"No",IF(G19&lt;95,"No","Yes")))</f>
        <v>No</v>
      </c>
      <c r="I19" s="10" t="s">
        <v>1747</v>
      </c>
      <c r="J19" s="10" t="s">
        <v>1747</v>
      </c>
      <c r="K19" s="9" t="str">
        <f t="shared" si="0"/>
        <v>N/A</v>
      </c>
    </row>
    <row r="20" spans="1:11" x14ac:dyDescent="0.2">
      <c r="A20" s="31" t="s">
        <v>374</v>
      </c>
      <c r="B20" s="37" t="s">
        <v>241</v>
      </c>
      <c r="C20" s="9">
        <v>0</v>
      </c>
      <c r="D20" s="9" t="str">
        <f>IF($B20="N/A","N/A",IF(C20&gt;5,"No",IF(C20&lt;1,"No","Yes")))</f>
        <v>No</v>
      </c>
      <c r="E20" s="9">
        <v>0</v>
      </c>
      <c r="F20" s="9" t="str">
        <f>IF($B20="N/A","N/A",IF(E20&gt;5,"No",IF(E20&lt;1,"No","Yes")))</f>
        <v>No</v>
      </c>
      <c r="G20" s="9">
        <v>0</v>
      </c>
      <c r="H20" s="9" t="str">
        <f>IF($B20="N/A","N/A",IF(G20&gt;5,"No",IF(G20&lt;1,"No","Yes")))</f>
        <v>No</v>
      </c>
      <c r="I20" s="10" t="s">
        <v>1747</v>
      </c>
      <c r="J20" s="10" t="s">
        <v>1747</v>
      </c>
      <c r="K20" s="9" t="str">
        <f t="shared" si="0"/>
        <v>N/A</v>
      </c>
    </row>
    <row r="21" spans="1:11" x14ac:dyDescent="0.2">
      <c r="A21" s="31" t="s">
        <v>376</v>
      </c>
      <c r="B21" s="37" t="s">
        <v>242</v>
      </c>
      <c r="C21" s="9">
        <v>0</v>
      </c>
      <c r="D21" s="9" t="str">
        <f>IF($B21="N/A","N/A",IF(C21&gt;98,"No",IF(C21&lt;8,"No","Yes")))</f>
        <v>No</v>
      </c>
      <c r="E21" s="9">
        <v>0</v>
      </c>
      <c r="F21" s="9" t="str">
        <f>IF($B21="N/A","N/A",IF(E21&gt;98,"No",IF(E21&lt;8,"No","Yes")))</f>
        <v>No</v>
      </c>
      <c r="G21" s="9">
        <v>0</v>
      </c>
      <c r="H21" s="9" t="str">
        <f>IF($B21="N/A","N/A",IF(G21&gt;98,"No",IF(G21&lt;8,"No","Yes")))</f>
        <v>No</v>
      </c>
      <c r="I21" s="10" t="s">
        <v>1747</v>
      </c>
      <c r="J21" s="10" t="s">
        <v>1747</v>
      </c>
      <c r="K21" s="9" t="str">
        <f t="shared" si="0"/>
        <v>N/A</v>
      </c>
    </row>
    <row r="22" spans="1:11" x14ac:dyDescent="0.2">
      <c r="A22" s="31" t="s">
        <v>377</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2017-05-15T19:31:30Z</dcterms:modified>
  <dc:language>English</dc:language>
</cp:coreProperties>
</file>