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<sst xmlns="http://schemas.openxmlformats.org/spreadsheetml/2006/main" count="7199" uniqueCount="1752">
  <si>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</si>
  <si>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</si>
  <si>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</si>
  <si>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</si>
  <si>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</si>
  <si>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</si>
  <si>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</si>
  <si>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</si>
  <si>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</si>
  <si>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</si>
  <si>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</si>
  <si>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</si>
  <si>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</si>
  <si>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</si>
  <si>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</si>
  <si>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</si>
  <si>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</si>
  <si>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</si>
  <si>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</si>
  <si>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</si>
  <si>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</si>
  <si>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</si>
  <si>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</si>
  <si>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</si>
  <si>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</si>
  <si>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</si>
  <si>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</si>
  <si>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</si>
  <si>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</si>
  <si>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</si>
  <si>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</si>
  <si>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</si>
  <si>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</si>
  <si>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</si>
  <si>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</si>
  <si>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</si>
  <si>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</si>
  <si>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</si>
  <si>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</si>
  <si>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</si>
  <si>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</si>
  <si>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</si>
  <si>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</si>
  <si>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</si>
  <si>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</si>
  <si>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</si>
  <si>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</si>
  <si>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</si>
  <si>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</si>
  <si>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</si>
  <si>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</si>
  <si>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</si>
  <si>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</si>
  <si>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</si>
  <si>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</si>
  <si>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</si>
  <si>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</si>
  <si>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</si>
  <si>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</si>
  <si>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</si>
  <si>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</si>
  <si>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</si>
  <si>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</si>
  <si>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</si>
  <si>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</si>
  <si>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</si>
  <si>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</si>
  <si>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</si>
  <si>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</si>
  <si>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</si>
  <si>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</si>
  <si>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</si>
  <si>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</si>
  <si>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</si>
  <si>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</si>
  <si>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</si>
  <si>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</si>
  <si>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</si>
  <si>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</si>
  <si>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</si>
  <si>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</si>
  <si>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</si>
  <si>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</si>
  <si>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</si>
  <si>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</si>
  <si>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</si>
  <si>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</si>
  <si>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</si>
  <si>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</si>
  <si>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</si>
  <si>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</si>
  <si>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</si>
  <si>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</si>
  <si>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</si>
  <si>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</si>
  <si>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</si>
  <si>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</si>
  <si>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</si>
  <si>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</si>
  <si>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</si>
  <si>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</si>
  <si>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</si>
  <si>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</si>
  <si>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</si>
  <si>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</si>
  <si>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</si>
  <si>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</si>
  <si>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</si>
  <si>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</si>
  <si>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</si>
  <si>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</si>
  <si>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</si>
  <si>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</si>
  <si>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</si>
  <si>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</si>
  <si>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</si>
  <si>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</si>
  <si>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</si>
  <si>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</si>
  <si>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</si>
  <si>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</si>
  <si>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</si>
  <si>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</si>
  <si>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</si>
  <si>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</si>
  <si>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</si>
  <si>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</si>
  <si>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</si>
  <si>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</si>
  <si>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</si>
  <si>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</si>
  <si>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</si>
  <si>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</si>
  <si>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</si>
  <si>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</si>
  <si>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</si>
  <si>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</si>
  <si>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</si>
  <si>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</si>
  <si>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</si>
  <si>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</si>
  <si>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</si>
  <si>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</si>
  <si>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</si>
  <si>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</si>
  <si>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</si>
  <si>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</si>
  <si>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</si>
  <si>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</si>
  <si>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</si>
  <si>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</si>
  <si>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</si>
  <si>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</si>
  <si>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</si>
  <si>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</si>
  <si>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</si>
  <si>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</si>
  <si>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</si>
  <si>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</si>
  <si>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</si>
  <si>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</si>
  <si>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</si>
  <si>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</si>
  <si>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</si>
  <si>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</si>
  <si>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</si>
  <si>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</si>
  <si>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</si>
  <si>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</si>
  <si>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</si>
  <si>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</si>
  <si>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</si>
  <si>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</si>
  <si>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</si>
  <si>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</si>
  <si>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</si>
  <si>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</si>
  <si>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</si>
  <si>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</si>
  <si>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</si>
  <si>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</si>
  <si>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</si>
  <si>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</si>
  <si>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</si>
  <si>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</si>
  <si>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</si>
  <si>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</si>
  <si>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</si>
  <si>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</si>
  <si>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</si>
  <si>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</si>
  <si>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</si>
  <si>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</si>
  <si>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</si>
  <si>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</si>
  <si>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</si>
  <si>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</si>
  <si>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</si>
  <si>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</si>
  <si>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</si>
  <si>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</si>
  <si>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</si>
  <si>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</si>
  <si>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</si>
  <si>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</si>
  <si>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</si>
  <si>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</si>
  <si>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</si>
  <si>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</si>
  <si>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</si>
  <si>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</si>
  <si>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</si>
  <si>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</si>
  <si>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</si>
  <si>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</si>
  <si>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</si>
  <si>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</si>
  <si>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</si>
  <si>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</si>
  <si>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</si>
  <si>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</si>
  <si>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</si>
  <si>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</si>
  <si>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</si>
  <si>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</si>
  <si>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</si>
  <si>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</si>
  <si>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</si>
  <si>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</si>
  <si>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</si>
  <si>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</si>
  <si>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</si>
  <si>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</si>
  <si>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</si>
  <si>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</si>
  <si>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</si>
  <si>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</si>
  <si>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</si>
  <si>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</si>
  <si>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</si>
  <si>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</si>
  <si>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</si>
  <si>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</si>
  <si>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</si>
  <si>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</si>
  <si>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</si>
  <si>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</si>
  <si>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</si>
  <si>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</si>
  <si>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</si>
  <si>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</si>
  <si>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</si>
  <si>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</si>
  <si>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</si>
  <si>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</si>
  <si>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</si>
  <si>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</si>
  <si>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</si>
  <si>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</si>
  <si>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</si>
  <si>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</si>
  <si>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</si>
  <si>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</si>
  <si>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</si>
  <si>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</si>
  <si>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</si>
  <si>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</si>
  <si>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</si>
  <si>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</si>
  <si>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</si>
  <si>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</si>
  <si>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</si>
  <si>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</si>
  <si>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</si>
  <si>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</si>
  <si>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</si>
  <si>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</si>
  <si>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</si>
  <si>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</si>
  <si>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</si>
  <si>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</si>
  <si>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</si>
  <si>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</si>
  <si>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</si>
  <si>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</si>
  <si>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</si>
  <si>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</si>
  <si>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</si>
  <si>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</si>
  <si>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</si>
  <si>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</si>
  <si>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</si>
  <si>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</si>
  <si>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</si>
  <si>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</si>
  <si>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</si>
  <si>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</si>
  <si>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</si>
  <si>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</si>
  <si>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</si>
  <si>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</si>
  <si>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</si>
  <si>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</si>
  <si>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</si>
  <si>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</si>
  <si>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</si>
  <si>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</si>
  <si>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</si>
  <si>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</si>
  <si>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</si>
  <si>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</si>
  <si>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</si>
  <si>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</si>
  <si>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</si>
  <si>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</si>
  <si>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</si>
  <si>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</si>
  <si>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</si>
  <si>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</si>
  <si>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</si>
  <si>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</si>
  <si>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</si>
  <si>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</si>
  <si>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</si>
  <si>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</si>
  <si>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</si>
  <si>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</si>
  <si>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</si>
  <si>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</si>
  <si>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</si>
  <si>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</si>
  <si>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</si>
  <si>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</si>
  <si>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</si>
  <si>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</si>
  <si>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</si>
  <si>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</si>
  <si>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</si>
  <si>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</si>
  <si>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</si>
  <si>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</si>
  <si>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</si>
  <si>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</si>
  <si>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</si>
  <si>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</si>
  <si>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</si>
  <si>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</si>
  <si>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</si>
  <si>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</si>
  <si>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</si>
  <si>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</si>
  <si>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</si>
  <si>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</si>
  <si>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</si>
  <si>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</si>
  <si>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</si>
  <si>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</si>
  <si>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</si>
  <si>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</si>
  <si>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</si>
  <si>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</si>
  <si>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</si>
  <si>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</si>
  <si>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</si>
  <si>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</si>
  <si>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</si>
  <si>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</si>
  <si>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</si>
  <si>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</si>
  <si>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</si>
  <si>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</si>
  <si>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</si>
  <si>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</si>
  <si>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</si>
  <si>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</si>
  <si>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</si>
  <si>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</si>
  <si>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</si>
  <si>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</si>
  <si>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</si>
  <si>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</si>
  <si>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</si>
  <si>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</si>
  <si>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</si>
  <si>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</si>
  <si>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</si>
  <si>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</si>
  <si>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</si>
  <si>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</si>
  <si>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</si>
  <si>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</si>
  <si>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</si>
  <si>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</si>
  <si>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</si>
  <si>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</si>
  <si>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</si>
  <si>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</si>
  <si>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</si>
  <si>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</si>
  <si>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</si>
  <si>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</si>
  <si>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</si>
  <si>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</si>
  <si>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</si>
  <si>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</si>
  <si>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</si>
  <si>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</si>
  <si>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</si>
  <si>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</si>
  <si>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</si>
  <si>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</si>
  <si>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</si>
  <si>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</si>
  <si>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</si>
  <si>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</si>
  <si>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</si>
  <si>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</si>
  <si>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</si>
  <si>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</si>
  <si>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</si>
  <si>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</si>
  <si>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</si>
  <si>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</si>
  <si>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</si>
  <si>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</si>
  <si>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</si>
  <si>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</si>
  <si>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</si>
  <si>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</si>
  <si>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</si>
  <si>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</si>
  <si>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</si>
  <si>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</si>
  <si>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</si>
  <si>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</si>
  <si>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</si>
  <si>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</si>
  <si>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</si>
  <si>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</si>
  <si>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</si>
  <si>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</si>
  <si>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</si>
  <si>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</si>
  <si>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</si>
  <si>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</si>
  <si>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</si>
  <si>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</si>
  <si>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</si>
  <si>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</si>
  <si>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</si>
  <si>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</si>
  <si>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</si>
  <si>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</si>
  <si>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</si>
  <si>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</si>
  <si>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</si>
  <si>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</si>
  <si>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</si>
  <si>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</si>
  <si>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</si>
  <si>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</si>
  <si>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</si>
  <si>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</si>
  <si>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</si>
  <si>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</si>
  <si>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</si>
  <si>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</si>
  <si>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</si>
  <si>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</si>
  <si>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</si>
  <si>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</si>
  <si>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</si>
  <si>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</si>
  <si>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</si>
  <si>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</si>
  <si>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</si>
  <si>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</si>
  <si>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</si>
  <si>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</si>
  <si>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</si>
  <si>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</si>
  <si>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</si>
  <si>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</si>
  <si>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</si>
  <si>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</si>
  <si>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</si>
  <si>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</si>
  <si>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</si>
  <si>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</si>
  <si>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</si>
  <si>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</si>
  <si>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</si>
  <si>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</si>
  <si>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</si>
  <si>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</si>
  <si>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</si>
  <si>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</si>
  <si>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</si>
  <si>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</si>
  <si>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</si>
  <si>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</si>
  <si>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</si>
  <si>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</si>
  <si>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</si>
  <si>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</si>
  <si>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</si>
  <si>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</si>
  <si>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</si>
  <si>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</si>
  <si>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</si>
  <si>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</si>
  <si>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</si>
  <si>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</si>
  <si>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</si>
  <si>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</si>
  <si>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</si>
  <si>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</si>
  <si>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</si>
  <si>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</si>
  <si>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</si>
  <si>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</si>
  <si>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</si>
  <si>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</si>
  <si>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</si>
  <si>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</si>
  <si>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</si>
  <si>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</si>
  <si>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</si>
  <si>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</si>
  <si>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</si>
  <si>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</si>
  <si>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</si>
  <si>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</si>
  <si>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</si>
  <si>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</si>
  <si>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</si>
  <si>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</si>
  <si>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</si>
  <si>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</si>
  <si>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</si>
  <si>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</si>
  <si>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</si>
  <si>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</si>
  <si>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</si>
  <si>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</si>
  <si>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</si>
  <si>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</si>
  <si>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</si>
  <si>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</si>
  <si>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</si>
  <si>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</si>
  <si>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</si>
  <si>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</si>
  <si>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</si>
  <si>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</si>
  <si>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</si>
  <si>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</si>
  <si>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</si>
  <si>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</si>
  <si>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</si>
  <si>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</si>
  <si>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</si>
  <si>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</si>
  <si>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</si>
  <si>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</si>
  <si>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</si>
  <si>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</si>
  <si>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</si>
  <si>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</si>
  <si>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</si>
  <si>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</si>
  <si>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</si>
  <si>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</si>
  <si>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</si>
  <si>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</si>
  <si>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</si>
  <si>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</si>
  <si>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</si>
  <si>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</si>
  <si>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</si>
  <si>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</si>
  <si>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</si>
  <si>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</si>
  <si>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</si>
  <si>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</si>
  <si>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</si>
  <si>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</si>
  <si>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</si>
  <si>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</si>
  <si>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</si>
  <si>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</si>
  <si>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</si>
  <si>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</si>
  <si>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</si>
  <si>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</si>
  <si>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</si>
  <si>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</si>
  <si>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</si>
  <si>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</si>
  <si>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</si>
  <si>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</si>
  <si>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</si>
  <si>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</si>
  <si>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</si>
  <si>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</si>
  <si>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</si>
  <si>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</si>
  <si>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</si>
  <si>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</si>
  <si>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</si>
  <si>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</si>
  <si>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</si>
  <si>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</si>
  <si>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</si>
  <si>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</si>
  <si>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</si>
  <si>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</si>
  <si>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</si>
  <si>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</si>
  <si>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</si>
  <si>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</si>
  <si>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</si>
  <si>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</si>
  <si>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</si>
  <si>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</si>
  <si>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</si>
  <si>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</si>
  <si>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</si>
  <si>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</si>
  <si>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</si>
  <si>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</si>
  <si>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</si>
  <si>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</si>
  <si>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</si>
  <si>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</si>
  <si>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</si>
  <si>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</si>
  <si>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</si>
  <si>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</si>
  <si>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</si>
  <si>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</si>
  <si>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</si>
  <si>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</si>
  <si>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</si>
  <si>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</si>
  <si>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</si>
  <si>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</si>
  <si>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</si>
  <si>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</si>
  <si>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</si>
  <si>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</si>
  <si>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</si>
  <si>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</si>
  <si>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</si>
  <si>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</si>
  <si>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</si>
  <si>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</si>
  <si>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</si>
  <si>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</si>
  <si>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</si>
  <si>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</si>
  <si>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</si>
  <si>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</si>
  <si>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</si>
  <si>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</si>
  <si>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</si>
  <si>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</si>
  <si>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</si>
  <si>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</si>
  <si>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</si>
  <si>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</si>
  <si>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</si>
  <si>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</si>
  <si>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</si>
  <si>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</si>
  <si>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</si>
  <si>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</si>
  <si>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</si>
  <si>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</si>
  <si>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</si>
  <si>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</si>
  <si>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</si>
  <si>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</si>
  <si>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</si>
  <si>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</si>
  <si>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</si>
  <si>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</si>
  <si>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</si>
  <si>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</si>
  <si>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</si>
  <si>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</si>
  <si>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</si>
  <si>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</si>
  <si>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</si>
  <si>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</si>
  <si>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</si>
  <si>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</si>
  <si>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</si>
  <si>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</si>
  <si>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</si>
  <si>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</si>
  <si>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</si>
  <si>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</si>
  <si>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</si>
  <si>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</si>
  <si>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</si>
  <si>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</si>
  <si>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</si>
  <si>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</si>
  <si>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</si>
  <si>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</si>
  <si>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</si>
  <si>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</si>
  <si>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</si>
  <si>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</si>
  <si>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</si>
  <si>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</si>
  <si>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</si>
  <si>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</si>
  <si>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</si>
  <si>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</si>
  <si>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</si>
  <si>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</si>
  <si>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</si>
  <si>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</si>
  <si>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</si>
  <si>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</si>
  <si>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</si>
  <si>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</si>
  <si>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</si>
  <si>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</si>
  <si>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</si>
  <si>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</si>
  <si>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</si>
  <si>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</si>
  <si>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</si>
  <si>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</si>
  <si>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</si>
  <si>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</si>
  <si>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</si>
  <si>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</si>
  <si>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</si>
  <si>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</si>
  <si>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</si>
  <si>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</si>
  <si>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</si>
  <si>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</si>
  <si>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</si>
  <si>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</si>
  <si>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</si>
  <si>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</si>
  <si>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</si>
  <si>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</si>
  <si>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</si>
  <si>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</si>
  <si>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</si>
  <si>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</si>
  <si>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</si>
  <si>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</si>
  <si>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</si>
  <si>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</si>
  <si>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</si>
  <si>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</si>
  <si>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</si>
  <si>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</si>
  <si>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</si>
  <si>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</si>
  <si>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</si>
  <si>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</si>
  <si>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</si>
  <si>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</si>
  <si>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</si>
  <si>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</si>
  <si>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</si>
  <si>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</si>
  <si>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</si>
  <si>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</si>
  <si>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</si>
  <si>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</si>
  <si>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</si>
  <si>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</si>
  <si>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</si>
  <si>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</si>
  <si>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</si>
  <si>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</si>
  <si>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</si>
  <si>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</si>
  <si>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</si>
  <si>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</si>
  <si>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</si>
  <si>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</si>
  <si>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</si>
  <si>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</si>
  <si>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</si>
  <si>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</si>
  <si>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</si>
  <si>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</si>
  <si>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</si>
  <si>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</si>
  <si>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</si>
  <si>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</si>
  <si>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</si>
  <si>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</si>
  <si>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</si>
  <si>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</si>
  <si>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</si>
  <si>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</si>
  <si>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</si>
  <si>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</si>
  <si>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</si>
  <si>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</si>
  <si>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</si>
  <si>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</si>
  <si>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</si>
  <si>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</si>
  <si>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</si>
  <si>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</si>
  <si>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</si>
  <si>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</si>
  <si>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</si>
  <si>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</si>
  <si>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</si>
  <si>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</si>
  <si>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</si>
  <si>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</si>
  <si>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</si>
  <si>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</si>
  <si>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</si>
  <si>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</si>
  <si>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</si>
  <si>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</si>
  <si>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</si>
  <si>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</si>
  <si>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</si>
  <si>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</si>
  <si>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</si>
  <si>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</si>
  <si>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</si>
  <si>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</si>
  <si>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</si>
  <si>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</si>
  <si>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</si>
  <si>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</si>
  <si>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</si>
  <si>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</si>
  <si>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</si>
  <si>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</si>
  <si>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</si>
  <si>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</si>
  <si>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</si>
  <si>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</si>
  <si>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</si>
  <si>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</si>
  <si>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</si>
  <si>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</si>
  <si>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</si>
  <si>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</si>
  <si>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</si>
  <si>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</si>
  <si>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</si>
  <si>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</si>
  <si>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</si>
  <si>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</si>
  <si>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</si>
  <si>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</si>
  <si>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</si>
  <si>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</si>
  <si>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</si>
  <si>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</si>
  <si>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</si>
  <si>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</si>
  <si>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</si>
  <si>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</si>
  <si>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</si>
  <si>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</si>
  <si>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</si>
  <si>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</si>
  <si>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</si>
  <si>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</si>
  <si>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</si>
  <si>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</si>
  <si>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</si>
  <si>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</si>
  <si>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</si>
  <si>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</si>
  <si>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</si>
  <si>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</si>
  <si>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</si>
  <si>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</si>
  <si>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</si>
  <si>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</si>
  <si>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</si>
  <si>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</si>
  <si>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</si>
  <si>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</si>
  <si>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</si>
  <si>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</si>
  <si>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</si>
  <si>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</si>
  <si>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</si>
  <si>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</si>
  <si>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</si>
  <si>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</si>
  <si>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</si>
  <si>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</si>
  <si>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</si>
  <si>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</si>
  <si>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</si>
  <si>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</si>
  <si>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</si>
  <si>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</si>
  <si>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</si>
  <si>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</si>
  <si>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</si>
  <si>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</si>
  <si>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</si>
  <si>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</si>
  <si>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</si>
  <si>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</si>
  <si>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</si>
  <si>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</si>
  <si>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</si>
  <si>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</si>
  <si>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</si>
  <si>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</si>
  <si>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</si>
  <si>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</si>
  <si>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</si>
  <si>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</si>
  <si>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</si>
  <si>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</si>
  <si>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</si>
  <si>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</si>
  <si>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</si>
  <si>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</si>
  <si>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</si>
  <si>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</si>
  <si>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</si>
  <si>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</si>
  <si>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</si>
  <si>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</si>
  <si>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</si>
  <si>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</si>
  <si>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</si>
  <si>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</si>
  <si>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</si>
  <si>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</si>
  <si>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</si>
  <si>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</si>
  <si>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</si>
  <si>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</si>
  <si>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</si>
  <si>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</si>
  <si>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</si>
  <si>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</si>
  <si>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</si>
  <si>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</si>
  <si>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</si>
  <si>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</si>
  <si>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</si>
  <si>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</si>
  <si>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</si>
  <si>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</si>
  <si>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</si>
  <si>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</si>
  <si>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</si>
  <si>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</si>
  <si>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</si>
  <si>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</si>
  <si>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</si>
  <si>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</si>
  <si>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</si>
  <si>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</si>
  <si>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</si>
  <si>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</si>
  <si>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</si>
  <si>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</si>
  <si>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</si>
  <si>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</si>
  <si>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</si>
  <si>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</si>
  <si>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</si>
  <si>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</si>
  <si>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</si>
  <si>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</si>
  <si>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</si>
  <si>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</si>
  <si>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</si>
  <si>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</si>
  <si>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</si>
  <si>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</si>
  <si>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</si>
  <si>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</si>
  <si>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</si>
  <si>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</si>
  <si>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</si>
  <si>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</si>
  <si>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</si>
  <si>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</si>
  <si>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</si>
  <si>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</si>
  <si>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</si>
  <si>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</si>
  <si>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</si>
  <si>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</si>
  <si>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</si>
  <si>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</si>
  <si>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</si>
  <si>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</si>
  <si>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</si>
  <si>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</si>
  <si>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</si>
  <si>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</si>
  <si>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</si>
  <si>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</si>
  <si>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</si>
  <si>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</si>
  <si>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</si>
  <si>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</si>
  <si>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</si>
  <si>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</si>
  <si>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</si>
  <si>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</si>
  <si>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</si>
  <si>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</si>
  <si>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</si>
  <si>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</si>
  <si>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</si>
  <si>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</si>
  <si>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</si>
  <si>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</si>
  <si>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</si>
  <si>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</si>
  <si>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</si>
  <si>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</si>
  <si>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</si>
  <si>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</si>
  <si>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</si>
  <si>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</si>
  <si>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</si>
  <si>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</si>
  <si>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</si>
  <si>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</si>
  <si>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</si>
  <si>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</si>
  <si>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</si>
  <si>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</si>
  <si>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</si>
  <si>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</si>
  <si>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</si>
  <si>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</si>
  <si>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</si>
  <si>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</si>
  <si>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</si>
  <si>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</si>
  <si>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</si>
  <si>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</si>
  <si>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</si>
  <si>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</si>
  <si>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</si>
  <si>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</si>
  <si>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</si>
  <si>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</si>
  <si>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</si>
  <si>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</si>
  <si>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</si>
  <si>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</si>
  <si>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</si>
  <si>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</si>
  <si>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</si>
  <si>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</si>
  <si>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</si>
  <si>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</si>
  <si>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</si>
  <si>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</si>
  <si>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</si>
  <si>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</si>
  <si>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</si>
  <si>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</si>
  <si>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</si>
  <si>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</si>
  <si>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</si>
  <si>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</si>
  <si>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</si>
  <si>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</si>
  <si>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</si>
  <si>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</si>
  <si>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</si>
  <si>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</si>
  <si>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</si>
  <si>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</si>
  <si>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</si>
  <si>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</si>
  <si>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</si>
  <si>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</si>
  <si>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</si>
  <si>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</si>
  <si>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</si>
  <si>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</si>
  <si>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</si>
  <si>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</si>
  <si>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</si>
  <si>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</si>
  <si>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</si>
  <si>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</si>
  <si>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</si>
  <si>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</si>
  <si>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</si>
  <si>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</si>
  <si>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</si>
  <si>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</si>
  <si>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</si>
  <si>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</si>
  <si>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</si>
  <si>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</si>
  <si>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</si>
  <si>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</si>
  <si>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</si>
  <si>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</si>
  <si>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</si>
  <si>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</si>
  <si>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</si>
  <si>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</si>
  <si>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</si>
  <si>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</si>
  <si>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</si>
  <si>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</si>
  <si>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</si>
  <si>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</si>
  <si>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</si>
  <si>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</si>
  <si>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</si>
  <si>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</si>
  <si>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</si>
  <si>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</si>
  <si>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</si>
  <si>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</si>
  <si>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</si>
  <si>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</si>
  <si>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</si>
  <si>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</si>
  <si>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</si>
  <si>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</si>
  <si>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</si>
  <si>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</si>
  <si>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</si>
  <si>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</si>
  <si>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</si>
  <si>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</si>
  <si>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</si>
  <si>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</si>
  <si>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</si>
  <si>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</si>
  <si>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</si>
  <si>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</si>
  <si>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</si>
  <si>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</si>
  <si>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</si>
  <si>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</si>
  <si>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</si>
  <si>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</si>
  <si>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</si>
  <si>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</si>
  <si>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</si>
  <si>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</si>
  <si>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</si>
  <si>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</si>
  <si>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</si>
  <si>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</si>
  <si>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</si>
  <si>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</si>
  <si>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</si>
  <si>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</si>
  <si>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</si>
  <si>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</si>
  <si>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</si>
  <si>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</si>
  <si>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</si>
  <si>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</si>
  <si>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</si>
  <si>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</si>
  <si>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</si>
  <si>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</si>
  <si>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</si>
  <si>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</si>
  <si>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</si>
  <si>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</si>
  <si>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</si>
  <si>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</si>
  <si>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</si>
  <si>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</si>
  <si>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</si>
  <si>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</si>
  <si>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</si>
  <si>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</si>
  <si>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</si>
  <si>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</si>
  <si>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</si>
  <si>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</si>
  <si>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</si>
  <si>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</si>
  <si>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</si>
  <si>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</si>
  <si>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</si>
  <si>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</si>
  <si>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</si>
  <si>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</si>
  <si>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</si>
  <si>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</si>
  <si>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</si>
  <si>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</si>
  <si>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</si>
  <si>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</si>
  <si>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</si>
  <si>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</si>
  <si>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</si>
  <si>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</si>
  <si>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</si>
  <si>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</si>
  <si>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</si>
  <si>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</si>
  <si>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</si>
  <si>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</si>
  <si>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</si>
  <si>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</si>
  <si>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</si>
  <si>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</si>
  <si>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</si>
  <si>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</si>
  <si>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</si>
  <si>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</si>
  <si>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</si>
  <si>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</si>
  <si>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</si>
  <si>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</si>
  <si>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</si>
  <si>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</si>
  <si>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</si>
  <si>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</si>
  <si>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</si>
  <si>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</si>
  <si>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</si>
  <si>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</si>
  <si>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</si>
  <si>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</si>
  <si>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</si>
  <si>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</si>
  <si>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</si>
  <si>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</si>
  <si>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</si>
  <si>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</si>
  <si>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</si>
  <si>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</si>
  <si>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</si>
  <si>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</si>
  <si>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</si>
  <si>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</si>
  <si>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</si>
  <si>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</si>
  <si>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</si>
  <si>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</si>
  <si>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</si>
  <si>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</si>
  <si>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</si>
  <si>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</si>
  <si>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</si>
  <si>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</si>
  <si>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</si>
  <si>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</si>
  <si>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</si>
  <si>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</si>
  <si>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</si>
  <si>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</si>
  <si>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</si>
  <si>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</si>
  <si>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</si>
  <si>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</si>
  <si>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</si>
  <si>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</si>
  <si>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</si>
  <si>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</si>
  <si>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</si>
  <si>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</si>
  <si>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</si>
  <si>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</si>
  <si>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</si>
  <si>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</si>
  <si>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</si>
  <si>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</si>
  <si>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</si>
  <si>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</si>
  <si>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</si>
  <si>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</si>
  <si>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</si>
  <si>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</si>
  <si>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</si>
  <si>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</si>
  <si>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</si>
  <si>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</si>
  <si>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</si>
  <si>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</si>
  <si>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</si>
  <si>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</si>
  <si>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</si>
  <si>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</si>
  <si>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</si>
  <si>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</si>
  <si>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</si>
  <si>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</si>
  <si>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</si>
  <si>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</si>
  <si>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</si>
  <si>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</si>
  <si>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</si>
  <si>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</si>
  <si>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</si>
  <si>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</si>
  <si>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</si>
  <si>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</si>
  <si>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</si>
  <si>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</si>
  <si>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</si>
  <si>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</si>
  <si>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</si>
  <si>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</si>
  <si>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</si>
  <si>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</si>
  <si>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</si>
  <si>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</si>
  <si>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</si>
  <si>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</si>
  <si>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</si>
  <si>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</si>
  <si>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</si>
  <si>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</si>
  <si>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</si>
  <si>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</si>
  <si>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</si>
  <si>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</si>
  <si>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</si>
  <si>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</si>
  <si>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</si>
  <si>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</si>
  <si>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</si>
  <si>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</si>
  <si>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</si>
  <si>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</si>
  <si>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</si>
  <si>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</si>
  <si>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</si>
  <si>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</si>
  <si>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</si>
  <si>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</si>
  <si>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</si>
  <si>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</si>
  <si>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</si>
  <si>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</si>
  <si>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</si>
  <si>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</si>
  <si>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</si>
  <si>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</si>
  <si>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</si>
  <si>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</si>
  <si>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</si>
  <si>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</si>
  <si>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</si>
  <si>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</si>
  <si>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</si>
  <si>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</si>
  <si>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</si>
  <si>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</si>
  <si>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</si>
  <si>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</si>
  <si>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</si>
  <si>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</si>
  <si>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</si>
  <si>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</si>
  <si>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</si>
  <si>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</si>
  <si>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</si>
  <si>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</si>
  <si>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</si>
  <si>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</si>
  <si>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</si>
  <si>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</si>
  <si>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</si>
  <si>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</si>
  <si>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</si>
  <si>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</si>
  <si>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</si>
  <si>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</si>
  <si>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</si>
  <si>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</si>
  <si>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</si>
  <si>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</si>
  <si>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</si>
  <si>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</si>
  <si>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</si>
  <si>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</si>
  <si>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</si>
  <si>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</si>
  <si>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</si>
  <si>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</si>
  <si>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</si>
  <si>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</si>
  <si>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</si>
  <si>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</si>
  <si>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</si>
  <si>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</si>
  <si>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</si>
  <si>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</si>
  <si>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</si>
  <si>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</si>
  <si>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</si>
  <si>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</si>
  <si>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</si>
  <si>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</si>
  <si>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</si>
  <si>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</si>
  <si>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</si>
  <si>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</si>
  <si>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</si>
  <si>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</si>
  <si>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</si>
  <si>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</si>
  <si>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</si>
  <si>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</si>
  <si>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</si>
  <si>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</si>
  <si>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</si>
  <si>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</si>
  <si>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</si>
  <si>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</si>
  <si>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</si>
  <si>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</si>
  <si>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</si>
  <si>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</si>
  <si>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</si>
  <si>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</si>
  <si>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</si>
  <si>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</si>
  <si>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</si>
  <si>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</si>
  <si>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</si>
  <si>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</si>
  <si>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</si>
  <si>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</si>
  <si>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</si>
  <si>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</si>
  <si>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</si>
  <si>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</si>
  <si>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</si>
  <si>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</si>
  <si>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</si>
  <si>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</si>
  <si>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</si>
  <si>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</si>
  <si>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</si>
  <si>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</si>
  <si>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</si>
  <si>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</si>
  <si>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</si>
  <si>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</si>
  <si>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</si>
  <si>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</si>
  <si>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</si>
  <si>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</si>
  <si>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</si>
  <si>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</si>
  <si>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</si>
  <si>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</si>
  <si>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</si>
  <si>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</si>
  <si>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</si>
  <si>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</si>
  <si>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</si>
  <si>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</si>
  <si>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</si>
  <si>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</si>
  <si>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</si>
  <si>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</si>
  <si>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</si>
  <si>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</si>
  <si>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</si>
  <si>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</si>
  <si>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</si>
  <si>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</si>
  <si>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</si>
  <si>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</si>
  <si>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</si>
  <si>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</si>
  <si>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</si>
  <si>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</si>
  <si>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</si>
  <si>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</si>
  <si>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</si>
  <si>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</si>
  <si>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</si>
  <si>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</si>
  <si>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</si>
  <si>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</si>
  <si>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</si>
  <si>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</si>
  <si>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</si>
  <si>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</si>
  <si>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</si>
  <si>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</si>
  <si>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</si>
  <si>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</si>
  <si>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</si>
  <si>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</si>
  <si>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</si>
  <si>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</si>
  <si>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</si>
  <si>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</si>
  <si>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</si>
  <si>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</si>
  <si>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</si>
  <si>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</si>
  <si>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</si>
  <si>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</si>
  <si>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</si>
  <si>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</si>
  <si>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</si>
  <si>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</si>
  <si>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</si>
  <si>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</si>
  <si>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</si>
  <si>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</si>
  <si>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</si>
  <si>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</si>
  <si>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</si>
  <si>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</si>
  <si>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</si>
  <si>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</si>
  <si>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</si>
  <si>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</si>
  <si>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</si>
  <si>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</si>
  <si>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</si>
  <si>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</si>
  <si>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</si>
  <si>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</si>
  <si>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</si>
  <si>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</si>
  <si>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</si>
  <si>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</si>
  <si>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</si>
  <si>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</si>
  <si>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</si>
  <si>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</si>
  <si>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</si>
  <si>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</si>
  <si>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</si>
  <si>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</si>
  <si>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</si>
  <si>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</si>
  <si>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</si>
  <si>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</si>
  <si>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</si>
  <si>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</si>
  <si>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</si>
  <si>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</si>
  <si>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</si>
  <si>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</si>
  <si>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</si>
  <si>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</si>
  <si>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</si>
  <si>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</si>
  <si>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</si>
  <si>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</si>
  <si>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</si>
  <si>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</si>
  <si>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</si>
  <si>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</si>
  <si>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</si>
  <si>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</si>
  <si>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</si>
  <si>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</si>
  <si>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</si>
  <si>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</si>
  <si>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</si>
  <si>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</si>
  <si>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</si>
  <si>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</si>
  <si>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</si>
  <si>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</si>
  <si>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</si>
  <si>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</si>
  <si>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</si>
  <si>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</si>
  <si>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</si>
  <si>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</si>
  <si>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</si>
  <si>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</si>
  <si>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</si>
  <si>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</si>
  <si>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</si>
  <si>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</si>
  <si>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</si>
  <si>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</si>
  <si>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</si>
  <si>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</si>
  <si>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</si>
  <si>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</si>
  <si>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</si>
  <si>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</si>
  <si>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</si>
  <si>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</si>
  <si>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</si>
  <si>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</si>
  <si>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</si>
  <si>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</si>
  <si>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</si>
  <si>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</si>
  <si>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</si>
  <si>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</si>
  <si>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</si>
  <si>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</si>
  <si>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</si>
  <si>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</si>
  <si>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</si>
  <si>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</si>
  <si>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</si>
  <si>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</si>
  <si>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</si>
  <si>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</si>
  <si>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</si>
  <si>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</si>
  <si>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</si>
  <si>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</si>
  <si>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</si>
  <si>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</si>
  <si>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</si>
  <si>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</si>
  <si>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</si>
  <si>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</si>
  <si>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</si>
  <si>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</si>
  <si>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</si>
  <si>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</si>
  <si>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</si>
  <si>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</si>
  <si>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</si>
  <si>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</si>
  <si>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</si>
  <si>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</si>
  <si>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</si>
  <si>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</si>
  <si>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</si>
  <si>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</si>
  <si>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</si>
  <si>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</si>
  <si>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</si>
  <si>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</si>
  <si>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</si>
  <si>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</si>
  <si>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</si>
  <si>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</si>
  <si>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</si>
  <si>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</si>
  <si>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</si>
  <si>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</si>
  <si>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</si>
  <si>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</si>
  <si>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</si>
  <si>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</si>
  <si>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</si>
  <si>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</si>
  <si>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</si>
  <si>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</si>
  <si>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</si>
  <si>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</si>
  <si>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</si>
  <si>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</si>
  <si>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</si>
  <si>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</si>
  <si>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</si>
  <si>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</si>
  <si>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</si>
  <si>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</si>
  <si>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</si>
  <si>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</si>
  <si>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</si>
  <si>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</si>
  <si>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</si>
  <si>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</si>
  <si>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</si>
  <si>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</si>
  <si>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</si>
  <si>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</si>
  <si>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</si>
  <si>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</si>
  <si>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</si>
  <si>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</si>
  <si>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</si>
  <si>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</si>
  <si>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</si>
  <si>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</si>
  <si>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</si>
  <si>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</si>
  <si>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</si>
  <si>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</si>
  <si>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</si>
  <si>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</si>
  <si>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</si>
  <si>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</si>
  <si>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</si>
  <si>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</si>
  <si>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</si>
  <si>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</si>
  <si>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</si>
  <si>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</si>
  <si>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</si>
  <si>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</si>
  <si>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</si>
  <si>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</si>
  <si>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</si>
  <si>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</si>
  <si>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</si>
  <si>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</si>
  <si>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</si>
  <si>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</si>
  <si>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</si>
  <si>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</si>
  <si>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</si>
  <si>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</si>
  <si>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</si>
  <si>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</si>
  <si>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</si>
  <si>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</si>
  <si>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</si>
  <si>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</si>
  <si>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</si>
  <si>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</si>
  <si>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</si>
  <si>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</si>
  <si>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</si>
  <si>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</si>
  <si>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</si>
  <si>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</si>
  <si>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</si>
  <si>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</si>
  <si>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</si>
  <si>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</si>
  <si>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</si>
  <si>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</si>
  <si>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MS</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</si>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</sst>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1994</v>
      </c>
      <c r="D6" s="5" t="str">
        <f>IF($B6="N/A","N/A",IF(C6&lt;0,"No","Yes"))</f>
        <v>N/A</v>
      </c>
      <c r="E6" s="23">
        <v>1756</v>
      </c>
      <c r="F6" s="5" t="str">
        <f>IF($B6="N/A","N/A",IF(E6&lt;0,"No","Yes"))</f>
        <v>N/A</v>
      </c>
      <c r="G6" s="23">
        <v>821</v>
      </c>
      <c r="H6" s="5" t="str">
        <f>IF($B6="N/A","N/A",IF(G6&lt;0,"No","Yes"))</f>
        <v>N/A</v>
      </c>
      <c r="I6" s="6">
        <v>-11.9</v>
      </c>
      <c r="J6" s="6">
        <v>-53.2</v>
      </c>
      <c r="K6" s="105" t="str">
        <f t="shared" ref="K6:K11" si="0">IF(J6="Div by 0", "N/A", IF(J6="N/A","N/A", IF(J6&gt;30, "No", IF(J6&lt;-30, "No", "Yes"))))</f>
        <v>No</v>
      </c>
    </row>
    <row r="7" spans="1:11" x14ac:dyDescent="0.2">
      <c r="A7" s="125" t="s">
        <v>442</v>
      </c>
      <c r="B7" s="73" t="s">
        <v>213</v>
      </c>
      <c r="C7" s="5">
        <v>60.631895686999997</v>
      </c>
      <c r="D7" s="5" t="str">
        <f t="shared" ref="D7:D11" si="1">IF($B7="N/A","N/A",IF(C7&lt;0,"No","Yes"))</f>
        <v>N/A</v>
      </c>
      <c r="E7" s="5">
        <v>59.965831434999998</v>
      </c>
      <c r="F7" s="5" t="str">
        <f t="shared" ref="F7:F11" si="2">IF($B7="N/A","N/A",IF(E7&lt;0,"No","Yes"))</f>
        <v>N/A</v>
      </c>
      <c r="G7" s="5">
        <v>61.997563946</v>
      </c>
      <c r="H7" s="5" t="str">
        <f t="shared" ref="H7:H11" si="3">IF($B7="N/A","N/A",IF(G7&lt;0,"No","Yes"))</f>
        <v>N/A</v>
      </c>
      <c r="I7" s="6">
        <v>-1.1000000000000001</v>
      </c>
      <c r="J7" s="6">
        <v>3.3879999999999999</v>
      </c>
      <c r="K7" s="105" t="str">
        <f t="shared" si="0"/>
        <v>Yes</v>
      </c>
    </row>
    <row r="8" spans="1:11" x14ac:dyDescent="0.2">
      <c r="A8" s="125" t="s">
        <v>443</v>
      </c>
      <c r="B8" s="73" t="s">
        <v>213</v>
      </c>
      <c r="C8" s="5">
        <v>14.292878635999999</v>
      </c>
      <c r="D8" s="5" t="str">
        <f t="shared" si="1"/>
        <v>N/A</v>
      </c>
      <c r="E8" s="5">
        <v>18.678815490000002</v>
      </c>
      <c r="F8" s="5" t="str">
        <f t="shared" si="2"/>
        <v>N/A</v>
      </c>
      <c r="G8" s="5">
        <v>27.283800243999998</v>
      </c>
      <c r="H8" s="5" t="str">
        <f t="shared" si="3"/>
        <v>N/A</v>
      </c>
      <c r="I8" s="6">
        <v>30.69</v>
      </c>
      <c r="J8" s="6">
        <v>46.07</v>
      </c>
      <c r="K8" s="105" t="str">
        <f t="shared" si="0"/>
        <v>No</v>
      </c>
    </row>
    <row r="9" spans="1:11" x14ac:dyDescent="0.2">
      <c r="A9" s="125" t="s">
        <v>444</v>
      </c>
      <c r="B9" s="73" t="s">
        <v>213</v>
      </c>
      <c r="C9" s="5">
        <v>7.2216649950000003</v>
      </c>
      <c r="D9" s="5" t="str">
        <f t="shared" si="1"/>
        <v>N/A</v>
      </c>
      <c r="E9" s="5">
        <v>8.2574031890999997</v>
      </c>
      <c r="F9" s="5" t="str">
        <f t="shared" si="2"/>
        <v>N/A</v>
      </c>
      <c r="G9" s="5">
        <v>10.71863581</v>
      </c>
      <c r="H9" s="5" t="str">
        <f t="shared" si="3"/>
        <v>N/A</v>
      </c>
      <c r="I9" s="6">
        <v>14.34</v>
      </c>
      <c r="J9" s="6">
        <v>29.81</v>
      </c>
      <c r="K9" s="105" t="str">
        <f t="shared" si="0"/>
        <v>Yes</v>
      </c>
    </row>
    <row r="10" spans="1:11" x14ac:dyDescent="0.2">
      <c r="A10" s="125" t="s">
        <v>445</v>
      </c>
      <c r="B10" s="73" t="s">
        <v>213</v>
      </c>
      <c r="C10" s="5">
        <v>0</v>
      </c>
      <c r="D10" s="5" t="str">
        <f t="shared" si="1"/>
        <v>N/A</v>
      </c>
      <c r="E10" s="5">
        <v>5.6947608199999999E-2</v>
      </c>
      <c r="F10" s="5" t="str">
        <f t="shared" si="2"/>
        <v>N/A</v>
      </c>
      <c r="G10" s="5">
        <v>0</v>
      </c>
      <c r="H10" s="5" t="str">
        <f t="shared" si="3"/>
        <v>N/A</v>
      </c>
      <c r="I10" s="6" t="s">
        <v>1748</v>
      </c>
      <c r="J10" s="6">
        <v>-100</v>
      </c>
      <c r="K10" s="105" t="str">
        <f t="shared" si="0"/>
        <v>No</v>
      </c>
    </row>
    <row r="11" spans="1:11" x14ac:dyDescent="0.2">
      <c r="A11" s="125" t="s">
        <v>204</v>
      </c>
      <c r="B11" s="73" t="s">
        <v>213</v>
      </c>
      <c r="C11" s="5">
        <v>38.615847543000001</v>
      </c>
      <c r="D11" s="5" t="str">
        <f t="shared" si="1"/>
        <v>N/A</v>
      </c>
      <c r="E11" s="5">
        <v>33.200455581</v>
      </c>
      <c r="F11" s="5" t="str">
        <f t="shared" si="2"/>
        <v>N/A</v>
      </c>
      <c r="G11" s="5">
        <v>36.297198538000004</v>
      </c>
      <c r="H11" s="5" t="str">
        <f t="shared" si="3"/>
        <v>N/A</v>
      </c>
      <c r="I11" s="6">
        <v>-14</v>
      </c>
      <c r="J11" s="6">
        <v>9.327</v>
      </c>
      <c r="K11" s="105" t="str">
        <f t="shared" si="0"/>
        <v>Yes</v>
      </c>
    </row>
    <row r="12" spans="1:11" x14ac:dyDescent="0.2">
      <c r="A12" s="125" t="s">
        <v>650</v>
      </c>
      <c r="B12" s="73" t="s">
        <v>213</v>
      </c>
      <c r="C12" s="5">
        <v>89.819458374999996</v>
      </c>
      <c r="D12" s="5" t="str">
        <f t="shared" ref="D12:D23" si="4">IF($B12="N/A","N/A",IF(C12&lt;0,"No","Yes"))</f>
        <v>N/A</v>
      </c>
      <c r="E12" s="5">
        <v>86.503416856000001</v>
      </c>
      <c r="F12" s="5" t="str">
        <f t="shared" ref="F12:F23" si="5">IF($B12="N/A","N/A",IF(E12&lt;0,"No","Yes"))</f>
        <v>N/A</v>
      </c>
      <c r="G12" s="5">
        <v>79.780755177000003</v>
      </c>
      <c r="H12" s="5" t="str">
        <f t="shared" ref="H12:H23" si="6">IF($B12="N/A","N/A",IF(G12&lt;0,"No","Yes"))</f>
        <v>N/A</v>
      </c>
      <c r="I12" s="6">
        <v>-3.69</v>
      </c>
      <c r="J12" s="6">
        <v>-7.77</v>
      </c>
      <c r="K12" s="105" t="str">
        <f t="shared" ref="K12:K23" si="7">IF(J12="Div by 0", "N/A", IF(J12="N/A","N/A", IF(J12&gt;30, "No", IF(J12&lt;-30, "No", "Yes"))))</f>
        <v>Yes</v>
      </c>
    </row>
    <row r="13" spans="1:11" x14ac:dyDescent="0.2">
      <c r="A13" s="125" t="s">
        <v>649</v>
      </c>
      <c r="B13" s="73" t="s">
        <v>213</v>
      </c>
      <c r="C13" s="5">
        <v>54.997208264000001</v>
      </c>
      <c r="D13" s="5" t="str">
        <f t="shared" si="4"/>
        <v>N/A</v>
      </c>
      <c r="E13" s="5">
        <v>55.760368663999998</v>
      </c>
      <c r="F13" s="5" t="str">
        <f t="shared" si="5"/>
        <v>N/A</v>
      </c>
      <c r="G13" s="5">
        <v>46.564885496000002</v>
      </c>
      <c r="H13" s="5" t="str">
        <f t="shared" si="6"/>
        <v>N/A</v>
      </c>
      <c r="I13" s="6">
        <v>1.3879999999999999</v>
      </c>
      <c r="J13" s="6">
        <v>-16.5</v>
      </c>
      <c r="K13" s="105" t="str">
        <f t="shared" si="7"/>
        <v>Yes</v>
      </c>
    </row>
    <row r="14" spans="1:11" x14ac:dyDescent="0.2">
      <c r="A14" s="125" t="s">
        <v>850</v>
      </c>
      <c r="B14" s="73" t="s">
        <v>213</v>
      </c>
      <c r="C14" s="6">
        <v>21.211167512999999</v>
      </c>
      <c r="D14" s="5" t="str">
        <f t="shared" si="4"/>
        <v>N/A</v>
      </c>
      <c r="E14" s="6">
        <v>21.744982289999999</v>
      </c>
      <c r="F14" s="5" t="str">
        <f t="shared" si="5"/>
        <v>N/A</v>
      </c>
      <c r="G14" s="6">
        <v>21.245901639</v>
      </c>
      <c r="H14" s="5" t="str">
        <f t="shared" si="6"/>
        <v>N/A</v>
      </c>
      <c r="I14" s="6">
        <v>2.5169999999999999</v>
      </c>
      <c r="J14" s="6">
        <v>-2.2999999999999998</v>
      </c>
      <c r="K14" s="105" t="str">
        <f t="shared" si="7"/>
        <v>Yes</v>
      </c>
    </row>
    <row r="15" spans="1:11" x14ac:dyDescent="0.2">
      <c r="A15" s="125" t="s">
        <v>651</v>
      </c>
      <c r="B15" s="73" t="s">
        <v>213</v>
      </c>
      <c r="C15" s="5">
        <v>5.0150451399999997E-2</v>
      </c>
      <c r="D15" s="5" t="str">
        <f t="shared" si="4"/>
        <v>N/A</v>
      </c>
      <c r="E15" s="5">
        <v>1.1958997722</v>
      </c>
      <c r="F15" s="5" t="str">
        <f t="shared" si="5"/>
        <v>N/A</v>
      </c>
      <c r="G15" s="5">
        <v>0.97442143729999997</v>
      </c>
      <c r="H15" s="5" t="str">
        <f t="shared" si="6"/>
        <v>N/A</v>
      </c>
      <c r="I15" s="6">
        <v>2285</v>
      </c>
      <c r="J15" s="6">
        <v>-18.5</v>
      </c>
      <c r="K15" s="105" t="str">
        <f t="shared" si="7"/>
        <v>Yes</v>
      </c>
    </row>
    <row r="16" spans="1:11" x14ac:dyDescent="0.2">
      <c r="A16" s="125" t="s">
        <v>370</v>
      </c>
      <c r="B16" s="73" t="s">
        <v>213</v>
      </c>
      <c r="C16" s="5">
        <v>100</v>
      </c>
      <c r="D16" s="5" t="str">
        <f t="shared" si="4"/>
        <v>N/A</v>
      </c>
      <c r="E16" s="5">
        <v>100</v>
      </c>
      <c r="F16" s="5" t="str">
        <f t="shared" si="5"/>
        <v>N/A</v>
      </c>
      <c r="G16" s="5">
        <v>100</v>
      </c>
      <c r="H16" s="5" t="str">
        <f t="shared" si="6"/>
        <v>N/A</v>
      </c>
      <c r="I16" s="6">
        <v>0</v>
      </c>
      <c r="J16" s="6">
        <v>0</v>
      </c>
      <c r="K16" s="105" t="str">
        <f t="shared" si="7"/>
        <v>Yes</v>
      </c>
    </row>
    <row r="17" spans="1:11" x14ac:dyDescent="0.2">
      <c r="A17" s="125" t="s">
        <v>851</v>
      </c>
      <c r="B17" s="73" t="s">
        <v>213</v>
      </c>
      <c r="C17" s="6">
        <v>31</v>
      </c>
      <c r="D17" s="5" t="str">
        <f t="shared" si="4"/>
        <v>N/A</v>
      </c>
      <c r="E17" s="6">
        <v>25.428571429000002</v>
      </c>
      <c r="F17" s="5" t="str">
        <f t="shared" si="5"/>
        <v>N/A</v>
      </c>
      <c r="G17" s="6">
        <v>26.5</v>
      </c>
      <c r="H17" s="5" t="str">
        <f t="shared" si="6"/>
        <v>N/A</v>
      </c>
      <c r="I17" s="6">
        <v>-18</v>
      </c>
      <c r="J17" s="6">
        <v>4.2130000000000001</v>
      </c>
      <c r="K17" s="105" t="str">
        <f t="shared" si="7"/>
        <v>Yes</v>
      </c>
    </row>
    <row r="18" spans="1:11" x14ac:dyDescent="0.2">
      <c r="A18" s="125" t="s">
        <v>652</v>
      </c>
      <c r="B18" s="73" t="s">
        <v>213</v>
      </c>
      <c r="C18" s="5">
        <v>5.0150451399999997E-2</v>
      </c>
      <c r="D18" s="5" t="str">
        <f t="shared" si="4"/>
        <v>N/A</v>
      </c>
      <c r="E18" s="5">
        <v>0</v>
      </c>
      <c r="F18" s="5" t="str">
        <f t="shared" si="5"/>
        <v>N/A</v>
      </c>
      <c r="G18" s="5">
        <v>0.1218026797</v>
      </c>
      <c r="H18" s="5" t="str">
        <f t="shared" si="6"/>
        <v>N/A</v>
      </c>
      <c r="I18" s="6">
        <v>-100</v>
      </c>
      <c r="J18" s="6" t="s">
        <v>1748</v>
      </c>
      <c r="K18" s="105" t="str">
        <f t="shared" si="7"/>
        <v>N/A</v>
      </c>
    </row>
    <row r="19" spans="1:11" x14ac:dyDescent="0.2">
      <c r="A19" s="125" t="s">
        <v>205</v>
      </c>
      <c r="B19" s="73" t="s">
        <v>213</v>
      </c>
      <c r="C19" s="5">
        <v>100</v>
      </c>
      <c r="D19" s="5" t="str">
        <f t="shared" si="4"/>
        <v>N/A</v>
      </c>
      <c r="E19" s="5" t="s">
        <v>1748</v>
      </c>
      <c r="F19" s="5" t="str">
        <f t="shared" si="5"/>
        <v>N/A</v>
      </c>
      <c r="G19" s="5">
        <v>100</v>
      </c>
      <c r="H19" s="5" t="str">
        <f t="shared" si="6"/>
        <v>N/A</v>
      </c>
      <c r="I19" s="6" t="s">
        <v>1748</v>
      </c>
      <c r="J19" s="6" t="s">
        <v>1748</v>
      </c>
      <c r="K19" s="105" t="str">
        <f t="shared" si="7"/>
        <v>N/A</v>
      </c>
    </row>
    <row r="20" spans="1:11" x14ac:dyDescent="0.2">
      <c r="A20" s="125" t="s">
        <v>852</v>
      </c>
      <c r="B20" s="73" t="s">
        <v>213</v>
      </c>
      <c r="C20" s="6">
        <v>17</v>
      </c>
      <c r="D20" s="5" t="str">
        <f t="shared" si="4"/>
        <v>N/A</v>
      </c>
      <c r="E20" s="6" t="s">
        <v>1748</v>
      </c>
      <c r="F20" s="5" t="str">
        <f t="shared" si="5"/>
        <v>N/A</v>
      </c>
      <c r="G20" s="6">
        <v>2</v>
      </c>
      <c r="H20" s="5" t="str">
        <f t="shared" si="6"/>
        <v>N/A</v>
      </c>
      <c r="I20" s="6" t="s">
        <v>1748</v>
      </c>
      <c r="J20" s="6" t="s">
        <v>1748</v>
      </c>
      <c r="K20" s="105" t="str">
        <f t="shared" si="7"/>
        <v>N/A</v>
      </c>
    </row>
    <row r="21" spans="1:11" x14ac:dyDescent="0.2">
      <c r="A21" s="125" t="s">
        <v>653</v>
      </c>
      <c r="B21" s="73" t="s">
        <v>213</v>
      </c>
      <c r="C21" s="5">
        <v>10.080240721999999</v>
      </c>
      <c r="D21" s="5" t="str">
        <f t="shared" si="4"/>
        <v>N/A</v>
      </c>
      <c r="E21" s="5">
        <v>12.300683371</v>
      </c>
      <c r="F21" s="5" t="str">
        <f t="shared" si="5"/>
        <v>N/A</v>
      </c>
      <c r="G21" s="5">
        <v>19.123020705999998</v>
      </c>
      <c r="H21" s="5" t="str">
        <f t="shared" si="6"/>
        <v>N/A</v>
      </c>
      <c r="I21" s="6">
        <v>22.03</v>
      </c>
      <c r="J21" s="6">
        <v>55.46</v>
      </c>
      <c r="K21" s="105" t="str">
        <f t="shared" si="7"/>
        <v>No</v>
      </c>
    </row>
    <row r="22" spans="1:11" x14ac:dyDescent="0.2">
      <c r="A22" s="125" t="s">
        <v>1684</v>
      </c>
      <c r="B22" s="73" t="s">
        <v>213</v>
      </c>
      <c r="C22" s="5">
        <v>99.502487561999999</v>
      </c>
      <c r="D22" s="5" t="str">
        <f t="shared" si="4"/>
        <v>N/A</v>
      </c>
      <c r="E22" s="5">
        <v>99.074074073999995</v>
      </c>
      <c r="F22" s="5" t="str">
        <f t="shared" si="5"/>
        <v>N/A</v>
      </c>
      <c r="G22" s="5">
        <v>100</v>
      </c>
      <c r="H22" s="5" t="str">
        <f t="shared" si="6"/>
        <v>N/A</v>
      </c>
      <c r="I22" s="6">
        <v>-0.43099999999999999</v>
      </c>
      <c r="J22" s="6">
        <v>0.93459999999999999</v>
      </c>
      <c r="K22" s="105" t="str">
        <f t="shared" si="7"/>
        <v>Yes</v>
      </c>
    </row>
    <row r="23" spans="1:11" x14ac:dyDescent="0.2">
      <c r="A23" s="125" t="s">
        <v>853</v>
      </c>
      <c r="B23" s="73" t="s">
        <v>213</v>
      </c>
      <c r="C23" s="6">
        <v>24.47</v>
      </c>
      <c r="D23" s="5" t="str">
        <f t="shared" si="4"/>
        <v>N/A</v>
      </c>
      <c r="E23" s="6">
        <v>22.831775701000002</v>
      </c>
      <c r="F23" s="5" t="str">
        <f t="shared" si="5"/>
        <v>N/A</v>
      </c>
      <c r="G23" s="6">
        <v>22.503184713</v>
      </c>
      <c r="H23" s="5" t="str">
        <f t="shared" si="6"/>
        <v>N/A</v>
      </c>
      <c r="I23" s="6">
        <v>-6.69</v>
      </c>
      <c r="J23" s="6">
        <v>-1.44</v>
      </c>
      <c r="K23" s="105" t="str">
        <f t="shared" si="7"/>
        <v>Yes</v>
      </c>
    </row>
    <row r="24" spans="1:11" x14ac:dyDescent="0.2">
      <c r="A24" s="125" t="s">
        <v>15</v>
      </c>
      <c r="B24" s="73" t="s">
        <v>213</v>
      </c>
      <c r="C24" s="5">
        <v>0</v>
      </c>
      <c r="D24" s="5" t="str">
        <f>IF($B24="N/A","N/A",IF(C24&lt;0,"No","Yes"))</f>
        <v>N/A</v>
      </c>
      <c r="E24" s="5">
        <v>0</v>
      </c>
      <c r="F24" s="5" t="str">
        <f>IF($B24="N/A","N/A",IF(E24&lt;0,"No","Yes"))</f>
        <v>N/A</v>
      </c>
      <c r="G24" s="5">
        <v>0</v>
      </c>
      <c r="H24" s="5" t="str">
        <f>IF($B24="N/A","N/A",IF(G24&lt;0,"No","Yes"))</f>
        <v>N/A</v>
      </c>
      <c r="I24" s="6" t="s">
        <v>1748</v>
      </c>
      <c r="J24" s="6" t="s">
        <v>1748</v>
      </c>
      <c r="K24" s="105" t="str">
        <f t="shared" ref="K24:K30" si="8">IF(J24="Div by 0", "N/A", IF(J24="N/A","N/A", IF(J24&gt;30, "No", IF(J24&lt;-30, "No", "Yes"))))</f>
        <v>N/A</v>
      </c>
    </row>
    <row r="25" spans="1:11" x14ac:dyDescent="0.2">
      <c r="A25" s="125" t="s">
        <v>159</v>
      </c>
      <c r="B25" s="73" t="s">
        <v>213</v>
      </c>
      <c r="C25" s="5">
        <v>98.746238715999993</v>
      </c>
      <c r="D25" s="5" t="str">
        <f>IF($B25="N/A","N/A",IF(C25&lt;0,"No","Yes"))</f>
        <v>N/A</v>
      </c>
      <c r="E25" s="5">
        <v>98.006833713000006</v>
      </c>
      <c r="F25" s="5" t="str">
        <f>IF($B25="N/A","N/A",IF(E25&lt;0,"No","Yes"))</f>
        <v>N/A</v>
      </c>
      <c r="G25" s="5">
        <v>98.903775882999994</v>
      </c>
      <c r="H25" s="5" t="str">
        <f>IF($B25="N/A","N/A",IF(G25&lt;0,"No","Yes"))</f>
        <v>N/A</v>
      </c>
      <c r="I25" s="6">
        <v>-0.749</v>
      </c>
      <c r="J25" s="6">
        <v>0.91520000000000001</v>
      </c>
      <c r="K25" s="105" t="str">
        <f t="shared" si="8"/>
        <v>Yes</v>
      </c>
    </row>
    <row r="26" spans="1:11" x14ac:dyDescent="0.2">
      <c r="A26" s="125" t="s">
        <v>32</v>
      </c>
      <c r="B26" s="73" t="s">
        <v>213</v>
      </c>
      <c r="C26" s="5">
        <v>100</v>
      </c>
      <c r="D26" s="5" t="str">
        <f>IF($B26="N/A","N/A",IF(C26&lt;0,"No","Yes"))</f>
        <v>N/A</v>
      </c>
      <c r="E26" s="5">
        <v>100</v>
      </c>
      <c r="F26" s="5" t="str">
        <f>IF($B26="N/A","N/A",IF(E26&lt;0,"No","Yes"))</f>
        <v>N/A</v>
      </c>
      <c r="G26" s="5">
        <v>100</v>
      </c>
      <c r="H26" s="5" t="str">
        <f>IF($B26="N/A","N/A",IF(G26&lt;0,"No","Yes"))</f>
        <v>N/A</v>
      </c>
      <c r="I26" s="6">
        <v>0</v>
      </c>
      <c r="J26" s="6">
        <v>0</v>
      </c>
      <c r="K26" s="105" t="str">
        <f t="shared" si="8"/>
        <v>Yes</v>
      </c>
    </row>
    <row r="27" spans="1:11" x14ac:dyDescent="0.2">
      <c r="A27" s="125" t="s">
        <v>160</v>
      </c>
      <c r="B27" s="73" t="s">
        <v>213</v>
      </c>
      <c r="C27" s="5">
        <v>99.899699096999996</v>
      </c>
      <c r="D27" s="5" t="str">
        <f t="shared" ref="D27:D30" si="9">IF($B27="N/A","N/A",IF(C27&lt;0,"No","Yes"))</f>
        <v>N/A</v>
      </c>
      <c r="E27" s="5">
        <v>99.715261959000003</v>
      </c>
      <c r="F27" s="5" t="str">
        <f t="shared" ref="F27:F30" si="10">IF($B27="N/A","N/A",IF(E27&lt;0,"No","Yes"))</f>
        <v>N/A</v>
      </c>
      <c r="G27" s="5">
        <v>99.878197319999998</v>
      </c>
      <c r="H27" s="5" t="str">
        <f t="shared" ref="H27:H30" si="11">IF($B27="N/A","N/A",IF(G27&lt;0,"No","Yes"))</f>
        <v>N/A</v>
      </c>
      <c r="I27" s="6">
        <v>-0.185</v>
      </c>
      <c r="J27" s="6">
        <v>0.16339999999999999</v>
      </c>
      <c r="K27" s="105" t="str">
        <f t="shared" si="8"/>
        <v>Yes</v>
      </c>
    </row>
    <row r="28" spans="1:11" x14ac:dyDescent="0.2">
      <c r="A28" s="103" t="s">
        <v>372</v>
      </c>
      <c r="B28" s="73" t="s">
        <v>213</v>
      </c>
      <c r="C28" s="5">
        <v>5.4162487462</v>
      </c>
      <c r="D28" s="5" t="str">
        <f t="shared" si="9"/>
        <v>N/A</v>
      </c>
      <c r="E28" s="5">
        <v>6.7767653759000002</v>
      </c>
      <c r="F28" s="5" t="str">
        <f t="shared" si="10"/>
        <v>N/A</v>
      </c>
      <c r="G28" s="5">
        <v>8.2825822167999998</v>
      </c>
      <c r="H28" s="5" t="str">
        <f t="shared" si="11"/>
        <v>N/A</v>
      </c>
      <c r="I28" s="6">
        <v>25.12</v>
      </c>
      <c r="J28" s="6">
        <v>22.22</v>
      </c>
      <c r="K28" s="105" t="str">
        <f t="shared" si="8"/>
        <v>Yes</v>
      </c>
    </row>
    <row r="29" spans="1:11" x14ac:dyDescent="0.2">
      <c r="A29" s="103" t="s">
        <v>374</v>
      </c>
      <c r="B29" s="73" t="s">
        <v>213</v>
      </c>
      <c r="C29" s="5">
        <v>84.603811433999994</v>
      </c>
      <c r="D29" s="5" t="str">
        <f t="shared" si="9"/>
        <v>N/A</v>
      </c>
      <c r="E29" s="5">
        <v>81.605922551000006</v>
      </c>
      <c r="F29" s="5" t="str">
        <f t="shared" si="10"/>
        <v>N/A</v>
      </c>
      <c r="G29" s="5">
        <v>80.633373934000005</v>
      </c>
      <c r="H29" s="5" t="str">
        <f t="shared" si="11"/>
        <v>N/A</v>
      </c>
      <c r="I29" s="6">
        <v>-3.54</v>
      </c>
      <c r="J29" s="6">
        <v>-1.19</v>
      </c>
      <c r="K29" s="105" t="str">
        <f t="shared" si="8"/>
        <v>Yes</v>
      </c>
    </row>
    <row r="30" spans="1:11" x14ac:dyDescent="0.2">
      <c r="A30" s="120" t="s">
        <v>375</v>
      </c>
      <c r="B30" s="127" t="s">
        <v>213</v>
      </c>
      <c r="C30" s="114">
        <v>0.50150451350000003</v>
      </c>
      <c r="D30" s="114" t="str">
        <f t="shared" si="9"/>
        <v>N/A</v>
      </c>
      <c r="E30" s="114">
        <v>0.4555808656</v>
      </c>
      <c r="F30" s="114" t="str">
        <f t="shared" si="10"/>
        <v>N/A</v>
      </c>
      <c r="G30" s="114">
        <v>0.48721071859999998</v>
      </c>
      <c r="H30" s="114" t="str">
        <f t="shared" si="11"/>
        <v>N/A</v>
      </c>
      <c r="I30" s="115">
        <v>-9.16</v>
      </c>
      <c r="J30" s="115">
        <v>6.9429999999999996</v>
      </c>
      <c r="K30" s="116" t="str">
        <f t="shared" si="8"/>
        <v>Yes</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21094835</v>
      </c>
      <c r="D7" s="19" t="str">
        <f>IF($B7="N/A","N/A",IF(C7&gt;15,"No",IF(C7&lt;-15,"No","Yes")))</f>
        <v>N/A</v>
      </c>
      <c r="E7" s="18">
        <v>22511907</v>
      </c>
      <c r="F7" s="19" t="str">
        <f>IF($B7="N/A","N/A",IF(E7&gt;15,"No",IF(E7&lt;-15,"No","Yes")))</f>
        <v>N/A</v>
      </c>
      <c r="G7" s="18">
        <v>23532161</v>
      </c>
      <c r="H7" s="19" t="str">
        <f>IF($B7="N/A","N/A",IF(G7&gt;15,"No",IF(G7&lt;-15,"No","Yes")))</f>
        <v>N/A</v>
      </c>
      <c r="I7" s="20">
        <v>6.718</v>
      </c>
      <c r="J7" s="20">
        <v>4.532</v>
      </c>
      <c r="K7" s="106" t="str">
        <f t="shared" ref="K7:K54" si="0">IF(J7="Div by 0", "N/A", IF(J7="N/A","N/A", IF(J7&gt;30, "No", IF(J7&lt;-30, "No", "Yes"))))</f>
        <v>Yes</v>
      </c>
    </row>
    <row r="8" spans="1:11" x14ac:dyDescent="0.2">
      <c r="A8" s="124" t="s">
        <v>362</v>
      </c>
      <c r="B8" s="17" t="s">
        <v>213</v>
      </c>
      <c r="C8" s="99">
        <v>85.449405032000001</v>
      </c>
      <c r="D8" s="19" t="str">
        <f>IF($B8="N/A","N/A",IF(C8&gt;15,"No",IF(C8&lt;-15,"No","Yes")))</f>
        <v>N/A</v>
      </c>
      <c r="E8" s="21">
        <v>60.421638201999997</v>
      </c>
      <c r="F8" s="19" t="str">
        <f>IF($B8="N/A","N/A",IF(E8&gt;15,"No",IF(E8&lt;-15,"No","Yes")))</f>
        <v>N/A</v>
      </c>
      <c r="G8" s="21">
        <v>58.829276239999999</v>
      </c>
      <c r="H8" s="19" t="str">
        <f>IF($B8="N/A","N/A",IF(G8&gt;15,"No",IF(G8&lt;-15,"No","Yes")))</f>
        <v>N/A</v>
      </c>
      <c r="I8" s="20">
        <v>-29.3</v>
      </c>
      <c r="J8" s="20">
        <v>-2.64</v>
      </c>
      <c r="K8" s="106" t="str">
        <f t="shared" si="0"/>
        <v>Yes</v>
      </c>
    </row>
    <row r="9" spans="1:11" x14ac:dyDescent="0.2">
      <c r="A9" s="124" t="s">
        <v>119</v>
      </c>
      <c r="B9" s="22" t="s">
        <v>213</v>
      </c>
      <c r="C9" s="66">
        <v>11.340776071000001</v>
      </c>
      <c r="D9" s="5" t="str">
        <f>IF($B9="N/A","N/A",IF(C9&gt;15,"No",IF(C9&lt;-15,"No","Yes")))</f>
        <v>N/A</v>
      </c>
      <c r="E9" s="5">
        <v>32.096863229</v>
      </c>
      <c r="F9" s="5" t="str">
        <f>IF($B9="N/A","N/A",IF(E9&gt;15,"No",IF(E9&lt;-15,"No","Yes")))</f>
        <v>N/A</v>
      </c>
      <c r="G9" s="5">
        <v>33.33128224</v>
      </c>
      <c r="H9" s="5" t="str">
        <f>IF($B9="N/A","N/A",IF(G9&gt;15,"No",IF(G9&lt;-15,"No","Yes")))</f>
        <v>N/A</v>
      </c>
      <c r="I9" s="6">
        <v>183</v>
      </c>
      <c r="J9" s="6">
        <v>3.8460000000000001</v>
      </c>
      <c r="K9" s="105" t="str">
        <f t="shared" si="0"/>
        <v>Yes</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24" t="s">
        <v>854</v>
      </c>
      <c r="B11" s="22" t="s">
        <v>213</v>
      </c>
      <c r="C11" s="66">
        <v>3.2098188963999998</v>
      </c>
      <c r="D11" s="5" t="str">
        <f>IF($B11="N/A","N/A",IF(C11&gt;15,"No",IF(C11&lt;-15,"No","Yes")))</f>
        <v>N/A</v>
      </c>
      <c r="E11" s="5">
        <v>7.4814985687000002</v>
      </c>
      <c r="F11" s="5" t="str">
        <f>IF($B11="N/A","N/A",IF(E11&gt;15,"No",IF(E11&lt;-15,"No","Yes")))</f>
        <v>N/A</v>
      </c>
      <c r="G11" s="5">
        <v>7.8394415201000003</v>
      </c>
      <c r="H11" s="5" t="str">
        <f>IF($B11="N/A","N/A",IF(G11&gt;15,"No",IF(G11&lt;-15,"No","Yes")))</f>
        <v>N/A</v>
      </c>
      <c r="I11" s="6">
        <v>133.1</v>
      </c>
      <c r="J11" s="6">
        <v>4.7839999999999998</v>
      </c>
      <c r="K11" s="105" t="str">
        <f t="shared" si="0"/>
        <v>Yes</v>
      </c>
    </row>
    <row r="12" spans="1:11" x14ac:dyDescent="0.2">
      <c r="A12" s="124" t="s">
        <v>855</v>
      </c>
      <c r="B12" s="68" t="s">
        <v>214</v>
      </c>
      <c r="C12" s="66">
        <v>99.848210347000006</v>
      </c>
      <c r="D12" s="5" t="str">
        <f>IF(OR($B12="N/A",$C12="N/A"),"N/A",IF(C12&gt;100,"No",IF(C12&lt;95,"No","Yes")))</f>
        <v>Yes</v>
      </c>
      <c r="E12" s="66">
        <v>99.818088227999993</v>
      </c>
      <c r="F12" s="5" t="str">
        <f>IF(OR($B12="N/A",$E12="N/A"),"N/A",IF(E12&gt;100,"No",IF(E12&lt;95,"No","Yes")))</f>
        <v>Yes</v>
      </c>
      <c r="G12" s="66">
        <v>99.885154360000001</v>
      </c>
      <c r="H12" s="5" t="str">
        <f>IF($B12="N/A","N/A",IF(G12&gt;100,"No",IF(G12&lt;95,"No","Yes")))</f>
        <v>Yes</v>
      </c>
      <c r="I12" s="69">
        <v>-0.03</v>
      </c>
      <c r="J12" s="69">
        <v>6.7199999999999996E-2</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05" t="str">
        <f t="shared" si="0"/>
        <v>N/A</v>
      </c>
    </row>
    <row r="15" spans="1:11" x14ac:dyDescent="0.2">
      <c r="A15" s="124" t="s">
        <v>856</v>
      </c>
      <c r="B15" s="68" t="s">
        <v>214</v>
      </c>
      <c r="C15" s="66">
        <v>96.334234820999995</v>
      </c>
      <c r="D15" s="5" t="str">
        <f>IF(OR($B15="N/A",$C15="N/A"),"N/A",IF(C15&gt;100,"No",IF(C15&lt;95,"No","Yes")))</f>
        <v>Yes</v>
      </c>
      <c r="E15" s="66">
        <v>95.621014708000004</v>
      </c>
      <c r="F15" s="5" t="str">
        <f>IF(OR($B15="N/A",$E15="N/A"),"N/A",IF(E15&gt;100,"No",IF(E15&lt;95,"No","Yes")))</f>
        <v>Yes</v>
      </c>
      <c r="G15" s="66">
        <v>95.676792728999999</v>
      </c>
      <c r="H15" s="5" t="str">
        <f>IF($B15="N/A","N/A",IF(G15&gt;100,"No",IF(G15&lt;95,"No","Yes")))</f>
        <v>Yes</v>
      </c>
      <c r="I15" s="69">
        <v>-0.74</v>
      </c>
      <c r="J15" s="69">
        <v>5.8299999999999998E-2</v>
      </c>
      <c r="K15" s="105" t="str">
        <f t="shared" si="0"/>
        <v>Yes</v>
      </c>
    </row>
    <row r="16" spans="1:11" x14ac:dyDescent="0.2">
      <c r="A16" s="124" t="s">
        <v>331</v>
      </c>
      <c r="B16" s="22" t="s">
        <v>213</v>
      </c>
      <c r="C16" s="56">
        <v>18025411</v>
      </c>
      <c r="D16" s="5" t="str">
        <f>IF($B16="N/A","N/A",IF(C16&gt;15,"No",IF(C16&lt;-15,"No","Yes")))</f>
        <v>N/A</v>
      </c>
      <c r="E16" s="23">
        <v>13602063</v>
      </c>
      <c r="F16" s="5" t="str">
        <f>IF($B16="N/A","N/A",IF(E16&gt;15,"No",IF(E16&lt;-15,"No","Yes")))</f>
        <v>N/A</v>
      </c>
      <c r="G16" s="23">
        <v>13843800</v>
      </c>
      <c r="H16" s="5" t="str">
        <f>IF($B16="N/A","N/A",IF(G16&gt;15,"No",IF(G16&lt;-15,"No","Yes")))</f>
        <v>N/A</v>
      </c>
      <c r="I16" s="6">
        <v>-24.5</v>
      </c>
      <c r="J16" s="6">
        <v>1.7769999999999999</v>
      </c>
      <c r="K16" s="105" t="str">
        <f t="shared" si="0"/>
        <v>Yes</v>
      </c>
    </row>
    <row r="17" spans="1:11" x14ac:dyDescent="0.2">
      <c r="A17" s="124" t="s">
        <v>439</v>
      </c>
      <c r="B17" s="22" t="s">
        <v>215</v>
      </c>
      <c r="C17" s="66">
        <v>15.908225337999999</v>
      </c>
      <c r="D17" s="5" t="str">
        <f>IF($B17="N/A","N/A",IF(C17&gt;20,"No",IF(C17&lt;5,"No","Yes")))</f>
        <v>Yes</v>
      </c>
      <c r="E17" s="5">
        <v>21.747892213</v>
      </c>
      <c r="F17" s="5" t="str">
        <f>IF($B17="N/A","N/A",IF(E17&gt;20,"No",IF(E17&lt;5,"No","Yes")))</f>
        <v>No</v>
      </c>
      <c r="G17" s="5">
        <v>21.534636444</v>
      </c>
      <c r="H17" s="5" t="str">
        <f>IF($B17="N/A","N/A",IF(G17&gt;20,"No",IF(G17&lt;5,"No","Yes")))</f>
        <v>No</v>
      </c>
      <c r="I17" s="6">
        <v>36.71</v>
      </c>
      <c r="J17" s="6">
        <v>-0.98099999999999998</v>
      </c>
      <c r="K17" s="105" t="str">
        <f t="shared" si="0"/>
        <v>Yes</v>
      </c>
    </row>
    <row r="18" spans="1:11" x14ac:dyDescent="0.2">
      <c r="A18" s="124" t="s">
        <v>440</v>
      </c>
      <c r="B18" s="17" t="s">
        <v>213</v>
      </c>
      <c r="C18" s="66">
        <v>84.091774662000006</v>
      </c>
      <c r="D18" s="5" t="str">
        <f>IF($B18="N/A","N/A",IF(C18&gt;15,"No",IF(C18&lt;-15,"No","Yes")))</f>
        <v>N/A</v>
      </c>
      <c r="E18" s="5">
        <v>78.252107787</v>
      </c>
      <c r="F18" s="5" t="str">
        <f>IF($B18="N/A","N/A",IF(E18&gt;15,"No",IF(E18&lt;-15,"No","Yes")))</f>
        <v>N/A</v>
      </c>
      <c r="G18" s="5">
        <v>78.465363556</v>
      </c>
      <c r="H18" s="5" t="str">
        <f>IF($B18="N/A","N/A",IF(G18&gt;15,"No",IF(G18&lt;-15,"No","Yes")))</f>
        <v>N/A</v>
      </c>
      <c r="I18" s="6">
        <v>-6.94</v>
      </c>
      <c r="J18" s="6">
        <v>0.27250000000000002</v>
      </c>
      <c r="K18" s="105" t="str">
        <f t="shared" si="0"/>
        <v>Yes</v>
      </c>
    </row>
    <row r="19" spans="1:11" x14ac:dyDescent="0.2">
      <c r="A19" s="124" t="s">
        <v>441</v>
      </c>
      <c r="B19" s="22" t="s">
        <v>216</v>
      </c>
      <c r="C19" s="66">
        <v>2.4566319180999998</v>
      </c>
      <c r="D19" s="5" t="str">
        <f>IF($B19="N/A","N/A",IF(C19&gt;1,"Yes","No"))</f>
        <v>Yes</v>
      </c>
      <c r="E19" s="5">
        <v>8.5970488446999997</v>
      </c>
      <c r="F19" s="5" t="str">
        <f>IF($B19="N/A","N/A",IF(E19&gt;1,"Yes","No"))</f>
        <v>Yes</v>
      </c>
      <c r="G19" s="5">
        <v>5.6680030050000001</v>
      </c>
      <c r="H19" s="5" t="str">
        <f>IF($B19="N/A","N/A",IF(G19&gt;1,"Yes","No"))</f>
        <v>Yes</v>
      </c>
      <c r="I19" s="6">
        <v>250</v>
      </c>
      <c r="J19" s="6">
        <v>-34.1</v>
      </c>
      <c r="K19" s="105" t="str">
        <f t="shared" si="0"/>
        <v>No</v>
      </c>
    </row>
    <row r="20" spans="1:11" x14ac:dyDescent="0.2">
      <c r="A20" s="124" t="s">
        <v>857</v>
      </c>
      <c r="B20" s="22" t="s">
        <v>213</v>
      </c>
      <c r="C20" s="59">
        <v>116.47160006999999</v>
      </c>
      <c r="D20" s="5" t="str">
        <f>IF($B20="N/A","N/A",IF(C20&gt;15,"No",IF(C20&lt;-15,"No","Yes")))</f>
        <v>N/A</v>
      </c>
      <c r="E20" s="24">
        <v>85.824068562999997</v>
      </c>
      <c r="F20" s="5" t="str">
        <f>IF($B20="N/A","N/A",IF(E20&gt;15,"No",IF(E20&lt;-15,"No","Yes")))</f>
        <v>N/A</v>
      </c>
      <c r="G20" s="24">
        <v>85.293855864999998</v>
      </c>
      <c r="H20" s="5" t="str">
        <f>IF($B20="N/A","N/A",IF(G20&gt;15,"No",IF(G20&lt;-15,"No","Yes")))</f>
        <v>N/A</v>
      </c>
      <c r="I20" s="6">
        <v>-26.3</v>
      </c>
      <c r="J20" s="6">
        <v>-0.61799999999999999</v>
      </c>
      <c r="K20" s="105" t="str">
        <f t="shared" si="0"/>
        <v>Yes</v>
      </c>
    </row>
    <row r="21" spans="1:11" x14ac:dyDescent="0.2">
      <c r="A21" s="124" t="s">
        <v>34</v>
      </c>
      <c r="B21" s="22" t="s">
        <v>213</v>
      </c>
      <c r="C21" s="70">
        <v>3.6204003985000002</v>
      </c>
      <c r="D21" s="5" t="str">
        <f>IF($B21="N/A","N/A",IF(C21&gt;15,"No",IF(C21&lt;-15,"No","Yes")))</f>
        <v>N/A</v>
      </c>
      <c r="E21" s="71">
        <v>11.017898325000001</v>
      </c>
      <c r="F21" s="5" t="str">
        <f>IF($B21="N/A","N/A",IF(E21&gt;15,"No",IF(E21&lt;-15,"No","Yes")))</f>
        <v>N/A</v>
      </c>
      <c r="G21" s="71">
        <v>11.758800504</v>
      </c>
      <c r="H21" s="5" t="str">
        <f>IF($B21="N/A","N/A",IF(G21&gt;15,"No",IF(G21&lt;-15,"No","Yes")))</f>
        <v>N/A</v>
      </c>
      <c r="I21" s="6">
        <v>204.3</v>
      </c>
      <c r="J21" s="6">
        <v>6.7249999999999996</v>
      </c>
      <c r="K21" s="105" t="str">
        <f t="shared" si="0"/>
        <v>Yes</v>
      </c>
    </row>
    <row r="22" spans="1:11" x14ac:dyDescent="0.2">
      <c r="A22" s="124" t="s">
        <v>1685</v>
      </c>
      <c r="B22" s="22" t="s">
        <v>213</v>
      </c>
      <c r="C22" s="70">
        <v>0</v>
      </c>
      <c r="D22" s="5" t="str">
        <f>IF($B22="N/A","N/A",IF(C22&gt;15,"No",IF(C22&lt;-15,"No","Yes")))</f>
        <v>N/A</v>
      </c>
      <c r="E22" s="71">
        <v>0</v>
      </c>
      <c r="F22" s="5" t="str">
        <f>IF($B22="N/A","N/A",IF(E22&gt;15,"No",IF(E22&lt;-15,"No","Yes")))</f>
        <v>N/A</v>
      </c>
      <c r="G22" s="71">
        <v>0</v>
      </c>
      <c r="H22" s="5" t="str">
        <f>IF($B22="N/A","N/A",IF(G22&gt;15,"No",IF(G22&lt;-15,"No","Yes")))</f>
        <v>N/A</v>
      </c>
      <c r="I22" s="6" t="s">
        <v>1748</v>
      </c>
      <c r="J22" s="6" t="s">
        <v>1748</v>
      </c>
      <c r="K22" s="105" t="str">
        <f t="shared" si="0"/>
        <v>N/A</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05" t="str">
        <f t="shared" si="0"/>
        <v>N/A</v>
      </c>
    </row>
    <row r="24" spans="1:11" x14ac:dyDescent="0.2">
      <c r="A24" s="124" t="s">
        <v>858</v>
      </c>
      <c r="B24" s="22" t="s">
        <v>243</v>
      </c>
      <c r="C24" s="59">
        <v>457.66798550999999</v>
      </c>
      <c r="D24" s="5" t="str">
        <f>IF($B24="N/A","N/A",IF(C24&gt;300,"No",IF(C24&lt;75,"No","Yes")))</f>
        <v>No</v>
      </c>
      <c r="E24" s="24">
        <v>410.80851345999997</v>
      </c>
      <c r="F24" s="5" t="str">
        <f>IF($B24="N/A","N/A",IF(E24&gt;300,"No",IF(E24&lt;75,"No","Yes")))</f>
        <v>No</v>
      </c>
      <c r="G24" s="24">
        <v>447.13942779000001</v>
      </c>
      <c r="H24" s="5" t="str">
        <f>IF($B24="N/A","N/A",IF(G24&gt;300,"No",IF(G24&lt;75,"No","Yes")))</f>
        <v>No</v>
      </c>
      <c r="I24" s="6">
        <v>-10.199999999999999</v>
      </c>
      <c r="J24" s="6">
        <v>8.8439999999999994</v>
      </c>
      <c r="K24" s="105" t="str">
        <f t="shared" si="0"/>
        <v>Yes</v>
      </c>
    </row>
    <row r="25" spans="1:11" x14ac:dyDescent="0.2">
      <c r="A25" s="124" t="s">
        <v>859</v>
      </c>
      <c r="B25" s="22" t="s">
        <v>244</v>
      </c>
      <c r="C25" s="59" t="s">
        <v>1748</v>
      </c>
      <c r="D25" s="5" t="str">
        <f>IF($B25="N/A","N/A",IF(C25&gt;250,"No",IF(C25&lt;20,"No","Yes")))</f>
        <v>No</v>
      </c>
      <c r="E25" s="24" t="s">
        <v>1748</v>
      </c>
      <c r="F25" s="5" t="str">
        <f>IF($B25="N/A","N/A",IF(E25&gt;250,"No",IF(E25&lt;20,"No","Yes")))</f>
        <v>No</v>
      </c>
      <c r="G25" s="24" t="s">
        <v>1748</v>
      </c>
      <c r="H25" s="5" t="str">
        <f>IF($B25="N/A","N/A",IF(G25&gt;250,"No",IF(G25&lt;20,"No","Yes")))</f>
        <v>No</v>
      </c>
      <c r="I25" s="6" t="s">
        <v>1748</v>
      </c>
      <c r="J25" s="6" t="s">
        <v>1748</v>
      </c>
      <c r="K25" s="105" t="str">
        <f t="shared" si="0"/>
        <v>N/A</v>
      </c>
    </row>
    <row r="26" spans="1:11" x14ac:dyDescent="0.2">
      <c r="A26" s="124" t="s">
        <v>860</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05" t="str">
        <f t="shared" si="0"/>
        <v>N/A</v>
      </c>
    </row>
    <row r="27" spans="1:11" x14ac:dyDescent="0.2">
      <c r="A27" s="124" t="s">
        <v>131</v>
      </c>
      <c r="B27" s="22" t="s">
        <v>213</v>
      </c>
      <c r="C27" s="56">
        <v>66996</v>
      </c>
      <c r="D27" s="22" t="s">
        <v>213</v>
      </c>
      <c r="E27" s="23">
        <v>8530</v>
      </c>
      <c r="F27" s="22" t="s">
        <v>213</v>
      </c>
      <c r="G27" s="23">
        <v>22854</v>
      </c>
      <c r="H27" s="5" t="str">
        <f>IF($B27="N/A","N/A",IF(G27&gt;15,"No",IF(G27&lt;-15,"No","Yes")))</f>
        <v>N/A</v>
      </c>
      <c r="I27" s="6">
        <v>-87.3</v>
      </c>
      <c r="J27" s="6">
        <v>167.9</v>
      </c>
      <c r="K27" s="105" t="str">
        <f t="shared" si="0"/>
        <v>No</v>
      </c>
    </row>
    <row r="28" spans="1:11" x14ac:dyDescent="0.2">
      <c r="A28" s="124" t="s">
        <v>346</v>
      </c>
      <c r="B28" s="22" t="s">
        <v>213</v>
      </c>
      <c r="C28" s="57">
        <v>0.31759433059999997</v>
      </c>
      <c r="D28" s="22" t="s">
        <v>213</v>
      </c>
      <c r="E28" s="4">
        <v>3.78910592E-2</v>
      </c>
      <c r="F28" s="22" t="s">
        <v>213</v>
      </c>
      <c r="G28" s="4">
        <v>9.7118152499999999E-2</v>
      </c>
      <c r="H28" s="5" t="str">
        <f>IF($B28="N/A","N/A",IF(G28&gt;15,"No",IF(G28&lt;-15,"No","Yes")))</f>
        <v>N/A</v>
      </c>
      <c r="I28" s="6">
        <v>-88.1</v>
      </c>
      <c r="J28" s="6">
        <v>156.30000000000001</v>
      </c>
      <c r="K28" s="105" t="str">
        <f t="shared" si="0"/>
        <v>No</v>
      </c>
    </row>
    <row r="29" spans="1:11" ht="25.5" x14ac:dyDescent="0.2">
      <c r="A29" s="124" t="s">
        <v>836</v>
      </c>
      <c r="B29" s="22" t="s">
        <v>213</v>
      </c>
      <c r="C29" s="24">
        <v>83.055227177999996</v>
      </c>
      <c r="D29" s="22" t="s">
        <v>213</v>
      </c>
      <c r="E29" s="24">
        <v>115.44114888999999</v>
      </c>
      <c r="F29" s="22" t="s">
        <v>213</v>
      </c>
      <c r="G29" s="24">
        <v>83.782532598000003</v>
      </c>
      <c r="H29" s="22" t="s">
        <v>213</v>
      </c>
      <c r="I29" s="6">
        <v>38.99</v>
      </c>
      <c r="J29" s="6">
        <v>-27.4</v>
      </c>
      <c r="K29" s="105" t="str">
        <f t="shared" si="0"/>
        <v>Yes</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05" t="str">
        <f t="shared" si="0"/>
        <v>N/A</v>
      </c>
    </row>
    <row r="31" spans="1:11" x14ac:dyDescent="0.2">
      <c r="A31" s="124" t="s">
        <v>206</v>
      </c>
      <c r="B31" s="72" t="s">
        <v>213</v>
      </c>
      <c r="C31" s="56">
        <v>677106</v>
      </c>
      <c r="D31" s="5" t="str">
        <f t="shared" ref="D31:F50" si="4">IF($B31="N/A","N/A",IF(C31&lt;0,"No","Yes"))</f>
        <v>N/A</v>
      </c>
      <c r="E31" s="56">
        <v>1684228</v>
      </c>
      <c r="F31" s="5" t="str">
        <f t="shared" si="4"/>
        <v>N/A</v>
      </c>
      <c r="G31" s="56">
        <v>1844790</v>
      </c>
      <c r="H31" s="5" t="str">
        <f t="shared" ref="H31:H50" si="5">IF($B31="N/A","N/A",IF(G31&lt;0,"No","Yes"))</f>
        <v>N/A</v>
      </c>
      <c r="I31" s="6">
        <v>148.69999999999999</v>
      </c>
      <c r="J31" s="6">
        <v>9.5329999999999995</v>
      </c>
      <c r="K31" s="105" t="str">
        <f t="shared" si="0"/>
        <v>Yes</v>
      </c>
    </row>
    <row r="32" spans="1:11" ht="25.5" x14ac:dyDescent="0.2">
      <c r="A32" s="128" t="s">
        <v>654</v>
      </c>
      <c r="B32" s="72" t="s">
        <v>213</v>
      </c>
      <c r="C32" s="57">
        <v>99.958499850999999</v>
      </c>
      <c r="D32" s="5" t="str">
        <f t="shared" si="4"/>
        <v>N/A</v>
      </c>
      <c r="E32" s="57">
        <v>99.976012749000006</v>
      </c>
      <c r="F32" s="5" t="str">
        <f t="shared" si="4"/>
        <v>N/A</v>
      </c>
      <c r="G32" s="57">
        <v>99.942649298999996</v>
      </c>
      <c r="H32" s="5" t="str">
        <f t="shared" si="5"/>
        <v>N/A</v>
      </c>
      <c r="I32" s="6">
        <v>1.7500000000000002E-2</v>
      </c>
      <c r="J32" s="6">
        <v>-3.3000000000000002E-2</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1748</v>
      </c>
      <c r="J33" s="6" t="s">
        <v>1748</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1748</v>
      </c>
      <c r="J34" s="6" t="s">
        <v>1748</v>
      </c>
      <c r="K34" s="105" t="str">
        <f t="shared" si="0"/>
        <v>N/A</v>
      </c>
    </row>
    <row r="35" spans="1:11" x14ac:dyDescent="0.2">
      <c r="A35" s="128" t="s">
        <v>657</v>
      </c>
      <c r="B35" s="72" t="s">
        <v>213</v>
      </c>
      <c r="C35" s="57">
        <v>4.1500149200000003E-2</v>
      </c>
      <c r="D35" s="5" t="str">
        <f t="shared" si="4"/>
        <v>N/A</v>
      </c>
      <c r="E35" s="57">
        <v>2.3987251099999999E-2</v>
      </c>
      <c r="F35" s="5" t="str">
        <f t="shared" si="4"/>
        <v>N/A</v>
      </c>
      <c r="G35" s="57">
        <v>5.73507012E-2</v>
      </c>
      <c r="H35" s="5" t="str">
        <f t="shared" si="5"/>
        <v>N/A</v>
      </c>
      <c r="I35" s="6">
        <v>-42.2</v>
      </c>
      <c r="J35" s="6">
        <v>139.1</v>
      </c>
      <c r="K35" s="105" t="str">
        <f t="shared" si="0"/>
        <v>No</v>
      </c>
    </row>
    <row r="36" spans="1:11" x14ac:dyDescent="0.2">
      <c r="A36" s="128" t="s">
        <v>349</v>
      </c>
      <c r="B36" s="72" t="s">
        <v>213</v>
      </c>
      <c r="C36" s="56">
        <v>0</v>
      </c>
      <c r="D36" s="5" t="str">
        <f t="shared" si="4"/>
        <v>N/A</v>
      </c>
      <c r="E36" s="56">
        <v>0</v>
      </c>
      <c r="F36" s="5" t="str">
        <f t="shared" si="4"/>
        <v>N/A</v>
      </c>
      <c r="G36" s="56">
        <v>0</v>
      </c>
      <c r="H36" s="5" t="str">
        <f t="shared" si="5"/>
        <v>N/A</v>
      </c>
      <c r="I36" s="6" t="s">
        <v>1748</v>
      </c>
      <c r="J36" s="6" t="s">
        <v>1748</v>
      </c>
      <c r="K36" s="105" t="str">
        <f t="shared" si="0"/>
        <v>N/A</v>
      </c>
    </row>
    <row r="37" spans="1:11" x14ac:dyDescent="0.2">
      <c r="A37" s="128" t="s">
        <v>658</v>
      </c>
      <c r="B37" s="72" t="s">
        <v>213</v>
      </c>
      <c r="C37" s="57" t="s">
        <v>1748</v>
      </c>
      <c r="D37" s="5" t="str">
        <f t="shared" si="4"/>
        <v>N/A</v>
      </c>
      <c r="E37" s="57" t="s">
        <v>1748</v>
      </c>
      <c r="F37" s="5" t="str">
        <f t="shared" si="4"/>
        <v>N/A</v>
      </c>
      <c r="G37" s="57" t="s">
        <v>1748</v>
      </c>
      <c r="H37" s="5" t="str">
        <f t="shared" si="5"/>
        <v>N/A</v>
      </c>
      <c r="I37" s="6" t="s">
        <v>1748</v>
      </c>
      <c r="J37" s="6" t="s">
        <v>1748</v>
      </c>
      <c r="K37" s="105" t="str">
        <f t="shared" si="0"/>
        <v>N/A</v>
      </c>
    </row>
    <row r="38" spans="1:11" x14ac:dyDescent="0.2">
      <c r="A38" s="128" t="s">
        <v>659</v>
      </c>
      <c r="B38" s="72" t="s">
        <v>213</v>
      </c>
      <c r="C38" s="57" t="s">
        <v>1748</v>
      </c>
      <c r="D38" s="5" t="str">
        <f t="shared" si="4"/>
        <v>N/A</v>
      </c>
      <c r="E38" s="57" t="s">
        <v>1748</v>
      </c>
      <c r="F38" s="5" t="str">
        <f t="shared" si="4"/>
        <v>N/A</v>
      </c>
      <c r="G38" s="57" t="s">
        <v>1748</v>
      </c>
      <c r="H38" s="5" t="str">
        <f t="shared" si="5"/>
        <v>N/A</v>
      </c>
      <c r="I38" s="6" t="s">
        <v>1748</v>
      </c>
      <c r="J38" s="6" t="s">
        <v>1748</v>
      </c>
      <c r="K38" s="105" t="str">
        <f t="shared" si="0"/>
        <v>N/A</v>
      </c>
    </row>
    <row r="39" spans="1:11" x14ac:dyDescent="0.2">
      <c r="A39" s="128" t="s">
        <v>660</v>
      </c>
      <c r="B39" s="72" t="s">
        <v>213</v>
      </c>
      <c r="C39" s="57" t="s">
        <v>1748</v>
      </c>
      <c r="D39" s="5" t="str">
        <f t="shared" si="4"/>
        <v>N/A</v>
      </c>
      <c r="E39" s="57" t="s">
        <v>1748</v>
      </c>
      <c r="F39" s="5" t="str">
        <f t="shared" si="4"/>
        <v>N/A</v>
      </c>
      <c r="G39" s="57" t="s">
        <v>1748</v>
      </c>
      <c r="H39" s="5" t="str">
        <f t="shared" si="5"/>
        <v>N/A</v>
      </c>
      <c r="I39" s="6" t="s">
        <v>1748</v>
      </c>
      <c r="J39" s="6" t="s">
        <v>1748</v>
      </c>
      <c r="K39" s="105" t="str">
        <f t="shared" si="0"/>
        <v>N/A</v>
      </c>
    </row>
    <row r="40" spans="1:11" x14ac:dyDescent="0.2">
      <c r="A40" s="128" t="s">
        <v>661</v>
      </c>
      <c r="B40" s="72" t="s">
        <v>213</v>
      </c>
      <c r="C40" s="57" t="s">
        <v>1748</v>
      </c>
      <c r="D40" s="5" t="str">
        <f t="shared" si="4"/>
        <v>N/A</v>
      </c>
      <c r="E40" s="57" t="s">
        <v>1748</v>
      </c>
      <c r="F40" s="5" t="str">
        <f t="shared" si="4"/>
        <v>N/A</v>
      </c>
      <c r="G40" s="57" t="s">
        <v>1748</v>
      </c>
      <c r="H40" s="5" t="str">
        <f t="shared" si="5"/>
        <v>N/A</v>
      </c>
      <c r="I40" s="6" t="s">
        <v>1748</v>
      </c>
      <c r="J40" s="6" t="s">
        <v>1748</v>
      </c>
      <c r="K40" s="105" t="str">
        <f t="shared" si="0"/>
        <v>N/A</v>
      </c>
    </row>
    <row r="41" spans="1:11" x14ac:dyDescent="0.2">
      <c r="A41" s="128" t="s">
        <v>662</v>
      </c>
      <c r="B41" s="72" t="s">
        <v>213</v>
      </c>
      <c r="C41" s="57" t="s">
        <v>1748</v>
      </c>
      <c r="D41" s="5" t="str">
        <f t="shared" si="4"/>
        <v>N/A</v>
      </c>
      <c r="E41" s="57" t="s">
        <v>1748</v>
      </c>
      <c r="F41" s="5" t="str">
        <f t="shared" si="4"/>
        <v>N/A</v>
      </c>
      <c r="G41" s="57" t="s">
        <v>1748</v>
      </c>
      <c r="H41" s="5" t="str">
        <f t="shared" si="5"/>
        <v>N/A</v>
      </c>
      <c r="I41" s="6" t="s">
        <v>1748</v>
      </c>
      <c r="J41" s="6" t="s">
        <v>1748</v>
      </c>
      <c r="K41" s="105" t="str">
        <f t="shared" si="0"/>
        <v>N/A</v>
      </c>
    </row>
    <row r="42" spans="1:11" x14ac:dyDescent="0.2">
      <c r="A42" s="128" t="s">
        <v>663</v>
      </c>
      <c r="B42" s="72" t="s">
        <v>213</v>
      </c>
      <c r="C42" s="57" t="s">
        <v>1748</v>
      </c>
      <c r="D42" s="5" t="str">
        <f t="shared" si="4"/>
        <v>N/A</v>
      </c>
      <c r="E42" s="57" t="s">
        <v>1748</v>
      </c>
      <c r="F42" s="5" t="str">
        <f t="shared" si="4"/>
        <v>N/A</v>
      </c>
      <c r="G42" s="57" t="s">
        <v>1748</v>
      </c>
      <c r="H42" s="5" t="str">
        <f t="shared" si="5"/>
        <v>N/A</v>
      </c>
      <c r="I42" s="6" t="s">
        <v>1748</v>
      </c>
      <c r="J42" s="6" t="s">
        <v>1748</v>
      </c>
      <c r="K42" s="105" t="str">
        <f t="shared" si="0"/>
        <v>N/A</v>
      </c>
    </row>
    <row r="43" spans="1:11" x14ac:dyDescent="0.2">
      <c r="A43" s="128" t="s">
        <v>664</v>
      </c>
      <c r="B43" s="72" t="s">
        <v>213</v>
      </c>
      <c r="C43" s="57" t="s">
        <v>1748</v>
      </c>
      <c r="D43" s="5" t="str">
        <f t="shared" si="4"/>
        <v>N/A</v>
      </c>
      <c r="E43" s="57" t="s">
        <v>1748</v>
      </c>
      <c r="F43" s="5" t="str">
        <f t="shared" si="4"/>
        <v>N/A</v>
      </c>
      <c r="G43" s="57" t="s">
        <v>1748</v>
      </c>
      <c r="H43" s="5" t="str">
        <f t="shared" si="5"/>
        <v>N/A</v>
      </c>
      <c r="I43" s="6" t="s">
        <v>1748</v>
      </c>
      <c r="J43" s="6" t="s">
        <v>1748</v>
      </c>
      <c r="K43" s="105" t="str">
        <f t="shared" si="0"/>
        <v>N/A</v>
      </c>
    </row>
    <row r="44" spans="1:11" x14ac:dyDescent="0.2">
      <c r="A44" s="128" t="s">
        <v>665</v>
      </c>
      <c r="B44" s="72" t="s">
        <v>213</v>
      </c>
      <c r="C44" s="57" t="s">
        <v>1748</v>
      </c>
      <c r="D44" s="5" t="str">
        <f t="shared" si="4"/>
        <v>N/A</v>
      </c>
      <c r="E44" s="57" t="s">
        <v>1748</v>
      </c>
      <c r="F44" s="5" t="str">
        <f t="shared" si="4"/>
        <v>N/A</v>
      </c>
      <c r="G44" s="57" t="s">
        <v>1748</v>
      </c>
      <c r="H44" s="5" t="str">
        <f t="shared" si="5"/>
        <v>N/A</v>
      </c>
      <c r="I44" s="6" t="s">
        <v>1748</v>
      </c>
      <c r="J44" s="6" t="s">
        <v>1748</v>
      </c>
      <c r="K44" s="105" t="str">
        <f t="shared" si="0"/>
        <v>N/A</v>
      </c>
    </row>
    <row r="45" spans="1:11" x14ac:dyDescent="0.2">
      <c r="A45" s="128" t="s">
        <v>666</v>
      </c>
      <c r="B45" s="72" t="s">
        <v>213</v>
      </c>
      <c r="C45" s="57" t="s">
        <v>1748</v>
      </c>
      <c r="D45" s="5" t="str">
        <f t="shared" si="4"/>
        <v>N/A</v>
      </c>
      <c r="E45" s="57" t="s">
        <v>1748</v>
      </c>
      <c r="F45" s="5" t="str">
        <f t="shared" si="4"/>
        <v>N/A</v>
      </c>
      <c r="G45" s="57" t="s">
        <v>1748</v>
      </c>
      <c r="H45" s="5" t="str">
        <f t="shared" si="5"/>
        <v>N/A</v>
      </c>
      <c r="I45" s="6" t="s">
        <v>1748</v>
      </c>
      <c r="J45" s="6" t="s">
        <v>1748</v>
      </c>
      <c r="K45" s="105" t="str">
        <f t="shared" si="0"/>
        <v>N/A</v>
      </c>
    </row>
    <row r="46" spans="1:11" x14ac:dyDescent="0.2">
      <c r="A46" s="128" t="s">
        <v>350</v>
      </c>
      <c r="B46" s="72" t="s">
        <v>213</v>
      </c>
      <c r="C46" s="56">
        <v>0</v>
      </c>
      <c r="D46" s="5" t="str">
        <f t="shared" si="4"/>
        <v>N/A</v>
      </c>
      <c r="E46" s="56">
        <v>0</v>
      </c>
      <c r="F46" s="5" t="str">
        <f t="shared" si="4"/>
        <v>N/A</v>
      </c>
      <c r="G46" s="56">
        <v>0</v>
      </c>
      <c r="H46" s="5" t="str">
        <f t="shared" si="5"/>
        <v>N/A</v>
      </c>
      <c r="I46" s="6" t="s">
        <v>1748</v>
      </c>
      <c r="J46" s="6" t="s">
        <v>1748</v>
      </c>
      <c r="K46" s="105" t="str">
        <f t="shared" si="0"/>
        <v>N/A</v>
      </c>
    </row>
    <row r="47" spans="1:11" x14ac:dyDescent="0.2">
      <c r="A47" s="128" t="s">
        <v>667</v>
      </c>
      <c r="B47" s="72" t="s">
        <v>213</v>
      </c>
      <c r="C47" s="57" t="s">
        <v>1748</v>
      </c>
      <c r="D47" s="5" t="str">
        <f t="shared" si="4"/>
        <v>N/A</v>
      </c>
      <c r="E47" s="57" t="s">
        <v>1748</v>
      </c>
      <c r="F47" s="5" t="str">
        <f t="shared" si="4"/>
        <v>N/A</v>
      </c>
      <c r="G47" s="57" t="s">
        <v>1748</v>
      </c>
      <c r="H47" s="5" t="str">
        <f t="shared" si="5"/>
        <v>N/A</v>
      </c>
      <c r="I47" s="6" t="s">
        <v>1748</v>
      </c>
      <c r="J47" s="6" t="s">
        <v>1748</v>
      </c>
      <c r="K47" s="105" t="str">
        <f t="shared" si="0"/>
        <v>N/A</v>
      </c>
    </row>
    <row r="48" spans="1:11" x14ac:dyDescent="0.2">
      <c r="A48" s="128" t="s">
        <v>668</v>
      </c>
      <c r="B48" s="72" t="s">
        <v>213</v>
      </c>
      <c r="C48" s="57" t="s">
        <v>1748</v>
      </c>
      <c r="D48" s="5" t="str">
        <f t="shared" si="4"/>
        <v>N/A</v>
      </c>
      <c r="E48" s="57" t="s">
        <v>1748</v>
      </c>
      <c r="F48" s="5" t="str">
        <f t="shared" si="4"/>
        <v>N/A</v>
      </c>
      <c r="G48" s="57" t="s">
        <v>1748</v>
      </c>
      <c r="H48" s="5" t="str">
        <f t="shared" si="5"/>
        <v>N/A</v>
      </c>
      <c r="I48" s="6" t="s">
        <v>1748</v>
      </c>
      <c r="J48" s="6" t="s">
        <v>1748</v>
      </c>
      <c r="K48" s="105" t="str">
        <f t="shared" si="0"/>
        <v>N/A</v>
      </c>
    </row>
    <row r="49" spans="1:11" x14ac:dyDescent="0.2">
      <c r="A49" s="128" t="s">
        <v>669</v>
      </c>
      <c r="B49" s="72" t="s">
        <v>213</v>
      </c>
      <c r="C49" s="57" t="s">
        <v>1748</v>
      </c>
      <c r="D49" s="5" t="str">
        <f t="shared" si="4"/>
        <v>N/A</v>
      </c>
      <c r="E49" s="57" t="s">
        <v>1748</v>
      </c>
      <c r="F49" s="5" t="str">
        <f t="shared" si="4"/>
        <v>N/A</v>
      </c>
      <c r="G49" s="57" t="s">
        <v>1748</v>
      </c>
      <c r="H49" s="5" t="str">
        <f t="shared" si="5"/>
        <v>N/A</v>
      </c>
      <c r="I49" s="6" t="s">
        <v>1748</v>
      </c>
      <c r="J49" s="6" t="s">
        <v>1748</v>
      </c>
      <c r="K49" s="105" t="str">
        <f t="shared" si="0"/>
        <v>N/A</v>
      </c>
    </row>
    <row r="50" spans="1:11" x14ac:dyDescent="0.2">
      <c r="A50" s="128" t="s">
        <v>670</v>
      </c>
      <c r="B50" s="72" t="s">
        <v>213</v>
      </c>
      <c r="C50" s="57" t="s">
        <v>1748</v>
      </c>
      <c r="D50" s="5" t="str">
        <f t="shared" si="4"/>
        <v>N/A</v>
      </c>
      <c r="E50" s="57" t="s">
        <v>1748</v>
      </c>
      <c r="F50" s="5" t="str">
        <f t="shared" si="4"/>
        <v>N/A</v>
      </c>
      <c r="G50" s="57" t="s">
        <v>1748</v>
      </c>
      <c r="H50" s="5" t="str">
        <f t="shared" si="5"/>
        <v>N/A</v>
      </c>
      <c r="I50" s="6" t="s">
        <v>1748</v>
      </c>
      <c r="J50" s="6" t="s">
        <v>1748</v>
      </c>
      <c r="K50" s="105" t="str">
        <f t="shared" si="0"/>
        <v>N/A</v>
      </c>
    </row>
    <row r="51" spans="1:11" x14ac:dyDescent="0.2">
      <c r="A51" s="128" t="s">
        <v>351</v>
      </c>
      <c r="B51" s="22" t="s">
        <v>213</v>
      </c>
      <c r="C51" s="56">
        <v>2392318</v>
      </c>
      <c r="D51" s="22" t="s">
        <v>213</v>
      </c>
      <c r="E51" s="23">
        <v>7225616</v>
      </c>
      <c r="F51" s="22" t="s">
        <v>213</v>
      </c>
      <c r="G51" s="23">
        <v>7843571</v>
      </c>
      <c r="H51" s="22" t="s">
        <v>213</v>
      </c>
      <c r="I51" s="6">
        <v>202</v>
      </c>
      <c r="J51" s="6">
        <v>8.5519999999999996</v>
      </c>
      <c r="K51" s="105" t="str">
        <f t="shared" si="0"/>
        <v>Yes</v>
      </c>
    </row>
    <row r="52" spans="1:11" x14ac:dyDescent="0.2">
      <c r="A52" s="128" t="s">
        <v>352</v>
      </c>
      <c r="B52" s="22" t="s">
        <v>213</v>
      </c>
      <c r="C52" s="57">
        <v>92.449415169999995</v>
      </c>
      <c r="D52" s="5" t="str">
        <f t="shared" ref="D52:D54" si="6">IF($B52="N/A","N/A",IF(C52&gt;15,"No",IF(C52&lt;-15,"No","Yes")))</f>
        <v>N/A</v>
      </c>
      <c r="E52" s="4">
        <v>71.642999019000001</v>
      </c>
      <c r="F52" s="5" t="str">
        <f t="shared" ref="F52:F54" si="7">IF($B52="N/A","N/A",IF(E52&gt;15,"No",IF(E52&lt;-15,"No","Yes")))</f>
        <v>N/A</v>
      </c>
      <c r="G52" s="4">
        <v>93.042799001000006</v>
      </c>
      <c r="H52" s="5" t="str">
        <f t="shared" ref="H52:H54" si="8">IF($B52="N/A","N/A",IF(G52&gt;15,"No",IF(G52&lt;-15,"No","Yes")))</f>
        <v>N/A</v>
      </c>
      <c r="I52" s="6">
        <v>-22.5</v>
      </c>
      <c r="J52" s="6">
        <v>29.87</v>
      </c>
      <c r="K52" s="105" t="str">
        <f t="shared" si="0"/>
        <v>Yes</v>
      </c>
    </row>
    <row r="53" spans="1:11" x14ac:dyDescent="0.2">
      <c r="A53" s="128" t="s">
        <v>353</v>
      </c>
      <c r="B53" s="22" t="s">
        <v>213</v>
      </c>
      <c r="C53" s="57">
        <v>0</v>
      </c>
      <c r="D53" s="5" t="str">
        <f t="shared" si="6"/>
        <v>N/A</v>
      </c>
      <c r="E53" s="4">
        <v>0</v>
      </c>
      <c r="F53" s="5" t="str">
        <f t="shared" si="7"/>
        <v>N/A</v>
      </c>
      <c r="G53" s="4">
        <v>0</v>
      </c>
      <c r="H53" s="5" t="str">
        <f t="shared" si="8"/>
        <v>N/A</v>
      </c>
      <c r="I53" s="6" t="s">
        <v>1748</v>
      </c>
      <c r="J53" s="6" t="s">
        <v>1748</v>
      </c>
      <c r="K53" s="105" t="str">
        <f t="shared" si="0"/>
        <v>N/A</v>
      </c>
    </row>
    <row r="54" spans="1:11" x14ac:dyDescent="0.2">
      <c r="A54" s="129" t="s">
        <v>354</v>
      </c>
      <c r="B54" s="113" t="s">
        <v>213</v>
      </c>
      <c r="C54" s="130">
        <v>0.89076786610000003</v>
      </c>
      <c r="D54" s="114" t="str">
        <f t="shared" si="6"/>
        <v>N/A</v>
      </c>
      <c r="E54" s="118">
        <v>2.9890323537999999</v>
      </c>
      <c r="F54" s="114" t="str">
        <f t="shared" si="7"/>
        <v>N/A</v>
      </c>
      <c r="G54" s="118">
        <v>1.5785157041</v>
      </c>
      <c r="H54" s="114" t="str">
        <f t="shared" si="8"/>
        <v>N/A</v>
      </c>
      <c r="I54" s="115">
        <v>235.6</v>
      </c>
      <c r="J54" s="115">
        <v>-47.2</v>
      </c>
      <c r="K54" s="116" t="str">
        <f t="shared" si="0"/>
        <v>No</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15157888</v>
      </c>
      <c r="D6" s="5" t="str">
        <f>IF($B6="N/A","N/A",IF(C6&gt;15,"No",IF(C6&lt;-15,"No","Yes")))</f>
        <v>N/A</v>
      </c>
      <c r="E6" s="23">
        <v>10643901</v>
      </c>
      <c r="F6" s="5" t="str">
        <f>IF($B6="N/A","N/A",IF(E6&gt;15,"No",IF(E6&lt;-15,"No","Yes")))</f>
        <v>N/A</v>
      </c>
      <c r="G6" s="23">
        <v>10862588</v>
      </c>
      <c r="H6" s="5" t="str">
        <f>IF($B6="N/A","N/A",IF(G6&gt;15,"No",IF(G6&lt;-15,"No","Yes")))</f>
        <v>N/A</v>
      </c>
      <c r="I6" s="6">
        <v>-29.8</v>
      </c>
      <c r="J6" s="6">
        <v>2.0550000000000002</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4.4194151585999997</v>
      </c>
      <c r="D9" s="5" t="str">
        <f t="shared" ref="D9:D15" si="1">IF($B9="N/A","N/A",IF(C9&gt;15,"No",IF(C9&lt;-15,"No","Yes")))</f>
        <v>N/A</v>
      </c>
      <c r="E9" s="4">
        <v>6.6316193658999998</v>
      </c>
      <c r="F9" s="5" t="str">
        <f t="shared" ref="F9:F15" si="2">IF($B9="N/A","N/A",IF(E9&gt;15,"No",IF(E9&lt;-15,"No","Yes")))</f>
        <v>N/A</v>
      </c>
      <c r="G9" s="4">
        <v>6.8798245868999999</v>
      </c>
      <c r="H9" s="5" t="str">
        <f t="shared" ref="H9:H15" si="3">IF($B9="N/A","N/A",IF(G9&gt;15,"No",IF(G9&lt;-15,"No","Yes")))</f>
        <v>N/A</v>
      </c>
      <c r="I9" s="6">
        <v>50.06</v>
      </c>
      <c r="J9" s="6">
        <v>3.7429999999999999</v>
      </c>
      <c r="K9" s="105" t="str">
        <f t="shared" si="0"/>
        <v>Yes</v>
      </c>
    </row>
    <row r="10" spans="1:11" x14ac:dyDescent="0.2">
      <c r="A10" s="124" t="s">
        <v>36</v>
      </c>
      <c r="B10" s="22" t="s">
        <v>213</v>
      </c>
      <c r="C10" s="57">
        <v>0.81025758329999997</v>
      </c>
      <c r="D10" s="5" t="str">
        <f t="shared" si="1"/>
        <v>N/A</v>
      </c>
      <c r="E10" s="4">
        <v>0.52801591029999995</v>
      </c>
      <c r="F10" s="5" t="str">
        <f t="shared" si="2"/>
        <v>N/A</v>
      </c>
      <c r="G10" s="4">
        <v>0.58531576659999995</v>
      </c>
      <c r="H10" s="5" t="str">
        <f t="shared" si="3"/>
        <v>N/A</v>
      </c>
      <c r="I10" s="6">
        <v>-34.799999999999997</v>
      </c>
      <c r="J10" s="6">
        <v>10.85</v>
      </c>
      <c r="K10" s="105" t="str">
        <f t="shared" si="0"/>
        <v>Yes</v>
      </c>
    </row>
    <row r="11" spans="1:11" x14ac:dyDescent="0.2">
      <c r="A11" s="124" t="s">
        <v>37</v>
      </c>
      <c r="B11" s="22" t="s">
        <v>213</v>
      </c>
      <c r="C11" s="57">
        <v>15.611633195</v>
      </c>
      <c r="D11" s="5" t="str">
        <f t="shared" si="1"/>
        <v>N/A</v>
      </c>
      <c r="E11" s="4">
        <v>13.125306699999999</v>
      </c>
      <c r="F11" s="5" t="str">
        <f t="shared" si="2"/>
        <v>N/A</v>
      </c>
      <c r="G11" s="4">
        <v>18.794390821</v>
      </c>
      <c r="H11" s="5" t="str">
        <f t="shared" si="3"/>
        <v>N/A</v>
      </c>
      <c r="I11" s="6">
        <v>-15.9</v>
      </c>
      <c r="J11" s="6">
        <v>43.19</v>
      </c>
      <c r="K11" s="105" t="str">
        <f t="shared" si="0"/>
        <v>No</v>
      </c>
    </row>
    <row r="12" spans="1:11" x14ac:dyDescent="0.2">
      <c r="A12" s="124" t="s">
        <v>38</v>
      </c>
      <c r="B12" s="22" t="s">
        <v>213</v>
      </c>
      <c r="C12" s="57">
        <v>4.8290503789999999</v>
      </c>
      <c r="D12" s="5" t="str">
        <f t="shared" si="1"/>
        <v>N/A</v>
      </c>
      <c r="E12" s="4">
        <v>7.1074690089999999</v>
      </c>
      <c r="F12" s="5" t="str">
        <f t="shared" si="2"/>
        <v>N/A</v>
      </c>
      <c r="G12" s="4">
        <v>7.3852898647999998</v>
      </c>
      <c r="H12" s="5" t="str">
        <f t="shared" si="3"/>
        <v>N/A</v>
      </c>
      <c r="I12" s="6">
        <v>47.18</v>
      </c>
      <c r="J12" s="6">
        <v>3.9089999999999998</v>
      </c>
      <c r="K12" s="105" t="str">
        <f t="shared" si="0"/>
        <v>Yes</v>
      </c>
    </row>
    <row r="13" spans="1:11" x14ac:dyDescent="0.2">
      <c r="A13" s="124" t="s">
        <v>861</v>
      </c>
      <c r="B13" s="22" t="s">
        <v>213</v>
      </c>
      <c r="C13" s="57">
        <v>90.224673779</v>
      </c>
      <c r="D13" s="5" t="str">
        <f t="shared" si="1"/>
        <v>N/A</v>
      </c>
      <c r="E13" s="4">
        <v>90.709703847</v>
      </c>
      <c r="F13" s="5" t="str">
        <f t="shared" si="2"/>
        <v>N/A</v>
      </c>
      <c r="G13" s="4">
        <v>91.901953989000006</v>
      </c>
      <c r="H13" s="5" t="str">
        <f t="shared" si="3"/>
        <v>N/A</v>
      </c>
      <c r="I13" s="6">
        <v>0.53759999999999997</v>
      </c>
      <c r="J13" s="6">
        <v>1.3140000000000001</v>
      </c>
      <c r="K13" s="105" t="str">
        <f t="shared" si="0"/>
        <v>Yes</v>
      </c>
    </row>
    <row r="14" spans="1:11" x14ac:dyDescent="0.2">
      <c r="A14" s="124" t="s">
        <v>862</v>
      </c>
      <c r="B14" s="22" t="s">
        <v>213</v>
      </c>
      <c r="C14" s="57">
        <v>82.629442378999997</v>
      </c>
      <c r="D14" s="5" t="str">
        <f t="shared" si="1"/>
        <v>N/A</v>
      </c>
      <c r="E14" s="4">
        <v>86.163425051000004</v>
      </c>
      <c r="F14" s="5" t="str">
        <f t="shared" si="2"/>
        <v>N/A</v>
      </c>
      <c r="G14" s="4">
        <v>89.605739421999999</v>
      </c>
      <c r="H14" s="5" t="str">
        <f t="shared" si="3"/>
        <v>N/A</v>
      </c>
      <c r="I14" s="6">
        <v>4.2770000000000001</v>
      </c>
      <c r="J14" s="6">
        <v>3.9950000000000001</v>
      </c>
      <c r="K14" s="105" t="str">
        <f t="shared" si="0"/>
        <v>Yes</v>
      </c>
    </row>
    <row r="15" spans="1:11" x14ac:dyDescent="0.2">
      <c r="A15" s="124" t="s">
        <v>161</v>
      </c>
      <c r="B15" s="22" t="s">
        <v>213</v>
      </c>
      <c r="C15" s="57">
        <v>61.275502234000001</v>
      </c>
      <c r="D15" s="5" t="str">
        <f t="shared" si="1"/>
        <v>N/A</v>
      </c>
      <c r="E15" s="4">
        <v>58.211355029000003</v>
      </c>
      <c r="F15" s="5" t="str">
        <f t="shared" si="2"/>
        <v>N/A</v>
      </c>
      <c r="G15" s="4">
        <v>56.263673077</v>
      </c>
      <c r="H15" s="5" t="str">
        <f t="shared" si="3"/>
        <v>N/A</v>
      </c>
      <c r="I15" s="6">
        <v>-5</v>
      </c>
      <c r="J15" s="6">
        <v>-3.35</v>
      </c>
      <c r="K15" s="105" t="str">
        <f t="shared" si="0"/>
        <v>Yes</v>
      </c>
    </row>
    <row r="16" spans="1:11" x14ac:dyDescent="0.2">
      <c r="A16" s="124" t="s">
        <v>162</v>
      </c>
      <c r="B16" s="22" t="s">
        <v>246</v>
      </c>
      <c r="C16" s="57">
        <v>74.129403780000004</v>
      </c>
      <c r="D16" s="5" t="str">
        <f>IF($B16="N/A","N/A",IF(C16&gt;95,"Yes","No"))</f>
        <v>No</v>
      </c>
      <c r="E16" s="4">
        <v>79.164997870999997</v>
      </c>
      <c r="F16" s="5" t="str">
        <f>IF($B16="N/A","N/A",IF(E16&gt;95,"Yes","No"))</f>
        <v>No</v>
      </c>
      <c r="G16" s="4">
        <v>80.267943513999995</v>
      </c>
      <c r="H16" s="5" t="str">
        <f>IF($B16="N/A","N/A",IF(G16&gt;95,"Yes","No"))</f>
        <v>No</v>
      </c>
      <c r="I16" s="6">
        <v>6.7930000000000001</v>
      </c>
      <c r="J16" s="6">
        <v>1.393</v>
      </c>
      <c r="K16" s="105" t="str">
        <f t="shared" ref="K16:K26" si="4">IF(J16="Div by 0", "N/A", IF(J16="N/A","N/A", IF(J16&gt;30, "No", IF(J16&lt;-30, "No", "Yes"))))</f>
        <v>Yes</v>
      </c>
    </row>
    <row r="17" spans="1:11" x14ac:dyDescent="0.2">
      <c r="A17" s="124" t="s">
        <v>863</v>
      </c>
      <c r="B17" s="38" t="s">
        <v>247</v>
      </c>
      <c r="C17" s="57">
        <v>36.187244554999999</v>
      </c>
      <c r="D17" s="5" t="str">
        <f>IF($B17="N/A","N/A",IF(C17&gt;90,"No",IF(C17&lt;50,"No","Yes")))</f>
        <v>No</v>
      </c>
      <c r="E17" s="4">
        <v>40.010800551000003</v>
      </c>
      <c r="F17" s="5" t="str">
        <f>IF($B17="N/A","N/A",IF(E17&gt;90,"No",IF(E17&lt;50,"No","Yes")))</f>
        <v>No</v>
      </c>
      <c r="G17" s="4">
        <v>41.039925292</v>
      </c>
      <c r="H17" s="5" t="str">
        <f>IF($B17="N/A","N/A",IF(G17&gt;90,"No",IF(G17&lt;50,"No","Yes")))</f>
        <v>No</v>
      </c>
      <c r="I17" s="6">
        <v>10.57</v>
      </c>
      <c r="J17" s="6">
        <v>2.5720000000000001</v>
      </c>
      <c r="K17" s="105" t="str">
        <f t="shared" si="4"/>
        <v>Yes</v>
      </c>
    </row>
    <row r="18" spans="1:11" x14ac:dyDescent="0.2">
      <c r="A18" s="124" t="s">
        <v>864</v>
      </c>
      <c r="B18" s="38" t="s">
        <v>224</v>
      </c>
      <c r="C18" s="57">
        <v>7.2016167423999997</v>
      </c>
      <c r="D18" s="5" t="str">
        <f t="shared" ref="D18:D23" si="5">IF($B18="N/A","N/A",IF(C18&gt;5,"No",IF(C18&lt;=0,"No","Yes")))</f>
        <v>No</v>
      </c>
      <c r="E18" s="4">
        <v>9.4762249292000007</v>
      </c>
      <c r="F18" s="5" t="str">
        <f t="shared" ref="F18:F23" si="6">IF($B18="N/A","N/A",IF(E18&gt;5,"No",IF(E18&lt;=0,"No","Yes")))</f>
        <v>No</v>
      </c>
      <c r="G18" s="4">
        <v>10.041612551</v>
      </c>
      <c r="H18" s="5" t="str">
        <f t="shared" ref="H18:H23" si="7">IF($B18="N/A","N/A",IF(G18&gt;5,"No",IF(G18&lt;=0,"No","Yes")))</f>
        <v>No</v>
      </c>
      <c r="I18" s="6">
        <v>31.58</v>
      </c>
      <c r="J18" s="6">
        <v>5.9660000000000002</v>
      </c>
      <c r="K18" s="105" t="str">
        <f t="shared" si="4"/>
        <v>Yes</v>
      </c>
    </row>
    <row r="19" spans="1:11" x14ac:dyDescent="0.2">
      <c r="A19" s="124" t="s">
        <v>865</v>
      </c>
      <c r="B19" s="38" t="s">
        <v>224</v>
      </c>
      <c r="C19" s="57">
        <v>3.8600892156</v>
      </c>
      <c r="D19" s="5" t="str">
        <f t="shared" si="5"/>
        <v>Yes</v>
      </c>
      <c r="E19" s="4">
        <v>3.8778451621999999</v>
      </c>
      <c r="F19" s="5" t="str">
        <f t="shared" si="6"/>
        <v>Yes</v>
      </c>
      <c r="G19" s="4">
        <v>3.7347269362</v>
      </c>
      <c r="H19" s="5" t="str">
        <f t="shared" si="7"/>
        <v>Yes</v>
      </c>
      <c r="I19" s="6">
        <v>0.46</v>
      </c>
      <c r="J19" s="6">
        <v>-3.69</v>
      </c>
      <c r="K19" s="105" t="str">
        <f t="shared" si="4"/>
        <v>Yes</v>
      </c>
    </row>
    <row r="20" spans="1:11" x14ac:dyDescent="0.2">
      <c r="A20" s="124" t="s">
        <v>866</v>
      </c>
      <c r="B20" s="38" t="s">
        <v>224</v>
      </c>
      <c r="C20" s="57">
        <v>1.0317334446999999</v>
      </c>
      <c r="D20" s="5" t="str">
        <f t="shared" si="5"/>
        <v>Yes</v>
      </c>
      <c r="E20" s="4">
        <v>1.1767114330999999</v>
      </c>
      <c r="F20" s="5" t="str">
        <f t="shared" si="6"/>
        <v>Yes</v>
      </c>
      <c r="G20" s="4">
        <v>0.88350952829999996</v>
      </c>
      <c r="H20" s="5" t="str">
        <f t="shared" si="7"/>
        <v>Yes</v>
      </c>
      <c r="I20" s="6">
        <v>14.05</v>
      </c>
      <c r="J20" s="6">
        <v>-24.9</v>
      </c>
      <c r="K20" s="105" t="str">
        <f t="shared" si="4"/>
        <v>Yes</v>
      </c>
    </row>
    <row r="21" spans="1:11" x14ac:dyDescent="0.2">
      <c r="A21" s="124" t="s">
        <v>867</v>
      </c>
      <c r="B21" s="22" t="s">
        <v>213</v>
      </c>
      <c r="C21" s="57">
        <v>0.1254858197</v>
      </c>
      <c r="D21" s="5" t="str">
        <f t="shared" si="5"/>
        <v>N/A</v>
      </c>
      <c r="E21" s="4">
        <v>0.15726377010000001</v>
      </c>
      <c r="F21" s="5" t="str">
        <f t="shared" si="6"/>
        <v>N/A</v>
      </c>
      <c r="G21" s="4">
        <v>0.1534901259</v>
      </c>
      <c r="H21" s="5" t="str">
        <f t="shared" si="7"/>
        <v>N/A</v>
      </c>
      <c r="I21" s="6">
        <v>25.32</v>
      </c>
      <c r="J21" s="6">
        <v>-2.4</v>
      </c>
      <c r="K21" s="105" t="str">
        <f t="shared" si="4"/>
        <v>Yes</v>
      </c>
    </row>
    <row r="22" spans="1:11" x14ac:dyDescent="0.2">
      <c r="A22" s="124" t="s">
        <v>1703</v>
      </c>
      <c r="B22" s="22" t="s">
        <v>213</v>
      </c>
      <c r="C22" s="57">
        <v>9.9881989000000001E-3</v>
      </c>
      <c r="D22" s="5" t="str">
        <f t="shared" si="5"/>
        <v>N/A</v>
      </c>
      <c r="E22" s="4">
        <v>9.9775448999999995E-3</v>
      </c>
      <c r="F22" s="5" t="str">
        <f t="shared" si="6"/>
        <v>N/A</v>
      </c>
      <c r="G22" s="4">
        <v>8.3313478999999992E-3</v>
      </c>
      <c r="H22" s="5" t="str">
        <f t="shared" si="7"/>
        <v>N/A</v>
      </c>
      <c r="I22" s="6">
        <v>-0.107</v>
      </c>
      <c r="J22" s="6">
        <v>-16.5</v>
      </c>
      <c r="K22" s="105" t="str">
        <f t="shared" si="4"/>
        <v>Yes</v>
      </c>
    </row>
    <row r="23" spans="1:11" x14ac:dyDescent="0.2">
      <c r="A23" s="124" t="s">
        <v>868</v>
      </c>
      <c r="B23" s="22" t="s">
        <v>213</v>
      </c>
      <c r="C23" s="57">
        <v>2.3116676900000001E-2</v>
      </c>
      <c r="D23" s="5" t="str">
        <f t="shared" si="5"/>
        <v>N/A</v>
      </c>
      <c r="E23" s="4">
        <v>2.6541021000000001E-2</v>
      </c>
      <c r="F23" s="5" t="str">
        <f t="shared" si="6"/>
        <v>N/A</v>
      </c>
      <c r="G23" s="4">
        <v>2.2103388299999999E-2</v>
      </c>
      <c r="H23" s="5" t="str">
        <f t="shared" si="7"/>
        <v>N/A</v>
      </c>
      <c r="I23" s="6">
        <v>14.81</v>
      </c>
      <c r="J23" s="6">
        <v>-16.7</v>
      </c>
      <c r="K23" s="105" t="str">
        <f t="shared" si="4"/>
        <v>Yes</v>
      </c>
    </row>
    <row r="24" spans="1:11" x14ac:dyDescent="0.2">
      <c r="A24" s="124" t="s">
        <v>869</v>
      </c>
      <c r="B24" s="22" t="s">
        <v>232</v>
      </c>
      <c r="C24" s="57">
        <v>3.8750913055999998</v>
      </c>
      <c r="D24" s="5" t="str">
        <f>IF($B24="N/A","N/A",IF(C24&gt;10,"No",IF(C24&lt;1,"No","Yes")))</f>
        <v>Yes</v>
      </c>
      <c r="E24" s="4">
        <v>3.6965864301</v>
      </c>
      <c r="F24" s="5" t="str">
        <f>IF($B24="N/A","N/A",IF(E24&gt;10,"No",IF(E24&lt;1,"No","Yes")))</f>
        <v>Yes</v>
      </c>
      <c r="G24" s="4">
        <v>3.6865063831999998</v>
      </c>
      <c r="H24" s="5" t="str">
        <f>IF($B24="N/A","N/A",IF(G24&gt;10,"No",IF(G24&lt;1,"No","Yes")))</f>
        <v>Yes</v>
      </c>
      <c r="I24" s="6">
        <v>-4.6100000000000003</v>
      </c>
      <c r="J24" s="6">
        <v>-0.27300000000000002</v>
      </c>
      <c r="K24" s="105" t="str">
        <f t="shared" si="4"/>
        <v>Yes</v>
      </c>
    </row>
    <row r="25" spans="1:11" x14ac:dyDescent="0.2">
      <c r="A25" s="124" t="s">
        <v>870</v>
      </c>
      <c r="B25" s="60" t="s">
        <v>239</v>
      </c>
      <c r="C25" s="57">
        <v>3.5770418676000002</v>
      </c>
      <c r="D25" s="5" t="str">
        <f>IF($B25="N/A","N/A",IF(C25&gt;10,"No",IF(C25&lt;=0,"No","Yes")))</f>
        <v>Yes</v>
      </c>
      <c r="E25" s="4">
        <v>3.4613531261000001</v>
      </c>
      <c r="F25" s="5" t="str">
        <f>IF($B25="N/A","N/A",IF(E25&gt;10,"No",IF(E25&lt;=0,"No","Yes")))</f>
        <v>Yes</v>
      </c>
      <c r="G25" s="4">
        <v>3.295006678</v>
      </c>
      <c r="H25" s="5" t="str">
        <f>IF($B25="N/A","N/A",IF(G25&gt;10,"No",IF(G25&lt;=0,"No","Yes")))</f>
        <v>Yes</v>
      </c>
      <c r="I25" s="6">
        <v>-3.23</v>
      </c>
      <c r="J25" s="6">
        <v>-4.8099999999999996</v>
      </c>
      <c r="K25" s="105" t="str">
        <f t="shared" si="4"/>
        <v>Yes</v>
      </c>
    </row>
    <row r="26" spans="1:11" x14ac:dyDescent="0.2">
      <c r="A26" s="124" t="s">
        <v>871</v>
      </c>
      <c r="B26" s="38" t="s">
        <v>248</v>
      </c>
      <c r="C26" s="57">
        <v>25.870596219999999</v>
      </c>
      <c r="D26" s="5" t="str">
        <f>IF($B26="N/A","N/A",IF(C26&gt;=5,"No",IF(C26&lt;0,"No","Yes")))</f>
        <v>No</v>
      </c>
      <c r="E26" s="4">
        <v>20.835002128999999</v>
      </c>
      <c r="F26" s="5" t="str">
        <f>IF($B26="N/A","N/A",IF(E26&gt;=5,"No",IF(E26&lt;0,"No","Yes")))</f>
        <v>No</v>
      </c>
      <c r="G26" s="4">
        <v>19.732056486000001</v>
      </c>
      <c r="H26" s="5" t="str">
        <f>IF($B26="N/A","N/A",IF(G26&gt;=5,"No",IF(G26&lt;0,"No","Yes")))</f>
        <v>No</v>
      </c>
      <c r="I26" s="6">
        <v>-19.5</v>
      </c>
      <c r="J26" s="6">
        <v>-5.29</v>
      </c>
      <c r="K26" s="105" t="str">
        <f t="shared" si="4"/>
        <v>Yes</v>
      </c>
    </row>
    <row r="27" spans="1:11" x14ac:dyDescent="0.2">
      <c r="A27" s="124" t="s">
        <v>14</v>
      </c>
      <c r="B27" s="38" t="s">
        <v>249</v>
      </c>
      <c r="C27" s="57">
        <v>0.3075164561</v>
      </c>
      <c r="D27" s="5" t="str">
        <f>IF($B27="N/A","N/A",IF(C27&gt;15,"No",IF(C27&lt;=0,"No","Yes")))</f>
        <v>Yes</v>
      </c>
      <c r="E27" s="4">
        <v>0.30814830009999999</v>
      </c>
      <c r="F27" s="5" t="str">
        <f>IF($B27="N/A","N/A",IF(E27&gt;15,"No",IF(E27&lt;=0,"No","Yes")))</f>
        <v>Yes</v>
      </c>
      <c r="G27" s="4">
        <v>0.33548174710000001</v>
      </c>
      <c r="H27" s="5" t="str">
        <f>IF($B27="N/A","N/A",IF(G27&gt;15,"No",IF(G27&lt;=0,"No","Yes")))</f>
        <v>Yes</v>
      </c>
      <c r="I27" s="6">
        <v>0.20549999999999999</v>
      </c>
      <c r="J27" s="6">
        <v>8.8699999999999992</v>
      </c>
      <c r="K27" s="105" t="str">
        <f>IF(J27="Div by 0", "N/A", IF(J27="N/A","N/A", IF(J27&gt;30, "No", IF(J27&lt;-30, "No", "Yes"))))</f>
        <v>Yes</v>
      </c>
    </row>
    <row r="28" spans="1:11" x14ac:dyDescent="0.2">
      <c r="A28" s="124" t="s">
        <v>872</v>
      </c>
      <c r="B28" s="22" t="s">
        <v>213</v>
      </c>
      <c r="C28" s="59">
        <v>57.663484435999997</v>
      </c>
      <c r="D28" s="5" t="str">
        <f>IF($B28="N/A","N/A",IF(C28&gt;15,"No",IF(C28&lt;-15,"No","Yes")))</f>
        <v>N/A</v>
      </c>
      <c r="E28" s="24">
        <v>60.728985639999998</v>
      </c>
      <c r="F28" s="5" t="str">
        <f>IF($B28="N/A","N/A",IF(E28&gt;15,"No",IF(E28&lt;-15,"No","Yes")))</f>
        <v>N/A</v>
      </c>
      <c r="G28" s="24">
        <v>61.193375775</v>
      </c>
      <c r="H28" s="5" t="str">
        <f>IF($B28="N/A","N/A",IF(G28&gt;15,"No",IF(G28&lt;-15,"No","Yes")))</f>
        <v>N/A</v>
      </c>
      <c r="I28" s="6">
        <v>5.3159999999999998</v>
      </c>
      <c r="J28" s="6">
        <v>0.76470000000000005</v>
      </c>
      <c r="K28" s="105" t="str">
        <f>IF(J28="Div by 0", "N/A", IF(J28="N/A","N/A", IF(J28&gt;30, "No", IF(J28&lt;-30, "No", "Yes"))))</f>
        <v>Yes</v>
      </c>
    </row>
    <row r="29" spans="1:11" x14ac:dyDescent="0.2">
      <c r="A29" s="124" t="s">
        <v>376</v>
      </c>
      <c r="B29" s="22" t="s">
        <v>250</v>
      </c>
      <c r="C29" s="57">
        <v>15.69922538</v>
      </c>
      <c r="D29" s="5" t="str">
        <f>IF($B29="N/A","N/A",IF(C29&gt;35,"No",IF(C29&lt;10,"No","Yes")))</f>
        <v>Yes</v>
      </c>
      <c r="E29" s="4">
        <v>14.785603511</v>
      </c>
      <c r="F29" s="5" t="str">
        <f>IF($B29="N/A","N/A",IF(E29&gt;35,"No",IF(E29&lt;10,"No","Yes")))</f>
        <v>Yes</v>
      </c>
      <c r="G29" s="4">
        <v>14.488545455000001</v>
      </c>
      <c r="H29" s="5" t="str">
        <f>IF($B29="N/A","N/A",IF(G29&gt;35,"No",IF(G29&lt;10,"No","Yes")))</f>
        <v>Yes</v>
      </c>
      <c r="I29" s="6">
        <v>-5.82</v>
      </c>
      <c r="J29" s="6">
        <v>-2.0099999999999998</v>
      </c>
      <c r="K29" s="105" t="str">
        <f t="shared" ref="K29:K54" si="8">IF(J29="Div by 0", "N/A", IF(J29="N/A","N/A", IF(J29&gt;30, "No", IF(J29&lt;-30, "No", "Yes"))))</f>
        <v>Yes</v>
      </c>
    </row>
    <row r="30" spans="1:11" x14ac:dyDescent="0.2">
      <c r="A30" s="124" t="s">
        <v>377</v>
      </c>
      <c r="B30" s="22" t="s">
        <v>251</v>
      </c>
      <c r="C30" s="57">
        <v>11.829655952</v>
      </c>
      <c r="D30" s="5" t="str">
        <f>IF($B30="N/A","N/A",IF(C30&gt;20,"No",IF(C30&lt;2,"No","Yes")))</f>
        <v>Yes</v>
      </c>
      <c r="E30" s="4">
        <v>16.255440557</v>
      </c>
      <c r="F30" s="5" t="str">
        <f>IF($B30="N/A","N/A",IF(E30&gt;20,"No",IF(E30&lt;2,"No","Yes")))</f>
        <v>Yes</v>
      </c>
      <c r="G30" s="4">
        <v>16.958868365000001</v>
      </c>
      <c r="H30" s="5" t="str">
        <f>IF($B30="N/A","N/A",IF(G30&gt;20,"No",IF(G30&lt;2,"No","Yes")))</f>
        <v>Yes</v>
      </c>
      <c r="I30" s="6">
        <v>37.409999999999997</v>
      </c>
      <c r="J30" s="6">
        <v>4.327</v>
      </c>
      <c r="K30" s="105" t="str">
        <f t="shared" si="8"/>
        <v>Yes</v>
      </c>
    </row>
    <row r="31" spans="1:11" x14ac:dyDescent="0.2">
      <c r="A31" s="124" t="s">
        <v>378</v>
      </c>
      <c r="B31" s="22" t="s">
        <v>252</v>
      </c>
      <c r="C31" s="57">
        <v>5.7412945655999996</v>
      </c>
      <c r="D31" s="5" t="str">
        <f>IF($B31="N/A","N/A",IF(C31&gt;8,"No",IF(C31&lt;0.5,"No","Yes")))</f>
        <v>Yes</v>
      </c>
      <c r="E31" s="4">
        <v>5.9179242647999999</v>
      </c>
      <c r="F31" s="5" t="str">
        <f>IF($B31="N/A","N/A",IF(E31&gt;8,"No",IF(E31&lt;0.5,"No","Yes")))</f>
        <v>Yes</v>
      </c>
      <c r="G31" s="4">
        <v>6.2407043331000001</v>
      </c>
      <c r="H31" s="5" t="str">
        <f>IF($B31="N/A","N/A",IF(G31&gt;8,"No",IF(G31&lt;0.5,"No","Yes")))</f>
        <v>Yes</v>
      </c>
      <c r="I31" s="6">
        <v>3.0760000000000001</v>
      </c>
      <c r="J31" s="6">
        <v>5.4539999999999997</v>
      </c>
      <c r="K31" s="105" t="str">
        <f t="shared" si="8"/>
        <v>Yes</v>
      </c>
    </row>
    <row r="32" spans="1:11" x14ac:dyDescent="0.2">
      <c r="A32" s="124" t="s">
        <v>379</v>
      </c>
      <c r="B32" s="22" t="s">
        <v>253</v>
      </c>
      <c r="C32" s="57">
        <v>11.306166136</v>
      </c>
      <c r="D32" s="5" t="str">
        <f>IF($B32="N/A","N/A",IF(C32&gt;25,"No",IF(C32&lt;3,"No","Yes")))</f>
        <v>Yes</v>
      </c>
      <c r="E32" s="4">
        <v>7.5300493682000003</v>
      </c>
      <c r="F32" s="5" t="str">
        <f>IF($B32="N/A","N/A",IF(E32&gt;25,"No",IF(E32&lt;3,"No","Yes")))</f>
        <v>Yes</v>
      </c>
      <c r="G32" s="4">
        <v>7.6029671749999999</v>
      </c>
      <c r="H32" s="5" t="str">
        <f>IF($B32="N/A","N/A",IF(G32&gt;25,"No",IF(G32&lt;3,"No","Yes")))</f>
        <v>Yes</v>
      </c>
      <c r="I32" s="6">
        <v>-33.4</v>
      </c>
      <c r="J32" s="6">
        <v>0.96840000000000004</v>
      </c>
      <c r="K32" s="105" t="str">
        <f t="shared" si="8"/>
        <v>Yes</v>
      </c>
    </row>
    <row r="33" spans="1:11" x14ac:dyDescent="0.2">
      <c r="A33" s="124" t="s">
        <v>380</v>
      </c>
      <c r="B33" s="22" t="s">
        <v>254</v>
      </c>
      <c r="C33" s="57">
        <v>4.8701045949999999</v>
      </c>
      <c r="D33" s="5" t="str">
        <f>IF($B33="N/A","N/A",IF(C33&gt;25,"No",IF(C33&lt;2,"No","Yes")))</f>
        <v>Yes</v>
      </c>
      <c r="E33" s="4">
        <v>5.3146773913000001</v>
      </c>
      <c r="F33" s="5" t="str">
        <f>IF($B33="N/A","N/A",IF(E33&gt;25,"No",IF(E33&lt;2,"No","Yes")))</f>
        <v>Yes</v>
      </c>
      <c r="G33" s="4">
        <v>5.0099663174</v>
      </c>
      <c r="H33" s="5" t="str">
        <f>IF($B33="N/A","N/A",IF(G33&gt;25,"No",IF(G33&lt;2,"No","Yes")))</f>
        <v>Yes</v>
      </c>
      <c r="I33" s="6">
        <v>9.1289999999999996</v>
      </c>
      <c r="J33" s="6">
        <v>-5.73</v>
      </c>
      <c r="K33" s="105" t="str">
        <f t="shared" si="8"/>
        <v>Yes</v>
      </c>
    </row>
    <row r="34" spans="1:11" x14ac:dyDescent="0.2">
      <c r="A34" s="124" t="s">
        <v>381</v>
      </c>
      <c r="B34" s="22" t="s">
        <v>255</v>
      </c>
      <c r="C34" s="57">
        <v>0.41489289270000002</v>
      </c>
      <c r="D34" s="5" t="str">
        <f>IF($B34="N/A","N/A",IF(C34&gt;25,"No",IF(C34&lt;=0,"No","Yes")))</f>
        <v>Yes</v>
      </c>
      <c r="E34" s="4">
        <v>0.32547277540000003</v>
      </c>
      <c r="F34" s="5" t="str">
        <f>IF($B34="N/A","N/A",IF(E34&gt;25,"No",IF(E34&lt;=0,"No","Yes")))</f>
        <v>Yes</v>
      </c>
      <c r="G34" s="4">
        <v>0.10109929600000001</v>
      </c>
      <c r="H34" s="5" t="str">
        <f>IF($B34="N/A","N/A",IF(G34&gt;25,"No",IF(G34&lt;=0,"No","Yes")))</f>
        <v>Yes</v>
      </c>
      <c r="I34" s="6">
        <v>-21.6</v>
      </c>
      <c r="J34" s="6">
        <v>-68.900000000000006</v>
      </c>
      <c r="K34" s="105" t="str">
        <f t="shared" si="8"/>
        <v>No</v>
      </c>
    </row>
    <row r="35" spans="1:11" x14ac:dyDescent="0.2">
      <c r="A35" s="124" t="s">
        <v>382</v>
      </c>
      <c r="B35" s="22" t="s">
        <v>256</v>
      </c>
      <c r="C35" s="57">
        <v>23.055039065999999</v>
      </c>
      <c r="D35" s="5" t="str">
        <f>IF($B35="N/A","N/A",IF(C35&gt;20,"No",IF(C35&lt;4,"No","Yes")))</f>
        <v>No</v>
      </c>
      <c r="E35" s="4">
        <v>20.370942947</v>
      </c>
      <c r="F35" s="5" t="str">
        <f>IF($B35="N/A","N/A",IF(E35&gt;20,"No",IF(E35&lt;4,"No","Yes")))</f>
        <v>No</v>
      </c>
      <c r="G35" s="4">
        <v>19.790053714999999</v>
      </c>
      <c r="H35" s="5" t="str">
        <f>IF($B35="N/A","N/A",IF(G35&gt;20,"No",IF(G35&lt;4,"No","Yes")))</f>
        <v>Yes</v>
      </c>
      <c r="I35" s="6">
        <v>-11.6</v>
      </c>
      <c r="J35" s="6">
        <v>-2.85</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05" t="str">
        <f t="shared" si="8"/>
        <v>N/A</v>
      </c>
    </row>
    <row r="37" spans="1:11" x14ac:dyDescent="0.2">
      <c r="A37" s="124" t="s">
        <v>384</v>
      </c>
      <c r="B37" s="22" t="s">
        <v>258</v>
      </c>
      <c r="C37" s="57">
        <v>7.0732809215000003</v>
      </c>
      <c r="D37" s="5" t="str">
        <f>IF($B37="N/A","N/A",IF(C37&gt;=25,"No",IF(C37&lt;0,"No","Yes")))</f>
        <v>Yes</v>
      </c>
      <c r="E37" s="4">
        <v>9.1225012332999995</v>
      </c>
      <c r="F37" s="5" t="str">
        <f>IF($B37="N/A","N/A",IF(E37&gt;=25,"No",IF(E37&lt;0,"No","Yes")))</f>
        <v>Yes</v>
      </c>
      <c r="G37" s="4">
        <v>8.5422368960000004</v>
      </c>
      <c r="H37" s="5" t="str">
        <f>IF($B37="N/A","N/A",IF(G37&gt;=25,"No",IF(G37&lt;0,"No","Yes")))</f>
        <v>Yes</v>
      </c>
      <c r="I37" s="6">
        <v>28.97</v>
      </c>
      <c r="J37" s="6">
        <v>-6.36</v>
      </c>
      <c r="K37" s="105" t="str">
        <f t="shared" si="8"/>
        <v>Yes</v>
      </c>
    </row>
    <row r="38" spans="1:11" x14ac:dyDescent="0.2">
      <c r="A38" s="124" t="s">
        <v>385</v>
      </c>
      <c r="B38" s="22" t="s">
        <v>221</v>
      </c>
      <c r="C38" s="57">
        <v>3.2112323300000001</v>
      </c>
      <c r="D38" s="5" t="str">
        <f>IF($B38="N/A","N/A",IF(C38&gt;3,"Yes","No"))</f>
        <v>Yes</v>
      </c>
      <c r="E38" s="4">
        <v>3.3791464239</v>
      </c>
      <c r="F38" s="5" t="str">
        <f>IF($B38="N/A","N/A",IF(E38&gt;3,"Yes","No"))</f>
        <v>Yes</v>
      </c>
      <c r="G38" s="4">
        <v>3.6674409450000001</v>
      </c>
      <c r="H38" s="5" t="str">
        <f>IF($B38="N/A","N/A",IF(G38&gt;3,"Yes","No"))</f>
        <v>Yes</v>
      </c>
      <c r="I38" s="6">
        <v>5.2290000000000001</v>
      </c>
      <c r="J38" s="6">
        <v>8.532</v>
      </c>
      <c r="K38" s="105" t="str">
        <f t="shared" si="8"/>
        <v>Yes</v>
      </c>
    </row>
    <row r="39" spans="1:11" x14ac:dyDescent="0.2">
      <c r="A39" s="124" t="s">
        <v>386</v>
      </c>
      <c r="B39" s="22" t="s">
        <v>220</v>
      </c>
      <c r="C39" s="57">
        <v>0.41706337980000002</v>
      </c>
      <c r="D39" s="5" t="str">
        <f>IF($B39="N/A","N/A",IF(C39&gt;1,"Yes","No"))</f>
        <v>No</v>
      </c>
      <c r="E39" s="4">
        <v>0.4018733357</v>
      </c>
      <c r="F39" s="5" t="str">
        <f>IF($B39="N/A","N/A",IF(E39&gt;1,"Yes","No"))</f>
        <v>No</v>
      </c>
      <c r="G39" s="4">
        <v>0.39118670430000002</v>
      </c>
      <c r="H39" s="5" t="str">
        <f>IF($B39="N/A","N/A",IF(G39&gt;1,"Yes","No"))</f>
        <v>No</v>
      </c>
      <c r="I39" s="6">
        <v>-3.64</v>
      </c>
      <c r="J39" s="6">
        <v>-2.66</v>
      </c>
      <c r="K39" s="105" t="str">
        <f t="shared" si="8"/>
        <v>Yes</v>
      </c>
    </row>
    <row r="40" spans="1:11" x14ac:dyDescent="0.2">
      <c r="A40" s="124" t="s">
        <v>387</v>
      </c>
      <c r="B40" s="22" t="s">
        <v>213</v>
      </c>
      <c r="C40" s="57">
        <v>0</v>
      </c>
      <c r="D40" s="5" t="str">
        <f>IF($B40="N/A","N/A",IF(C40&gt;15,"No",IF(C40&lt;-15,"No","Yes")))</f>
        <v>N/A</v>
      </c>
      <c r="E40" s="4">
        <v>0</v>
      </c>
      <c r="F40" s="5" t="str">
        <f>IF($B40="N/A","N/A",IF(E40&gt;15,"No",IF(E40&lt;-15,"No","Yes")))</f>
        <v>N/A</v>
      </c>
      <c r="G40" s="4">
        <v>0</v>
      </c>
      <c r="H40" s="5" t="str">
        <f>IF($B40="N/A","N/A",IF(G40&gt;15,"No",IF(G40&lt;-15,"No","Yes")))</f>
        <v>N/A</v>
      </c>
      <c r="I40" s="6" t="s">
        <v>1748</v>
      </c>
      <c r="J40" s="6" t="s">
        <v>1748</v>
      </c>
      <c r="K40" s="105" t="str">
        <f t="shared" si="8"/>
        <v>N/A</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05" t="str">
        <f t="shared" si="8"/>
        <v>N/A</v>
      </c>
    </row>
    <row r="42" spans="1:11" x14ac:dyDescent="0.2">
      <c r="A42" s="124" t="s">
        <v>389</v>
      </c>
      <c r="B42" s="22" t="s">
        <v>259</v>
      </c>
      <c r="C42" s="57">
        <v>3.9900017699999998E-2</v>
      </c>
      <c r="D42" s="5" t="str">
        <f>IF($B42="N/A","N/A",IF(C42&gt;0,"Yes","No"))</f>
        <v>Yes</v>
      </c>
      <c r="E42" s="4">
        <v>5.9818294100000002E-2</v>
      </c>
      <c r="F42" s="5" t="str">
        <f>IF($B42="N/A","N/A",IF(E42&gt;0,"Yes","No"))</f>
        <v>Yes</v>
      </c>
      <c r="G42" s="4">
        <v>4.2153858699999998E-2</v>
      </c>
      <c r="H42" s="5" t="str">
        <f>IF($B42="N/A","N/A",IF(G42&gt;0,"Yes","No"))</f>
        <v>Yes</v>
      </c>
      <c r="I42" s="6">
        <v>49.92</v>
      </c>
      <c r="J42" s="6">
        <v>-29.5</v>
      </c>
      <c r="K42" s="105" t="str">
        <f t="shared" si="8"/>
        <v>Yes</v>
      </c>
    </row>
    <row r="43" spans="1:11" x14ac:dyDescent="0.2">
      <c r="A43" s="124" t="s">
        <v>390</v>
      </c>
      <c r="B43" s="22" t="s">
        <v>259</v>
      </c>
      <c r="C43" s="57">
        <v>0.41466858709999999</v>
      </c>
      <c r="D43" s="5" t="str">
        <f>IF($B43="N/A","N/A",IF(C43&gt;0,"Yes","No"))</f>
        <v>Yes</v>
      </c>
      <c r="E43" s="4">
        <v>0.56113825179999999</v>
      </c>
      <c r="F43" s="5" t="str">
        <f>IF($B43="N/A","N/A",IF(E43&gt;0,"Yes","No"))</f>
        <v>Yes</v>
      </c>
      <c r="G43" s="4">
        <v>0.73784442530000005</v>
      </c>
      <c r="H43" s="5" t="str">
        <f>IF($B43="N/A","N/A",IF(G43&gt;0,"Yes","No"))</f>
        <v>Yes</v>
      </c>
      <c r="I43" s="6">
        <v>35.32</v>
      </c>
      <c r="J43" s="6">
        <v>31.49</v>
      </c>
      <c r="K43" s="105" t="str">
        <f t="shared" si="8"/>
        <v>No</v>
      </c>
    </row>
    <row r="44" spans="1:11" x14ac:dyDescent="0.2">
      <c r="A44" s="124" t="s">
        <v>391</v>
      </c>
      <c r="B44" s="22" t="s">
        <v>259</v>
      </c>
      <c r="C44" s="57">
        <v>0</v>
      </c>
      <c r="D44" s="5" t="str">
        <f>IF($B44="N/A","N/A",IF(C44&gt;0,"Yes","No"))</f>
        <v>No</v>
      </c>
      <c r="E44" s="4">
        <v>0</v>
      </c>
      <c r="F44" s="5" t="str">
        <f>IF($B44="N/A","N/A",IF(E44&gt;0,"Yes","No"))</f>
        <v>No</v>
      </c>
      <c r="G44" s="4">
        <v>0</v>
      </c>
      <c r="H44" s="5" t="str">
        <f>IF($B44="N/A","N/A",IF(G44&gt;0,"Yes","No"))</f>
        <v>No</v>
      </c>
      <c r="I44" s="6" t="s">
        <v>1748</v>
      </c>
      <c r="J44" s="6" t="s">
        <v>1748</v>
      </c>
      <c r="K44" s="105" t="str">
        <f t="shared" si="8"/>
        <v>N/A</v>
      </c>
    </row>
    <row r="45" spans="1:11" x14ac:dyDescent="0.2">
      <c r="A45" s="124" t="s">
        <v>392</v>
      </c>
      <c r="B45" s="22" t="s">
        <v>220</v>
      </c>
      <c r="C45" s="57">
        <v>0.79117222659999997</v>
      </c>
      <c r="D45" s="5" t="str">
        <f>IF($B45="N/A","N/A",IF(C45&gt;1,"Yes","No"))</f>
        <v>No</v>
      </c>
      <c r="E45" s="4">
        <v>1.1270022147000001</v>
      </c>
      <c r="F45" s="5" t="str">
        <f>IF($B45="N/A","N/A",IF(E45&gt;1,"Yes","No"))</f>
        <v>Yes</v>
      </c>
      <c r="G45" s="4">
        <v>1.3124956962000001</v>
      </c>
      <c r="H45" s="5" t="str">
        <f>IF($B45="N/A","N/A",IF(G45&gt;1,"Yes","No"))</f>
        <v>Yes</v>
      </c>
      <c r="I45" s="6">
        <v>42.45</v>
      </c>
      <c r="J45" s="6">
        <v>16.46</v>
      </c>
      <c r="K45" s="105" t="str">
        <f t="shared" si="8"/>
        <v>Yes</v>
      </c>
    </row>
    <row r="46" spans="1:11" x14ac:dyDescent="0.2">
      <c r="A46" s="124" t="s">
        <v>393</v>
      </c>
      <c r="B46" s="22" t="s">
        <v>259</v>
      </c>
      <c r="C46" s="57">
        <v>0.36553245410000001</v>
      </c>
      <c r="D46" s="5" t="str">
        <f>IF($B46="N/A","N/A",IF(C46&gt;0,"Yes","No"))</f>
        <v>Yes</v>
      </c>
      <c r="E46" s="4">
        <v>0.41449089010000001</v>
      </c>
      <c r="F46" s="5" t="str">
        <f>IF($B46="N/A","N/A",IF(E46&gt;0,"Yes","No"))</f>
        <v>Yes</v>
      </c>
      <c r="G46" s="4">
        <v>0.55218885220000002</v>
      </c>
      <c r="H46" s="5" t="str">
        <f>IF($B46="N/A","N/A",IF(G46&gt;0,"Yes","No"))</f>
        <v>Yes</v>
      </c>
      <c r="I46" s="6">
        <v>13.39</v>
      </c>
      <c r="J46" s="6">
        <v>33.22</v>
      </c>
      <c r="K46" s="105" t="str">
        <f t="shared" si="8"/>
        <v>No</v>
      </c>
    </row>
    <row r="47" spans="1:11" x14ac:dyDescent="0.2">
      <c r="A47" s="124" t="s">
        <v>394</v>
      </c>
      <c r="B47" s="22" t="s">
        <v>213</v>
      </c>
      <c r="C47" s="57">
        <v>0</v>
      </c>
      <c r="D47" s="5" t="str">
        <f>IF($B47="N/A","N/A",IF(C47&gt;15,"No",IF(C47&lt;-15,"No","Yes")))</f>
        <v>N/A</v>
      </c>
      <c r="E47" s="4">
        <v>0</v>
      </c>
      <c r="F47" s="5" t="str">
        <f>IF($B47="N/A","N/A",IF(E47&gt;15,"No",IF(E47&lt;-15,"No","Yes")))</f>
        <v>N/A</v>
      </c>
      <c r="G47" s="4">
        <v>0</v>
      </c>
      <c r="H47" s="5" t="str">
        <f>IF($B47="N/A","N/A",IF(G47&gt;15,"No",IF(G47&lt;-15,"No","Yes")))</f>
        <v>N/A</v>
      </c>
      <c r="I47" s="6" t="s">
        <v>1748</v>
      </c>
      <c r="J47" s="6" t="s">
        <v>1748</v>
      </c>
      <c r="K47" s="105" t="str">
        <f t="shared" si="8"/>
        <v>N/A</v>
      </c>
    </row>
    <row r="48" spans="1:11" x14ac:dyDescent="0.2">
      <c r="A48" s="124" t="s">
        <v>395</v>
      </c>
      <c r="B48" s="22" t="s">
        <v>213</v>
      </c>
      <c r="C48" s="57">
        <v>0.86260698059999996</v>
      </c>
      <c r="D48" s="5" t="str">
        <f>IF($B48="N/A","N/A",IF(C48&gt;15,"No",IF(C48&lt;-15,"No","Yes")))</f>
        <v>N/A</v>
      </c>
      <c r="E48" s="4">
        <v>0.91475860210000004</v>
      </c>
      <c r="F48" s="5" t="str">
        <f>IF($B48="N/A","N/A",IF(E48&gt;15,"No",IF(E48&lt;-15,"No","Yes")))</f>
        <v>N/A</v>
      </c>
      <c r="G48" s="4">
        <v>0.99206561090000001</v>
      </c>
      <c r="H48" s="5" t="str">
        <f>IF($B48="N/A","N/A",IF(G48&gt;15,"No",IF(G48&lt;-15,"No","Yes")))</f>
        <v>N/A</v>
      </c>
      <c r="I48" s="6">
        <v>6.0460000000000003</v>
      </c>
      <c r="J48" s="6">
        <v>8.4510000000000005</v>
      </c>
      <c r="K48" s="105" t="str">
        <f t="shared" si="8"/>
        <v>Yes</v>
      </c>
    </row>
    <row r="49" spans="1:11" x14ac:dyDescent="0.2">
      <c r="A49" s="124" t="s">
        <v>396</v>
      </c>
      <c r="B49" s="22" t="s">
        <v>213</v>
      </c>
      <c r="C49" s="57">
        <v>5.2692037300000001E-2</v>
      </c>
      <c r="D49" s="5" t="str">
        <f>IF($B49="N/A","N/A",IF(C49&gt;15,"No",IF(C49&lt;-15,"No","Yes")))</f>
        <v>N/A</v>
      </c>
      <c r="E49" s="4">
        <v>9.1611149000000003E-2</v>
      </c>
      <c r="F49" s="5" t="str">
        <f>IF($B49="N/A","N/A",IF(E49&gt;15,"No",IF(E49&lt;-15,"No","Yes")))</f>
        <v>N/A</v>
      </c>
      <c r="G49" s="4">
        <v>0.1177711978</v>
      </c>
      <c r="H49" s="5" t="str">
        <f>IF($B49="N/A","N/A",IF(G49&gt;15,"No",IF(G49&lt;-15,"No","Yes")))</f>
        <v>N/A</v>
      </c>
      <c r="I49" s="6">
        <v>73.86</v>
      </c>
      <c r="J49" s="6">
        <v>28.56</v>
      </c>
      <c r="K49" s="105" t="str">
        <f t="shared" si="8"/>
        <v>Yes</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0</v>
      </c>
      <c r="D51" s="5" t="str">
        <f>IF($B51="N/A","N/A",IF(C51&gt;15,"No",IF(C51&lt;-15,"No","Yes")))</f>
        <v>N/A</v>
      </c>
      <c r="E51" s="4">
        <v>0</v>
      </c>
      <c r="F51" s="5" t="str">
        <f>IF($B51="N/A","N/A",IF(E51&gt;15,"No",IF(E51&lt;-15,"No","Yes")))</f>
        <v>N/A</v>
      </c>
      <c r="G51" s="4">
        <v>0</v>
      </c>
      <c r="H51" s="5" t="str">
        <f>IF($B51="N/A","N/A",IF(G51&gt;15,"No",IF(G51&lt;-15,"No","Yes")))</f>
        <v>N/A</v>
      </c>
      <c r="I51" s="6" t="s">
        <v>1748</v>
      </c>
      <c r="J51" s="6" t="s">
        <v>1748</v>
      </c>
      <c r="K51" s="105" t="str">
        <f t="shared" si="8"/>
        <v>N/A</v>
      </c>
    </row>
    <row r="52" spans="1:11" x14ac:dyDescent="0.2">
      <c r="A52" s="124" t="s">
        <v>399</v>
      </c>
      <c r="B52" s="22" t="s">
        <v>220</v>
      </c>
      <c r="C52" s="57">
        <v>13.501293848</v>
      </c>
      <c r="D52" s="5" t="str">
        <f>IF($B52="N/A","N/A",IF(C52&gt;1,"Yes","No"))</f>
        <v>Yes</v>
      </c>
      <c r="E52" s="4">
        <v>12.802392657</v>
      </c>
      <c r="F52" s="5" t="str">
        <f>IF($B52="N/A","N/A",IF(E52&gt;1,"Yes","No"))</f>
        <v>Yes</v>
      </c>
      <c r="G52" s="4">
        <v>12.743243139</v>
      </c>
      <c r="H52" s="5" t="str">
        <f>IF($B52="N/A","N/A",IF(G52&gt;1,"Yes","No"))</f>
        <v>Yes</v>
      </c>
      <c r="I52" s="6">
        <v>-5.18</v>
      </c>
      <c r="J52" s="6">
        <v>-0.46200000000000002</v>
      </c>
      <c r="K52" s="105" t="str">
        <f t="shared" si="8"/>
        <v>Yes</v>
      </c>
    </row>
    <row r="53" spans="1:11" x14ac:dyDescent="0.2">
      <c r="A53" s="124" t="s">
        <v>400</v>
      </c>
      <c r="B53" s="22" t="s">
        <v>259</v>
      </c>
      <c r="C53" s="57">
        <v>0.35417862960000002</v>
      </c>
      <c r="D53" s="5" t="str">
        <f>IF($B53="N/A","N/A",IF(C53&gt;0,"Yes","No"))</f>
        <v>Yes</v>
      </c>
      <c r="E53" s="4">
        <v>0.62515613400000003</v>
      </c>
      <c r="F53" s="5" t="str">
        <f>IF($B53="N/A","N/A",IF(E53&gt;0,"Yes","No"))</f>
        <v>Yes</v>
      </c>
      <c r="G53" s="4">
        <v>0.70916801780000005</v>
      </c>
      <c r="H53" s="5" t="str">
        <f>IF($B53="N/A","N/A",IF(G53&gt;0,"Yes","No"))</f>
        <v>Yes</v>
      </c>
      <c r="I53" s="6">
        <v>76.510000000000005</v>
      </c>
      <c r="J53" s="6">
        <v>13.44</v>
      </c>
      <c r="K53" s="105" t="str">
        <f t="shared" si="8"/>
        <v>Yes</v>
      </c>
    </row>
    <row r="54" spans="1:11" x14ac:dyDescent="0.2">
      <c r="A54" s="124" t="s">
        <v>401</v>
      </c>
      <c r="B54" s="22" t="s">
        <v>260</v>
      </c>
      <c r="C54" s="57">
        <v>0</v>
      </c>
      <c r="D54" s="5" t="str">
        <f>IF($B54="N/A","N/A",IF(C54&gt;=1,"No",IF(C54&lt;0,"No","Yes")))</f>
        <v>Yes</v>
      </c>
      <c r="E54" s="4">
        <v>0</v>
      </c>
      <c r="F54" s="5" t="str">
        <f>IF($B54="N/A","N/A",IF(E54&gt;=1,"No",IF(E54&lt;0,"No","Yes")))</f>
        <v>Yes</v>
      </c>
      <c r="G54" s="4">
        <v>0</v>
      </c>
      <c r="H54" s="5" t="str">
        <f>IF($B54="N/A","N/A",IF(G54&gt;=1,"No",IF(G54&lt;0,"No","Yes")))</f>
        <v>Yes</v>
      </c>
      <c r="I54" s="6" t="s">
        <v>1748</v>
      </c>
      <c r="J54" s="6" t="s">
        <v>1748</v>
      </c>
      <c r="K54" s="105" t="str">
        <f t="shared" si="8"/>
        <v>N/A</v>
      </c>
    </row>
    <row r="55" spans="1:11" x14ac:dyDescent="0.2">
      <c r="A55" s="124" t="s">
        <v>873</v>
      </c>
      <c r="B55" s="22" t="s">
        <v>213</v>
      </c>
      <c r="C55" s="59">
        <v>83.494269451999998</v>
      </c>
      <c r="D55" s="5" t="str">
        <f>IF($B55="N/A","N/A",IF(C55&gt;15,"No",IF(C55&lt;-15,"No","Yes")))</f>
        <v>N/A</v>
      </c>
      <c r="E55" s="24">
        <v>94.497322832999998</v>
      </c>
      <c r="F55" s="5" t="str">
        <f>IF($B55="N/A","N/A",IF(E55&gt;15,"No",IF(E55&lt;-15,"No","Yes")))</f>
        <v>N/A</v>
      </c>
      <c r="G55" s="24">
        <v>99.649387973000003</v>
      </c>
      <c r="H55" s="5" t="str">
        <f>IF($B55="N/A","N/A",IF(G55&gt;15,"No",IF(G55&lt;-15,"No","Yes")))</f>
        <v>N/A</v>
      </c>
      <c r="I55" s="6">
        <v>13.18</v>
      </c>
      <c r="J55" s="6">
        <v>5.452</v>
      </c>
      <c r="K55" s="105" t="str">
        <f t="shared" ref="K55:K74" si="9">IF(J55="Div by 0", "N/A", IF(J55="N/A","N/A", IF(J55&gt;30, "No", IF(J55&lt;-30, "No", "Yes"))))</f>
        <v>Yes</v>
      </c>
    </row>
    <row r="56" spans="1:11" x14ac:dyDescent="0.2">
      <c r="A56" s="124" t="s">
        <v>874</v>
      </c>
      <c r="B56" s="22" t="s">
        <v>261</v>
      </c>
      <c r="C56" s="59">
        <v>92.141364920000001</v>
      </c>
      <c r="D56" s="5" t="str">
        <f>IF($B56="N/A","N/A",IF(C56&gt;90,"No",IF(C56&lt;20,"No","Yes")))</f>
        <v>No</v>
      </c>
      <c r="E56" s="24">
        <v>89.537530699000001</v>
      </c>
      <c r="F56" s="5" t="str">
        <f>IF($B56="N/A","N/A",IF(E56&gt;90,"No",IF(E56&lt;20,"No","Yes")))</f>
        <v>Yes</v>
      </c>
      <c r="G56" s="24">
        <v>89.940682957999996</v>
      </c>
      <c r="H56" s="5" t="str">
        <f>IF($B56="N/A","N/A",IF(G56&gt;90,"No",IF(G56&lt;20,"No","Yes")))</f>
        <v>Yes</v>
      </c>
      <c r="I56" s="6">
        <v>-2.83</v>
      </c>
      <c r="J56" s="6">
        <v>0.45029999999999998</v>
      </c>
      <c r="K56" s="105" t="str">
        <f t="shared" si="9"/>
        <v>Yes</v>
      </c>
    </row>
    <row r="57" spans="1:11" x14ac:dyDescent="0.2">
      <c r="A57" s="124" t="s">
        <v>875</v>
      </c>
      <c r="B57" s="22" t="s">
        <v>262</v>
      </c>
      <c r="C57" s="59">
        <v>47.586995002000002</v>
      </c>
      <c r="D57" s="5" t="str">
        <f>IF($B57="N/A","N/A",IF(C57&gt;60,"No",IF(C57&lt;10,"No","Yes")))</f>
        <v>Yes</v>
      </c>
      <c r="E57" s="24">
        <v>48.205975795999997</v>
      </c>
      <c r="F57" s="5" t="str">
        <f>IF($B57="N/A","N/A",IF(E57&gt;60,"No",IF(E57&lt;10,"No","Yes")))</f>
        <v>Yes</v>
      </c>
      <c r="G57" s="24">
        <v>51.133041865999999</v>
      </c>
      <c r="H57" s="5" t="str">
        <f>IF($B57="N/A","N/A",IF(G57&gt;60,"No",IF(G57&lt;10,"No","Yes")))</f>
        <v>Yes</v>
      </c>
      <c r="I57" s="6">
        <v>1.3009999999999999</v>
      </c>
      <c r="J57" s="6">
        <v>6.0720000000000001</v>
      </c>
      <c r="K57" s="105" t="str">
        <f t="shared" si="9"/>
        <v>Yes</v>
      </c>
    </row>
    <row r="58" spans="1:11" ht="25.5" x14ac:dyDescent="0.2">
      <c r="A58" s="124" t="s">
        <v>876</v>
      </c>
      <c r="B58" s="22" t="s">
        <v>263</v>
      </c>
      <c r="C58" s="59">
        <v>37.231084080000002</v>
      </c>
      <c r="D58" s="5" t="str">
        <f>IF($B58="N/A","N/A",IF(C58&gt;100,"No",IF(C58&lt;10,"No","Yes")))</f>
        <v>Yes</v>
      </c>
      <c r="E58" s="24">
        <v>44.376284732000002</v>
      </c>
      <c r="F58" s="5" t="str">
        <f>IF($B58="N/A","N/A",IF(E58&gt;100,"No",IF(E58&lt;10,"No","Yes")))</f>
        <v>Yes</v>
      </c>
      <c r="G58" s="24">
        <v>45.361900392999999</v>
      </c>
      <c r="H58" s="5" t="str">
        <f>IF($B58="N/A","N/A",IF(G58&gt;100,"No",IF(G58&lt;10,"No","Yes")))</f>
        <v>Yes</v>
      </c>
      <c r="I58" s="6">
        <v>19.190000000000001</v>
      </c>
      <c r="J58" s="6">
        <v>2.2210000000000001</v>
      </c>
      <c r="K58" s="105" t="str">
        <f t="shared" si="9"/>
        <v>Yes</v>
      </c>
    </row>
    <row r="59" spans="1:11" x14ac:dyDescent="0.2">
      <c r="A59" s="124" t="s">
        <v>877</v>
      </c>
      <c r="B59" s="22" t="s">
        <v>264</v>
      </c>
      <c r="C59" s="59">
        <v>112.98244403</v>
      </c>
      <c r="D59" s="5" t="str">
        <f>IF($B59="N/A","N/A",IF(C59&gt;100,"No",IF(C59&lt;20,"No","Yes")))</f>
        <v>No</v>
      </c>
      <c r="E59" s="24">
        <v>152.0087437</v>
      </c>
      <c r="F59" s="5" t="str">
        <f>IF($B59="N/A","N/A",IF(E59&gt;100,"No",IF(E59&lt;20,"No","Yes")))</f>
        <v>No</v>
      </c>
      <c r="G59" s="24">
        <v>163.88942569</v>
      </c>
      <c r="H59" s="5" t="str">
        <f>IF($B59="N/A","N/A",IF(G59&gt;100,"No",IF(G59&lt;20,"No","Yes")))</f>
        <v>No</v>
      </c>
      <c r="I59" s="6">
        <v>34.54</v>
      </c>
      <c r="J59" s="6">
        <v>7.8159999999999998</v>
      </c>
      <c r="K59" s="105" t="str">
        <f t="shared" si="9"/>
        <v>Yes</v>
      </c>
    </row>
    <row r="60" spans="1:11" x14ac:dyDescent="0.2">
      <c r="A60" s="124" t="s">
        <v>878</v>
      </c>
      <c r="B60" s="22" t="s">
        <v>264</v>
      </c>
      <c r="C60" s="59">
        <v>107.07186756999999</v>
      </c>
      <c r="D60" s="5" t="str">
        <f>IF($B60="N/A","N/A",IF(C60&gt;100,"No",IF(C60&lt;20,"No","Yes")))</f>
        <v>No</v>
      </c>
      <c r="E60" s="24">
        <v>107.45492134</v>
      </c>
      <c r="F60" s="5" t="str">
        <f>IF($B60="N/A","N/A",IF(E60&gt;100,"No",IF(E60&lt;20,"No","Yes")))</f>
        <v>No</v>
      </c>
      <c r="G60" s="24">
        <v>120.44358449000001</v>
      </c>
      <c r="H60" s="5" t="str">
        <f>IF($B60="N/A","N/A",IF(G60&gt;100,"No",IF(G60&lt;20,"No","Yes")))</f>
        <v>No</v>
      </c>
      <c r="I60" s="6">
        <v>0.35780000000000001</v>
      </c>
      <c r="J60" s="6">
        <v>12.09</v>
      </c>
      <c r="K60" s="105" t="str">
        <f t="shared" si="9"/>
        <v>Yes</v>
      </c>
    </row>
    <row r="61" spans="1:11" ht="25.5" x14ac:dyDescent="0.2">
      <c r="A61" s="124" t="s">
        <v>879</v>
      </c>
      <c r="B61" s="22" t="s">
        <v>213</v>
      </c>
      <c r="C61" s="59">
        <v>98.258677988000002</v>
      </c>
      <c r="D61" s="5" t="str">
        <f>IF($B61="N/A","N/A",IF(C61&gt;15,"No",IF(C61&lt;-15,"No","Yes")))</f>
        <v>N/A</v>
      </c>
      <c r="E61" s="24">
        <v>106.02710504</v>
      </c>
      <c r="F61" s="5" t="str">
        <f>IF($B61="N/A","N/A",IF(E61&gt;15,"No",IF(E61&lt;-15,"No","Yes")))</f>
        <v>N/A</v>
      </c>
      <c r="G61" s="24">
        <v>178.74348935</v>
      </c>
      <c r="H61" s="5" t="str">
        <f>IF($B61="N/A","N/A",IF(G61&gt;15,"No",IF(G61&lt;-15,"No","Yes")))</f>
        <v>N/A</v>
      </c>
      <c r="I61" s="6">
        <v>7.9059999999999997</v>
      </c>
      <c r="J61" s="6">
        <v>68.58</v>
      </c>
      <c r="K61" s="105" t="str">
        <f t="shared" si="9"/>
        <v>No</v>
      </c>
    </row>
    <row r="62" spans="1:11" x14ac:dyDescent="0.2">
      <c r="A62" s="124" t="s">
        <v>880</v>
      </c>
      <c r="B62" s="22" t="s">
        <v>265</v>
      </c>
      <c r="C62" s="59">
        <v>27.250042565000001</v>
      </c>
      <c r="D62" s="5" t="str">
        <f>IF($B62="N/A","N/A",IF(C62&gt;60,"No",IF(C62&lt;10,"No","Yes")))</f>
        <v>Yes</v>
      </c>
      <c r="E62" s="24">
        <v>26.439823028999999</v>
      </c>
      <c r="F62" s="5" t="str">
        <f>IF($B62="N/A","N/A",IF(E62&gt;60,"No",IF(E62&lt;10,"No","Yes")))</f>
        <v>Yes</v>
      </c>
      <c r="G62" s="24">
        <v>26.411148098000002</v>
      </c>
      <c r="H62" s="5" t="str">
        <f>IF($B62="N/A","N/A",IF(G62&gt;60,"No",IF(G62&lt;10,"No","Yes")))</f>
        <v>Yes</v>
      </c>
      <c r="I62" s="6">
        <v>-2.97</v>
      </c>
      <c r="J62" s="6">
        <v>-0.108</v>
      </c>
      <c r="K62" s="105" t="str">
        <f t="shared" si="9"/>
        <v>Yes</v>
      </c>
    </row>
    <row r="63" spans="1:11" x14ac:dyDescent="0.2">
      <c r="A63" s="124" t="s">
        <v>881</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05" t="str">
        <f t="shared" si="9"/>
        <v>N/A</v>
      </c>
    </row>
    <row r="64" spans="1:11" x14ac:dyDescent="0.2">
      <c r="A64" s="124" t="s">
        <v>882</v>
      </c>
      <c r="B64" s="22" t="s">
        <v>213</v>
      </c>
      <c r="C64" s="59">
        <v>245.06496139000001</v>
      </c>
      <c r="D64" s="5" t="str">
        <f t="shared" ref="D64:D74" si="10">IF($B64="N/A","N/A",IF(C64&gt;15,"No",IF(C64&lt;-15,"No","Yes")))</f>
        <v>N/A</v>
      </c>
      <c r="E64" s="24">
        <v>280.73205696999997</v>
      </c>
      <c r="F64" s="5" t="str">
        <f>IF($B64="N/A","N/A",IF(E64&gt;15,"No",IF(E64&lt;-15,"No","Yes")))</f>
        <v>N/A</v>
      </c>
      <c r="G64" s="24">
        <v>326.73264268000003</v>
      </c>
      <c r="H64" s="5" t="str">
        <f>IF($B64="N/A","N/A",IF(G64&gt;15,"No",IF(G64&lt;-15,"No","Yes")))</f>
        <v>N/A</v>
      </c>
      <c r="I64" s="6">
        <v>14.55</v>
      </c>
      <c r="J64" s="6">
        <v>16.39</v>
      </c>
      <c r="K64" s="105" t="str">
        <f t="shared" si="9"/>
        <v>Yes</v>
      </c>
    </row>
    <row r="65" spans="1:11" ht="24.95" customHeight="1" x14ac:dyDescent="0.2">
      <c r="A65" s="124" t="s">
        <v>883</v>
      </c>
      <c r="B65" s="22" t="s">
        <v>213</v>
      </c>
      <c r="C65" s="59">
        <v>61.967517540000003</v>
      </c>
      <c r="D65" s="5" t="str">
        <f t="shared" si="10"/>
        <v>N/A</v>
      </c>
      <c r="E65" s="24">
        <v>68.166253792000006</v>
      </c>
      <c r="F65" s="5" t="str">
        <f t="shared" ref="F65:F73" si="11">IF($B65="N/A","N/A",IF(E65&gt;15,"No",IF(E65&lt;-15,"No","Yes")))</f>
        <v>N/A</v>
      </c>
      <c r="G65" s="24">
        <v>70.431712012999995</v>
      </c>
      <c r="H65" s="5" t="str">
        <f t="shared" ref="H65:H86" si="12">IF($B65="N/A","N/A",IF(G65&gt;15,"No",IF(G65&lt;-15,"No","Yes")))</f>
        <v>N/A</v>
      </c>
      <c r="I65" s="6">
        <v>10</v>
      </c>
      <c r="J65" s="6">
        <v>3.323</v>
      </c>
      <c r="K65" s="105" t="str">
        <f t="shared" si="9"/>
        <v>Yes</v>
      </c>
    </row>
    <row r="66" spans="1:11" ht="25.5" x14ac:dyDescent="0.2">
      <c r="A66" s="124" t="s">
        <v>884</v>
      </c>
      <c r="B66" s="22" t="s">
        <v>213</v>
      </c>
      <c r="C66" s="59">
        <v>235.60826030999999</v>
      </c>
      <c r="D66" s="5" t="str">
        <f t="shared" si="10"/>
        <v>N/A</v>
      </c>
      <c r="E66" s="24">
        <v>235.94354179000001</v>
      </c>
      <c r="F66" s="5" t="str">
        <f t="shared" si="11"/>
        <v>N/A</v>
      </c>
      <c r="G66" s="24">
        <v>248.2230485</v>
      </c>
      <c r="H66" s="5" t="str">
        <f t="shared" si="12"/>
        <v>N/A</v>
      </c>
      <c r="I66" s="6">
        <v>0.14230000000000001</v>
      </c>
      <c r="J66" s="6">
        <v>5.2039999999999997</v>
      </c>
      <c r="K66" s="105" t="str">
        <f t="shared" si="9"/>
        <v>Yes</v>
      </c>
    </row>
    <row r="67" spans="1:11" ht="25.5" x14ac:dyDescent="0.2">
      <c r="A67" s="124" t="s">
        <v>885</v>
      </c>
      <c r="B67" s="22" t="s">
        <v>213</v>
      </c>
      <c r="C67" s="59">
        <v>1449.6884921000001</v>
      </c>
      <c r="D67" s="5" t="str">
        <f t="shared" si="10"/>
        <v>N/A</v>
      </c>
      <c r="E67" s="24">
        <v>1704.7983352000001</v>
      </c>
      <c r="F67" s="5" t="str">
        <f t="shared" si="11"/>
        <v>N/A</v>
      </c>
      <c r="G67" s="24">
        <v>1840.8364271999999</v>
      </c>
      <c r="H67" s="5" t="str">
        <f t="shared" si="12"/>
        <v>N/A</v>
      </c>
      <c r="I67" s="6">
        <v>17.600000000000001</v>
      </c>
      <c r="J67" s="6">
        <v>7.98</v>
      </c>
      <c r="K67" s="105" t="str">
        <f t="shared" si="9"/>
        <v>Yes</v>
      </c>
    </row>
    <row r="68" spans="1:11" ht="25.5" x14ac:dyDescent="0.2">
      <c r="A68" s="124" t="s">
        <v>886</v>
      </c>
      <c r="B68" s="22" t="s">
        <v>213</v>
      </c>
      <c r="C68" s="59">
        <v>185.31561531</v>
      </c>
      <c r="D68" s="5" t="str">
        <f t="shared" si="10"/>
        <v>N/A</v>
      </c>
      <c r="E68" s="24">
        <v>113.21723842999999</v>
      </c>
      <c r="F68" s="5" t="str">
        <f t="shared" si="11"/>
        <v>N/A</v>
      </c>
      <c r="G68" s="24">
        <v>113.29591137</v>
      </c>
      <c r="H68" s="5" t="str">
        <f t="shared" si="12"/>
        <v>N/A</v>
      </c>
      <c r="I68" s="6">
        <v>-38.9</v>
      </c>
      <c r="J68" s="6">
        <v>6.9500000000000006E-2</v>
      </c>
      <c r="K68" s="105" t="str">
        <f t="shared" si="9"/>
        <v>Yes</v>
      </c>
    </row>
    <row r="69" spans="1:11" ht="25.5" x14ac:dyDescent="0.2">
      <c r="A69" s="124" t="s">
        <v>887</v>
      </c>
      <c r="B69" s="22" t="s">
        <v>213</v>
      </c>
      <c r="C69" s="59" t="s">
        <v>1748</v>
      </c>
      <c r="D69" s="5" t="str">
        <f t="shared" si="10"/>
        <v>N/A</v>
      </c>
      <c r="E69" s="24" t="s">
        <v>1748</v>
      </c>
      <c r="F69" s="5" t="str">
        <f t="shared" si="11"/>
        <v>N/A</v>
      </c>
      <c r="G69" s="24" t="s">
        <v>1748</v>
      </c>
      <c r="H69" s="5" t="str">
        <f t="shared" si="12"/>
        <v>N/A</v>
      </c>
      <c r="I69" s="6" t="s">
        <v>1748</v>
      </c>
      <c r="J69" s="6" t="s">
        <v>1748</v>
      </c>
      <c r="K69" s="105" t="str">
        <f t="shared" si="9"/>
        <v>N/A</v>
      </c>
    </row>
    <row r="70" spans="1:11" ht="25.5" x14ac:dyDescent="0.2">
      <c r="A70" s="124" t="s">
        <v>888</v>
      </c>
      <c r="B70" s="22" t="s">
        <v>213</v>
      </c>
      <c r="C70" s="59">
        <v>62.697285804000003</v>
      </c>
      <c r="D70" s="5" t="str">
        <f t="shared" si="10"/>
        <v>N/A</v>
      </c>
      <c r="E70" s="24">
        <v>61.476162291000001</v>
      </c>
      <c r="F70" s="5" t="str">
        <f t="shared" si="11"/>
        <v>N/A</v>
      </c>
      <c r="G70" s="24">
        <v>64.302424756999997</v>
      </c>
      <c r="H70" s="5" t="str">
        <f t="shared" si="12"/>
        <v>N/A</v>
      </c>
      <c r="I70" s="6">
        <v>-1.95</v>
      </c>
      <c r="J70" s="6">
        <v>4.5970000000000004</v>
      </c>
      <c r="K70" s="105" t="str">
        <f t="shared" si="9"/>
        <v>Yes</v>
      </c>
    </row>
    <row r="71" spans="1:11" x14ac:dyDescent="0.2">
      <c r="A71" s="124" t="s">
        <v>889</v>
      </c>
      <c r="B71" s="22" t="s">
        <v>213</v>
      </c>
      <c r="C71" s="59">
        <v>601.98992907000002</v>
      </c>
      <c r="D71" s="5" t="str">
        <f t="shared" si="10"/>
        <v>N/A</v>
      </c>
      <c r="E71" s="24">
        <v>781.83079468999995</v>
      </c>
      <c r="F71" s="5" t="str">
        <f t="shared" si="11"/>
        <v>N/A</v>
      </c>
      <c r="G71" s="24">
        <v>594.25667699999997</v>
      </c>
      <c r="H71" s="5" t="str">
        <f t="shared" si="12"/>
        <v>N/A</v>
      </c>
      <c r="I71" s="6">
        <v>29.87</v>
      </c>
      <c r="J71" s="6">
        <v>-24</v>
      </c>
      <c r="K71" s="105" t="str">
        <f t="shared" si="9"/>
        <v>Yes</v>
      </c>
    </row>
    <row r="72" spans="1:11" ht="25.5" x14ac:dyDescent="0.2">
      <c r="A72" s="124" t="s">
        <v>890</v>
      </c>
      <c r="B72" s="22" t="s">
        <v>213</v>
      </c>
      <c r="C72" s="59" t="s">
        <v>1748</v>
      </c>
      <c r="D72" s="5" t="str">
        <f t="shared" si="10"/>
        <v>N/A</v>
      </c>
      <c r="E72" s="24" t="s">
        <v>1748</v>
      </c>
      <c r="F72" s="5" t="str">
        <f t="shared" si="11"/>
        <v>N/A</v>
      </c>
      <c r="G72" s="24" t="s">
        <v>1748</v>
      </c>
      <c r="H72" s="5" t="str">
        <f t="shared" si="12"/>
        <v>N/A</v>
      </c>
      <c r="I72" s="6" t="s">
        <v>1748</v>
      </c>
      <c r="J72" s="6" t="s">
        <v>1748</v>
      </c>
      <c r="K72" s="105" t="str">
        <f t="shared" si="9"/>
        <v>N/A</v>
      </c>
    </row>
    <row r="73" spans="1:11" x14ac:dyDescent="0.2">
      <c r="A73" s="124" t="s">
        <v>891</v>
      </c>
      <c r="B73" s="22" t="s">
        <v>213</v>
      </c>
      <c r="C73" s="59">
        <v>76.383550345000003</v>
      </c>
      <c r="D73" s="5" t="str">
        <f t="shared" si="10"/>
        <v>N/A</v>
      </c>
      <c r="E73" s="24">
        <v>81.118169863000006</v>
      </c>
      <c r="F73" s="5" t="str">
        <f t="shared" si="11"/>
        <v>N/A</v>
      </c>
      <c r="G73" s="24">
        <v>81.686451685999998</v>
      </c>
      <c r="H73" s="5" t="str">
        <f t="shared" si="12"/>
        <v>N/A</v>
      </c>
      <c r="I73" s="6">
        <v>6.1980000000000004</v>
      </c>
      <c r="J73" s="6">
        <v>0.7006</v>
      </c>
      <c r="K73" s="105" t="str">
        <f t="shared" si="9"/>
        <v>Yes</v>
      </c>
    </row>
    <row r="74" spans="1:11" x14ac:dyDescent="0.2">
      <c r="A74" s="124" t="s">
        <v>892</v>
      </c>
      <c r="B74" s="22" t="s">
        <v>213</v>
      </c>
      <c r="C74" s="59">
        <v>293.65074693999998</v>
      </c>
      <c r="D74" s="5" t="str">
        <f t="shared" si="10"/>
        <v>N/A</v>
      </c>
      <c r="E74" s="24">
        <v>296.79720773999998</v>
      </c>
      <c r="F74" s="5" t="str">
        <f>IF($B74="N/A","N/A",IF(E74&gt;15,"No",IF(E74&lt;-15,"No","Yes")))</f>
        <v>N/A</v>
      </c>
      <c r="G74" s="24">
        <v>305.45873251</v>
      </c>
      <c r="H74" s="5" t="str">
        <f t="shared" si="12"/>
        <v>N/A</v>
      </c>
      <c r="I74" s="6">
        <v>1.071</v>
      </c>
      <c r="J74" s="6">
        <v>2.9180000000000001</v>
      </c>
      <c r="K74" s="105" t="str">
        <f t="shared" si="9"/>
        <v>Yes</v>
      </c>
    </row>
    <row r="75" spans="1:11" x14ac:dyDescent="0.2">
      <c r="A75" s="124" t="s">
        <v>893</v>
      </c>
      <c r="B75" s="22" t="s">
        <v>213</v>
      </c>
      <c r="C75" s="57">
        <v>0</v>
      </c>
      <c r="D75" s="5" t="str">
        <f t="shared" ref="D75:D80" si="13">IF($B75="N/A","N/A",IF(C75&gt;15,"No",IF(C75&lt;-15,"No","Yes")))</f>
        <v>N/A</v>
      </c>
      <c r="E75" s="4">
        <v>0</v>
      </c>
      <c r="F75" s="5" t="str">
        <f>IF($B75="N/A","N/A",IF(E75&gt;15,"No",IF(E75&lt;-15,"No","Yes")))</f>
        <v>N/A</v>
      </c>
      <c r="G75" s="4">
        <v>0</v>
      </c>
      <c r="H75" s="5" t="str">
        <f t="shared" si="12"/>
        <v>N/A</v>
      </c>
      <c r="I75" s="6" t="s">
        <v>1748</v>
      </c>
      <c r="J75" s="6" t="s">
        <v>1748</v>
      </c>
      <c r="K75" s="105" t="str">
        <f t="shared" ref="K75:K80" si="14">IF(J75="Div by 0", "N/A", IF(J75="N/A","N/A", IF(J75&gt;30, "No", IF(J75&lt;-30, "No", "Yes"))))</f>
        <v>N/A</v>
      </c>
    </row>
    <row r="76" spans="1:11" x14ac:dyDescent="0.2">
      <c r="A76" s="124" t="s">
        <v>894</v>
      </c>
      <c r="B76" s="22" t="s">
        <v>213</v>
      </c>
      <c r="C76" s="57">
        <v>2.4479201852000001</v>
      </c>
      <c r="D76" s="5" t="str">
        <f t="shared" si="13"/>
        <v>N/A</v>
      </c>
      <c r="E76" s="4">
        <v>2.5985773448999998</v>
      </c>
      <c r="F76" s="5" t="str">
        <f t="shared" ref="F76:F86" si="15">IF($B76="N/A","N/A",IF(E76&gt;15,"No",IF(E76&lt;-15,"No","Yes")))</f>
        <v>N/A</v>
      </c>
      <c r="G76" s="4">
        <v>2.7756921279000002</v>
      </c>
      <c r="H76" s="5" t="str">
        <f t="shared" si="12"/>
        <v>N/A</v>
      </c>
      <c r="I76" s="6">
        <v>6.1539999999999999</v>
      </c>
      <c r="J76" s="6">
        <v>6.8159999999999998</v>
      </c>
      <c r="K76" s="105" t="str">
        <f t="shared" si="14"/>
        <v>Yes</v>
      </c>
    </row>
    <row r="77" spans="1:11" x14ac:dyDescent="0.2">
      <c r="A77" s="124" t="s">
        <v>895</v>
      </c>
      <c r="B77" s="22" t="s">
        <v>213</v>
      </c>
      <c r="C77" s="57">
        <v>1.1936557388</v>
      </c>
      <c r="D77" s="5" t="str">
        <f t="shared" si="13"/>
        <v>N/A</v>
      </c>
      <c r="E77" s="4">
        <v>1.1477558838999999</v>
      </c>
      <c r="F77" s="5" t="str">
        <f t="shared" si="15"/>
        <v>N/A</v>
      </c>
      <c r="G77" s="4">
        <v>1.0957333556</v>
      </c>
      <c r="H77" s="5" t="str">
        <f t="shared" si="12"/>
        <v>N/A</v>
      </c>
      <c r="I77" s="6">
        <v>-3.85</v>
      </c>
      <c r="J77" s="6">
        <v>-4.53</v>
      </c>
      <c r="K77" s="105" t="str">
        <f t="shared" si="14"/>
        <v>Yes</v>
      </c>
    </row>
    <row r="78" spans="1:11" x14ac:dyDescent="0.2">
      <c r="A78" s="124" t="s">
        <v>896</v>
      </c>
      <c r="B78" s="22" t="s">
        <v>213</v>
      </c>
      <c r="C78" s="57">
        <v>0.1228469296</v>
      </c>
      <c r="D78" s="5" t="str">
        <f t="shared" si="13"/>
        <v>N/A</v>
      </c>
      <c r="E78" s="4">
        <v>0.17145029819999999</v>
      </c>
      <c r="F78" s="5" t="str">
        <f t="shared" si="15"/>
        <v>N/A</v>
      </c>
      <c r="G78" s="4">
        <v>0.1864656931</v>
      </c>
      <c r="H78" s="5" t="str">
        <f t="shared" si="12"/>
        <v>N/A</v>
      </c>
      <c r="I78" s="6">
        <v>39.56</v>
      </c>
      <c r="J78" s="6">
        <v>8.7579999999999991</v>
      </c>
      <c r="K78" s="105" t="str">
        <f t="shared" si="14"/>
        <v>Yes</v>
      </c>
    </row>
    <row r="79" spans="1:11" ht="25.5" x14ac:dyDescent="0.2">
      <c r="A79" s="124" t="s">
        <v>897</v>
      </c>
      <c r="B79" s="22" t="s">
        <v>213</v>
      </c>
      <c r="C79" s="57">
        <v>4.0233969271000003</v>
      </c>
      <c r="D79" s="5" t="str">
        <f t="shared" si="13"/>
        <v>N/A</v>
      </c>
      <c r="E79" s="4">
        <v>6.4678166397999997</v>
      </c>
      <c r="F79" s="5" t="str">
        <f t="shared" si="15"/>
        <v>N/A</v>
      </c>
      <c r="G79" s="4">
        <v>6.8272036092999997</v>
      </c>
      <c r="H79" s="5" t="str">
        <f t="shared" si="12"/>
        <v>N/A</v>
      </c>
      <c r="I79" s="6">
        <v>60.76</v>
      </c>
      <c r="J79" s="6">
        <v>5.5570000000000004</v>
      </c>
      <c r="K79" s="105" t="str">
        <f t="shared" si="14"/>
        <v>Yes</v>
      </c>
    </row>
    <row r="80" spans="1:11" ht="25.5" x14ac:dyDescent="0.2">
      <c r="A80" s="124" t="s">
        <v>898</v>
      </c>
      <c r="B80" s="22" t="s">
        <v>213</v>
      </c>
      <c r="C80" s="61">
        <v>4.0233969271000003</v>
      </c>
      <c r="D80" s="5" t="str">
        <f t="shared" si="13"/>
        <v>N/A</v>
      </c>
      <c r="E80" s="61">
        <v>6.4677320842999997</v>
      </c>
      <c r="F80" s="5" t="str">
        <f t="shared" si="15"/>
        <v>N/A</v>
      </c>
      <c r="G80" s="61">
        <v>6.8272036092999997</v>
      </c>
      <c r="H80" s="5" t="str">
        <f t="shared" si="12"/>
        <v>N/A</v>
      </c>
      <c r="I80" s="6">
        <v>60.75</v>
      </c>
      <c r="J80" s="62">
        <v>5.5579999999999998</v>
      </c>
      <c r="K80" s="105" t="str">
        <f t="shared" si="14"/>
        <v>Yes</v>
      </c>
    </row>
    <row r="81" spans="1:11" x14ac:dyDescent="0.2">
      <c r="A81" s="124" t="s">
        <v>899</v>
      </c>
      <c r="B81" s="22" t="s">
        <v>213</v>
      </c>
      <c r="C81" s="63" t="s">
        <v>1748</v>
      </c>
      <c r="D81" s="5" t="str">
        <f t="shared" ref="D81:D86" si="16">IF($B81="N/A","N/A",IF(C81&gt;15,"No",IF(C81&lt;-15,"No","Yes")))</f>
        <v>N/A</v>
      </c>
      <c r="E81" s="64" t="s">
        <v>1748</v>
      </c>
      <c r="F81" s="5" t="str">
        <f t="shared" si="15"/>
        <v>N/A</v>
      </c>
      <c r="G81" s="64" t="s">
        <v>1748</v>
      </c>
      <c r="H81" s="5" t="str">
        <f>IF($B81="N/A","N/A",IF(G81&gt;15,"No",IF(G81&lt;-15,"No","Yes")))</f>
        <v>N/A</v>
      </c>
      <c r="I81" s="6" t="s">
        <v>1748</v>
      </c>
      <c r="J81" s="6" t="s">
        <v>1748</v>
      </c>
      <c r="K81" s="105" t="str">
        <f t="shared" ref="K81:K86" si="17">IF(J81="Div by 0", "N/A", IF(J81="N/A","N/A", IF(J81&gt;30, "No", IF(J81&lt;-30, "No", "Yes"))))</f>
        <v>N/A</v>
      </c>
    </row>
    <row r="82" spans="1:11" x14ac:dyDescent="0.2">
      <c r="A82" s="124" t="s">
        <v>900</v>
      </c>
      <c r="B82" s="22" t="s">
        <v>213</v>
      </c>
      <c r="C82" s="63">
        <v>104.52398175</v>
      </c>
      <c r="D82" s="5" t="str">
        <f t="shared" si="16"/>
        <v>N/A</v>
      </c>
      <c r="E82" s="64">
        <v>113.46656061</v>
      </c>
      <c r="F82" s="5" t="str">
        <f t="shared" si="15"/>
        <v>N/A</v>
      </c>
      <c r="G82" s="64">
        <v>120.88801771999999</v>
      </c>
      <c r="H82" s="5" t="str">
        <f t="shared" si="12"/>
        <v>N/A</v>
      </c>
      <c r="I82" s="6">
        <v>8.5559999999999992</v>
      </c>
      <c r="J82" s="6">
        <v>6.5410000000000004</v>
      </c>
      <c r="K82" s="105" t="str">
        <f t="shared" si="17"/>
        <v>Yes</v>
      </c>
    </row>
    <row r="83" spans="1:11" x14ac:dyDescent="0.2">
      <c r="A83" s="124" t="s">
        <v>901</v>
      </c>
      <c r="B83" s="22" t="s">
        <v>213</v>
      </c>
      <c r="C83" s="63">
        <v>122.14446230999999</v>
      </c>
      <c r="D83" s="5" t="str">
        <f t="shared" si="16"/>
        <v>N/A</v>
      </c>
      <c r="E83" s="64">
        <v>123.52666863</v>
      </c>
      <c r="F83" s="5" t="str">
        <f t="shared" si="15"/>
        <v>N/A</v>
      </c>
      <c r="G83" s="64">
        <v>124.45144297</v>
      </c>
      <c r="H83" s="5" t="str">
        <f t="shared" si="12"/>
        <v>N/A</v>
      </c>
      <c r="I83" s="6">
        <v>1.1319999999999999</v>
      </c>
      <c r="J83" s="6">
        <v>0.74860000000000004</v>
      </c>
      <c r="K83" s="105" t="str">
        <f t="shared" si="17"/>
        <v>Yes</v>
      </c>
    </row>
    <row r="84" spans="1:11" x14ac:dyDescent="0.2">
      <c r="A84" s="124" t="s">
        <v>902</v>
      </c>
      <c r="B84" s="22" t="s">
        <v>213</v>
      </c>
      <c r="C84" s="63">
        <v>298.64309113000002</v>
      </c>
      <c r="D84" s="5" t="str">
        <f t="shared" si="16"/>
        <v>N/A</v>
      </c>
      <c r="E84" s="64">
        <v>307.02022029</v>
      </c>
      <c r="F84" s="5" t="str">
        <f t="shared" si="15"/>
        <v>N/A</v>
      </c>
      <c r="G84" s="64">
        <v>318.66457665000001</v>
      </c>
      <c r="H84" s="5" t="str">
        <f t="shared" si="12"/>
        <v>N/A</v>
      </c>
      <c r="I84" s="6">
        <v>2.8050000000000002</v>
      </c>
      <c r="J84" s="6">
        <v>3.7930000000000001</v>
      </c>
      <c r="K84" s="105" t="str">
        <f t="shared" si="17"/>
        <v>Yes</v>
      </c>
    </row>
    <row r="85" spans="1:11" x14ac:dyDescent="0.2">
      <c r="A85" s="124" t="s">
        <v>903</v>
      </c>
      <c r="B85" s="22" t="s">
        <v>213</v>
      </c>
      <c r="C85" s="63">
        <v>389.87317787000001</v>
      </c>
      <c r="D85" s="5" t="str">
        <f t="shared" si="16"/>
        <v>N/A</v>
      </c>
      <c r="E85" s="64">
        <v>386.52248311</v>
      </c>
      <c r="F85" s="5" t="str">
        <f t="shared" si="15"/>
        <v>N/A</v>
      </c>
      <c r="G85" s="64">
        <v>418.42325289000001</v>
      </c>
      <c r="H85" s="5" t="str">
        <f t="shared" si="12"/>
        <v>N/A</v>
      </c>
      <c r="I85" s="6">
        <v>-0.85899999999999999</v>
      </c>
      <c r="J85" s="6">
        <v>8.2530000000000001</v>
      </c>
      <c r="K85" s="105" t="str">
        <f t="shared" si="17"/>
        <v>Yes</v>
      </c>
    </row>
    <row r="86" spans="1:11" ht="25.5" x14ac:dyDescent="0.2">
      <c r="A86" s="124" t="s">
        <v>904</v>
      </c>
      <c r="B86" s="22" t="s">
        <v>213</v>
      </c>
      <c r="C86" s="65">
        <v>389.87317787000001</v>
      </c>
      <c r="D86" s="5" t="str">
        <f t="shared" si="16"/>
        <v>N/A</v>
      </c>
      <c r="E86" s="65">
        <v>386.52553459000001</v>
      </c>
      <c r="F86" s="5" t="str">
        <f t="shared" si="15"/>
        <v>N/A</v>
      </c>
      <c r="G86" s="65">
        <v>418.42325289000001</v>
      </c>
      <c r="H86" s="5" t="str">
        <f t="shared" si="12"/>
        <v>N/A</v>
      </c>
      <c r="I86" s="6">
        <v>-0.85899999999999999</v>
      </c>
      <c r="J86" s="6">
        <v>8.2520000000000007</v>
      </c>
      <c r="K86" s="105" t="str">
        <f t="shared" si="17"/>
        <v>Yes</v>
      </c>
    </row>
    <row r="87" spans="1:11" x14ac:dyDescent="0.2">
      <c r="A87" s="124" t="s">
        <v>32</v>
      </c>
      <c r="B87" s="22" t="s">
        <v>266</v>
      </c>
      <c r="C87" s="57">
        <v>88.288632294999999</v>
      </c>
      <c r="D87" s="5" t="str">
        <f>IF($B87="N/A","N/A",IF(C87&gt;60,"Yes","No"))</f>
        <v>Yes</v>
      </c>
      <c r="E87" s="4">
        <v>83.930619046999993</v>
      </c>
      <c r="F87" s="5" t="str">
        <f>IF($B87="N/A","N/A",IF(E87&gt;60,"Yes","No"))</f>
        <v>Yes</v>
      </c>
      <c r="G87" s="4">
        <v>83.226676737000005</v>
      </c>
      <c r="H87" s="5" t="str">
        <f>IF($B87="N/A","N/A",IF(G87&gt;60,"Yes","No"))</f>
        <v>Yes</v>
      </c>
      <c r="I87" s="6">
        <v>-4.9400000000000004</v>
      </c>
      <c r="J87" s="6">
        <v>-0.83899999999999997</v>
      </c>
      <c r="K87" s="105" t="str">
        <f t="shared" ref="K87:K105" si="18">IF(J87="Div by 0", "N/A", IF(J87="N/A","N/A", IF(J87&gt;30, "No", IF(J87&lt;-30, "No", "Yes"))))</f>
        <v>Yes</v>
      </c>
    </row>
    <row r="88" spans="1:11" x14ac:dyDescent="0.2">
      <c r="A88" s="124" t="s">
        <v>39</v>
      </c>
      <c r="B88" s="22" t="s">
        <v>267</v>
      </c>
      <c r="C88" s="57">
        <v>99.984435965000003</v>
      </c>
      <c r="D88" s="5" t="str">
        <f>IF($B88="N/A","N/A",IF(C88&gt;100,"No",IF(C88&lt;85,"No","Yes")))</f>
        <v>Yes</v>
      </c>
      <c r="E88" s="4">
        <v>99.960284873999996</v>
      </c>
      <c r="F88" s="5" t="str">
        <f>IF($B88="N/A","N/A",IF(E88&gt;100,"No",IF(E88&lt;85,"No","Yes")))</f>
        <v>Yes</v>
      </c>
      <c r="G88" s="4">
        <v>99.946771687999998</v>
      </c>
      <c r="H88" s="5" t="str">
        <f>IF($B88="N/A","N/A",IF(G88&gt;100,"No",IF(G88&lt;85,"No","Yes")))</f>
        <v>Yes</v>
      </c>
      <c r="I88" s="6">
        <v>-2.4E-2</v>
      </c>
      <c r="J88" s="6">
        <v>-1.4E-2</v>
      </c>
      <c r="K88" s="105" t="str">
        <f t="shared" si="18"/>
        <v>Yes</v>
      </c>
    </row>
    <row r="89" spans="1:11" x14ac:dyDescent="0.2">
      <c r="A89" s="124" t="s">
        <v>905</v>
      </c>
      <c r="B89" s="22" t="s">
        <v>213</v>
      </c>
      <c r="C89" s="57">
        <v>47.968204006000001</v>
      </c>
      <c r="D89" s="5" t="str">
        <f>IF($B89="N/A","N/A",IF(C89&gt;15,"No",IF(C89&lt;-15,"No","Yes")))</f>
        <v>N/A</v>
      </c>
      <c r="E89" s="4">
        <v>46.167232253999998</v>
      </c>
      <c r="F89" s="5" t="str">
        <f>IF($B89="N/A","N/A",IF(E89&gt;15,"No",IF(E89&lt;-15,"No","Yes")))</f>
        <v>N/A</v>
      </c>
      <c r="G89" s="4">
        <v>46.091436039000001</v>
      </c>
      <c r="H89" s="5" t="str">
        <f>IF($B89="N/A","N/A",IF(G89&gt;15,"No",IF(G89&lt;-15,"No","Yes")))</f>
        <v>N/A</v>
      </c>
      <c r="I89" s="6">
        <v>-3.75</v>
      </c>
      <c r="J89" s="6">
        <v>-0.16400000000000001</v>
      </c>
      <c r="K89" s="105" t="str">
        <f t="shared" si="18"/>
        <v>Yes</v>
      </c>
    </row>
    <row r="90" spans="1:11" x14ac:dyDescent="0.2">
      <c r="A90" s="124" t="s">
        <v>846</v>
      </c>
      <c r="B90" s="22" t="s">
        <v>268</v>
      </c>
      <c r="C90" s="57">
        <v>6.7814158765999997</v>
      </c>
      <c r="D90" s="5" t="str">
        <f>IF($B90="N/A","N/A",IF(C90&gt;25,"No",IF(C90&lt;5,"No","Yes")))</f>
        <v>Yes</v>
      </c>
      <c r="E90" s="4">
        <v>7.2419945079000003</v>
      </c>
      <c r="F90" s="5" t="str">
        <f>IF($B90="N/A","N/A",IF(E90&gt;25,"No",IF(E90&lt;5,"No","Yes")))</f>
        <v>Yes</v>
      </c>
      <c r="G90" s="4">
        <v>6.6793015618</v>
      </c>
      <c r="H90" s="5" t="str">
        <f>IF($B90="N/A","N/A",IF(G90&gt;25,"No",IF(G90&lt;5,"No","Yes")))</f>
        <v>Yes</v>
      </c>
      <c r="I90" s="6">
        <v>6.7919999999999998</v>
      </c>
      <c r="J90" s="6">
        <v>-7.77</v>
      </c>
      <c r="K90" s="105" t="str">
        <f t="shared" si="18"/>
        <v>Yes</v>
      </c>
    </row>
    <row r="91" spans="1:11" x14ac:dyDescent="0.2">
      <c r="A91" s="124" t="s">
        <v>847</v>
      </c>
      <c r="B91" s="22" t="s">
        <v>269</v>
      </c>
      <c r="C91" s="57">
        <v>47.071635512</v>
      </c>
      <c r="D91" s="5" t="str">
        <f>IF($B91="N/A","N/A",IF(C91&gt;70,"No",IF(C91&lt;40,"No","Yes")))</f>
        <v>Yes</v>
      </c>
      <c r="E91" s="4">
        <v>47.361770739000001</v>
      </c>
      <c r="F91" s="5" t="str">
        <f>IF($B91="N/A","N/A",IF(E91&gt;70,"No",IF(E91&lt;40,"No","Yes")))</f>
        <v>Yes</v>
      </c>
      <c r="G91" s="4">
        <v>47.101195267000001</v>
      </c>
      <c r="H91" s="5" t="str">
        <f>IF($B91="N/A","N/A",IF(G91&gt;70,"No",IF(G91&lt;40,"No","Yes")))</f>
        <v>Yes</v>
      </c>
      <c r="I91" s="6">
        <v>0.61639999999999995</v>
      </c>
      <c r="J91" s="6">
        <v>-0.55000000000000004</v>
      </c>
      <c r="K91" s="105" t="str">
        <f t="shared" si="18"/>
        <v>Yes</v>
      </c>
    </row>
    <row r="92" spans="1:11" x14ac:dyDescent="0.2">
      <c r="A92" s="124" t="s">
        <v>848</v>
      </c>
      <c r="B92" s="22" t="s">
        <v>270</v>
      </c>
      <c r="C92" s="57">
        <v>46.146507743000001</v>
      </c>
      <c r="D92" s="5" t="str">
        <f>IF($B92="N/A","N/A",IF(C92&gt;55,"No",IF(C92&lt;20,"No","Yes")))</f>
        <v>Yes</v>
      </c>
      <c r="E92" s="4">
        <v>45.395115369999999</v>
      </c>
      <c r="F92" s="5" t="str">
        <f>IF($B92="N/A","N/A",IF(E92&gt;55,"No",IF(E92&lt;20,"No","Yes")))</f>
        <v>Yes</v>
      </c>
      <c r="G92" s="4">
        <v>46.21834174</v>
      </c>
      <c r="H92" s="5" t="str">
        <f>IF($B92="N/A","N/A",IF(G92&gt;55,"No",IF(G92&lt;20,"No","Yes")))</f>
        <v>Yes</v>
      </c>
      <c r="I92" s="6">
        <v>-1.63</v>
      </c>
      <c r="J92" s="6">
        <v>1.8129999999999999</v>
      </c>
      <c r="K92" s="105" t="str">
        <f t="shared" si="18"/>
        <v>Yes</v>
      </c>
    </row>
    <row r="93" spans="1:11" x14ac:dyDescent="0.2">
      <c r="A93" s="124" t="s">
        <v>163</v>
      </c>
      <c r="B93" s="22" t="s">
        <v>246</v>
      </c>
      <c r="C93" s="57">
        <v>96.028529832000004</v>
      </c>
      <c r="D93" s="5" t="str">
        <f>IF($B93="N/A","N/A",IF(C93&gt;95,"Yes","No"))</f>
        <v>Yes</v>
      </c>
      <c r="E93" s="4">
        <v>99.080703588000006</v>
      </c>
      <c r="F93" s="5" t="str">
        <f>IF($B93="N/A","N/A",IF(E93&gt;95,"Yes","No"))</f>
        <v>Yes</v>
      </c>
      <c r="G93" s="4">
        <v>99.546774673000002</v>
      </c>
      <c r="H93" s="5" t="str">
        <f>IF($B93="N/A","N/A",IF(G93&gt;95,"Yes","No"))</f>
        <v>Yes</v>
      </c>
      <c r="I93" s="6">
        <v>3.1779999999999999</v>
      </c>
      <c r="J93" s="6">
        <v>0.47039999999999998</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95.602593290000002</v>
      </c>
      <c r="D97" s="5" t="str">
        <f>IF($B97="N/A","N/A",IF(C97&gt;15,"No",IF(C97&lt;-15,"No","Yes")))</f>
        <v>N/A</v>
      </c>
      <c r="E97" s="4">
        <v>97.795782247999995</v>
      </c>
      <c r="F97" s="5" t="str">
        <f>IF($B97="N/A","N/A",IF(E97&gt;15,"No",IF(E97&lt;-15,"No","Yes")))</f>
        <v>N/A</v>
      </c>
      <c r="G97" s="4">
        <v>99.418031541000005</v>
      </c>
      <c r="H97" s="5" t="str">
        <f>IF($B97="N/A","N/A",IF(G97&gt;15,"No",IF(G97&lt;-15,"No","Yes")))</f>
        <v>N/A</v>
      </c>
      <c r="I97" s="6">
        <v>2.294</v>
      </c>
      <c r="J97" s="6">
        <v>1.659</v>
      </c>
      <c r="K97" s="105" t="str">
        <f t="shared" si="18"/>
        <v>Yes</v>
      </c>
    </row>
    <row r="98" spans="1:11" x14ac:dyDescent="0.2">
      <c r="A98" s="124" t="s">
        <v>43</v>
      </c>
      <c r="B98" s="22" t="s">
        <v>223</v>
      </c>
      <c r="C98" s="57">
        <v>99.261240919000002</v>
      </c>
      <c r="D98" s="5" t="str">
        <f>IF($B98="N/A","N/A",IF(C98&gt;100,"No",IF(C98&lt;98,"No","Yes")))</f>
        <v>Yes</v>
      </c>
      <c r="E98" s="4">
        <v>99.334527421000004</v>
      </c>
      <c r="F98" s="5" t="str">
        <f>IF($B98="N/A","N/A",IF(E98&gt;100,"No",IF(E98&lt;98,"No","Yes")))</f>
        <v>Yes</v>
      </c>
      <c r="G98" s="4">
        <v>99.729565746000006</v>
      </c>
      <c r="H98" s="5" t="str">
        <f>IF($B98="N/A","N/A",IF(G98&gt;100,"No",IF(G98&lt;98,"No","Yes")))</f>
        <v>Yes</v>
      </c>
      <c r="I98" s="6">
        <v>7.3800000000000004E-2</v>
      </c>
      <c r="J98" s="6">
        <v>0.3977</v>
      </c>
      <c r="K98" s="105" t="str">
        <f t="shared" si="18"/>
        <v>Yes</v>
      </c>
    </row>
    <row r="99" spans="1:11" x14ac:dyDescent="0.2">
      <c r="A99" s="124" t="s">
        <v>44</v>
      </c>
      <c r="B99" s="22" t="s">
        <v>213</v>
      </c>
      <c r="C99" s="57">
        <v>65.011878003999996</v>
      </c>
      <c r="D99" s="5" t="str">
        <f>IF($B99="N/A","N/A",IF(C99&gt;15,"No",IF(C99&lt;-15,"No","Yes")))</f>
        <v>N/A</v>
      </c>
      <c r="E99" s="4">
        <v>60.649293213999997</v>
      </c>
      <c r="F99" s="5" t="str">
        <f>IF($B99="N/A","N/A",IF(E99&gt;15,"No",IF(E99&lt;-15,"No","Yes")))</f>
        <v>N/A</v>
      </c>
      <c r="G99" s="4">
        <v>60.428131655000001</v>
      </c>
      <c r="H99" s="5" t="str">
        <f>IF($B99="N/A","N/A",IF(G99&gt;15,"No",IF(G99&lt;-15,"No","Yes")))</f>
        <v>N/A</v>
      </c>
      <c r="I99" s="6">
        <v>-6.71</v>
      </c>
      <c r="J99" s="6">
        <v>-0.36499999999999999</v>
      </c>
      <c r="K99" s="105" t="str">
        <f t="shared" si="18"/>
        <v>Yes</v>
      </c>
    </row>
    <row r="100" spans="1:11" x14ac:dyDescent="0.2">
      <c r="A100" s="124" t="s">
        <v>45</v>
      </c>
      <c r="B100" s="22" t="s">
        <v>213</v>
      </c>
      <c r="C100" s="57">
        <v>34.988121995999997</v>
      </c>
      <c r="D100" s="5" t="str">
        <f>IF($B100="N/A","N/A",IF(C100&gt;15,"No",IF(C100&lt;-15,"No","Yes")))</f>
        <v>N/A</v>
      </c>
      <c r="E100" s="4">
        <v>39.350706786000003</v>
      </c>
      <c r="F100" s="5" t="str">
        <f>IF($B100="N/A","N/A",IF(E100&gt;15,"No",IF(E100&lt;-15,"No","Yes")))</f>
        <v>N/A</v>
      </c>
      <c r="G100" s="4">
        <v>39.571868344999999</v>
      </c>
      <c r="H100" s="5" t="str">
        <f>IF($B100="N/A","N/A",IF(G100&gt;15,"No",IF(G100&lt;-15,"No","Yes")))</f>
        <v>N/A</v>
      </c>
      <c r="I100" s="6">
        <v>12.47</v>
      </c>
      <c r="J100" s="6">
        <v>0.56200000000000006</v>
      </c>
      <c r="K100" s="105" t="str">
        <f t="shared" si="18"/>
        <v>Yes</v>
      </c>
    </row>
    <row r="101" spans="1:11" x14ac:dyDescent="0.2">
      <c r="A101" s="124" t="s">
        <v>355</v>
      </c>
      <c r="B101" s="22" t="s">
        <v>213</v>
      </c>
      <c r="C101" s="57">
        <v>100</v>
      </c>
      <c r="D101" s="5" t="str">
        <f>IF($B101="N/A","N/A",IF(C101&gt;15,"No",IF(C101&lt;-15,"No","Yes")))</f>
        <v>N/A</v>
      </c>
      <c r="E101" s="4">
        <v>100</v>
      </c>
      <c r="F101" s="5" t="str">
        <f>IF($B101="N/A","N/A",IF(E101&gt;15,"No",IF(E101&lt;-15,"No","Yes")))</f>
        <v>N/A</v>
      </c>
      <c r="G101" s="4">
        <v>100</v>
      </c>
      <c r="H101" s="5" t="str">
        <f>IF($B101="N/A","N/A",IF(G101&gt;15,"No",IF(G101&lt;-15,"No","Yes")))</f>
        <v>N/A</v>
      </c>
      <c r="I101" s="6">
        <v>0</v>
      </c>
      <c r="J101" s="6">
        <v>0</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05" t="str">
        <f t="shared" si="18"/>
        <v>N/A</v>
      </c>
    </row>
    <row r="104" spans="1:11" x14ac:dyDescent="0.2">
      <c r="A104" s="124" t="s">
        <v>33</v>
      </c>
      <c r="B104" s="22" t="s">
        <v>223</v>
      </c>
      <c r="C104" s="57">
        <v>99.990711251999997</v>
      </c>
      <c r="D104" s="5" t="str">
        <f>IF($B104="N/A","N/A",IF(C104&gt;100,"No",IF(C104&lt;98,"No","Yes")))</f>
        <v>Yes</v>
      </c>
      <c r="E104" s="4">
        <v>99.999874923999997</v>
      </c>
      <c r="F104" s="5" t="str">
        <f>IF($B104="N/A","N/A",IF(E104&gt;100,"No",IF(E104&lt;98,"No","Yes")))</f>
        <v>Yes</v>
      </c>
      <c r="G104" s="4">
        <v>100</v>
      </c>
      <c r="H104" s="5" t="str">
        <f>IF($B104="N/A","N/A",IF(G104&gt;100,"No",IF(G104&lt;98,"No","Yes")))</f>
        <v>Yes</v>
      </c>
      <c r="I104" s="6">
        <v>9.1999999999999998E-3</v>
      </c>
      <c r="J104" s="6">
        <v>1E-4</v>
      </c>
      <c r="K104" s="105" t="str">
        <f t="shared" si="18"/>
        <v>Yes</v>
      </c>
    </row>
    <row r="105" spans="1:11" ht="25.5" x14ac:dyDescent="0.2">
      <c r="A105" s="124" t="s">
        <v>48</v>
      </c>
      <c r="B105" s="38" t="s">
        <v>223</v>
      </c>
      <c r="C105" s="57">
        <v>99.998920050999999</v>
      </c>
      <c r="D105" s="5" t="str">
        <f>IF($B105="N/A","N/A",IF(C105&gt;100,"No",IF(C105&lt;98,"No","Yes")))</f>
        <v>Yes</v>
      </c>
      <c r="E105" s="4">
        <v>99.999614453000007</v>
      </c>
      <c r="F105" s="5" t="str">
        <f>IF($B105="N/A","N/A",IF(E105&gt;100,"No",IF(E105&lt;98,"No","Yes")))</f>
        <v>Yes</v>
      </c>
      <c r="G105" s="4">
        <v>99.999976630000006</v>
      </c>
      <c r="H105" s="5" t="str">
        <f>IF($B105="N/A","N/A",IF(G105&gt;100,"No",IF(G105&lt;98,"No","Yes")))</f>
        <v>Yes</v>
      </c>
      <c r="I105" s="6">
        <v>6.9999999999999999E-4</v>
      </c>
      <c r="J105" s="6">
        <v>4.0000000000000002E-4</v>
      </c>
      <c r="K105" s="105" t="str">
        <f t="shared" si="18"/>
        <v>Yes</v>
      </c>
    </row>
    <row r="106" spans="1:11" x14ac:dyDescent="0.2">
      <c r="A106" s="124" t="s">
        <v>49</v>
      </c>
      <c r="B106" s="38" t="s">
        <v>213</v>
      </c>
      <c r="C106" s="57">
        <v>0</v>
      </c>
      <c r="D106" s="5" t="str">
        <f>IF($B106="N/A","N/A",IF(C106&gt;15,"No",IF(C106&lt;-15,"No","Yes")))</f>
        <v>N/A</v>
      </c>
      <c r="E106" s="4">
        <v>0</v>
      </c>
      <c r="F106" s="5" t="str">
        <f>IF($B106="N/A","N/A",IF(E106&gt;15,"No",IF(E106&lt;-15,"No","Yes")))</f>
        <v>N/A</v>
      </c>
      <c r="G106" s="4">
        <v>0</v>
      </c>
      <c r="H106" s="5" t="str">
        <f>IF($B106="N/A","N/A",IF(G106&gt;15,"No",IF(G106&lt;-15,"No","Yes")))</f>
        <v>N/A</v>
      </c>
      <c r="I106" s="6" t="s">
        <v>1748</v>
      </c>
      <c r="J106" s="6" t="s">
        <v>1748</v>
      </c>
      <c r="K106" s="105" t="str">
        <f>IF(J106="Div by 0", "N/A", IF(J106="N/A","N/A", IF(J106&gt;30, "No", IF(J106&lt;-30, "No", "Yes"))))</f>
        <v>N/A</v>
      </c>
    </row>
    <row r="107" spans="1:11" x14ac:dyDescent="0.2">
      <c r="A107" s="124" t="s">
        <v>908</v>
      </c>
      <c r="B107" s="22" t="s">
        <v>213</v>
      </c>
      <c r="C107" s="66">
        <v>93.408026237000001</v>
      </c>
      <c r="D107" s="5" t="str">
        <f t="shared" ref="D107:D130" si="19">IF($B107="N/A","N/A",IF(C107&gt;15,"No",IF(C107&lt;-15,"No","Yes")))</f>
        <v>N/A</v>
      </c>
      <c r="E107" s="5">
        <v>90.872650919999998</v>
      </c>
      <c r="F107" s="5" t="str">
        <f t="shared" ref="F107:F130" si="20">IF($B107="N/A","N/A",IF(E107&gt;15,"No",IF(E107&lt;-15,"No","Yes")))</f>
        <v>N/A</v>
      </c>
      <c r="G107" s="4">
        <v>90.483363632999996</v>
      </c>
      <c r="H107" s="5" t="str">
        <f t="shared" ref="H107:H130" si="21">IF($B107="N/A","N/A",IF(G107&gt;15,"No",IF(G107&lt;-15,"No","Yes")))</f>
        <v>N/A</v>
      </c>
      <c r="I107" s="6">
        <v>-2.71</v>
      </c>
      <c r="J107" s="6">
        <v>-0.42799999999999999</v>
      </c>
      <c r="K107" s="105" t="str">
        <f t="shared" ref="K107:K130" si="22">IF(J107="Div by 0", "N/A", IF(J107="N/A","N/A", IF(J107&gt;30, "No", IF(J107&lt;-30, "No", "Yes"))))</f>
        <v>Yes</v>
      </c>
    </row>
    <row r="108" spans="1:11" x14ac:dyDescent="0.2">
      <c r="A108" s="124" t="s">
        <v>909</v>
      </c>
      <c r="B108" s="22" t="s">
        <v>213</v>
      </c>
      <c r="C108" s="66">
        <v>2.5701865590000001</v>
      </c>
      <c r="D108" s="22" t="s">
        <v>213</v>
      </c>
      <c r="E108" s="5">
        <v>2.6595794155000001</v>
      </c>
      <c r="F108" s="22" t="s">
        <v>213</v>
      </c>
      <c r="G108" s="4">
        <v>2.6895892580999998</v>
      </c>
      <c r="H108" s="22" t="s">
        <v>213</v>
      </c>
      <c r="I108" s="6">
        <v>3.4780000000000002</v>
      </c>
      <c r="J108" s="6">
        <v>1.1279999999999999</v>
      </c>
      <c r="K108" s="105" t="str">
        <f t="shared" si="22"/>
        <v>Yes</v>
      </c>
    </row>
    <row r="109" spans="1:11" x14ac:dyDescent="0.2">
      <c r="A109" s="124" t="s">
        <v>910</v>
      </c>
      <c r="B109" s="22" t="s">
        <v>213</v>
      </c>
      <c r="C109" s="66">
        <v>3.9900017699999998E-2</v>
      </c>
      <c r="D109" s="5" t="str">
        <f t="shared" si="19"/>
        <v>N/A</v>
      </c>
      <c r="E109" s="5">
        <v>5.9818294100000002E-2</v>
      </c>
      <c r="F109" s="5" t="str">
        <f t="shared" si="20"/>
        <v>N/A</v>
      </c>
      <c r="G109" s="4">
        <v>4.2153858699999998E-2</v>
      </c>
      <c r="H109" s="5" t="str">
        <f t="shared" si="21"/>
        <v>N/A</v>
      </c>
      <c r="I109" s="6">
        <v>49.92</v>
      </c>
      <c r="J109" s="6">
        <v>-29.5</v>
      </c>
      <c r="K109" s="105" t="str">
        <f t="shared" si="22"/>
        <v>Yes</v>
      </c>
    </row>
    <row r="110" spans="1:11" x14ac:dyDescent="0.2">
      <c r="A110" s="124" t="s">
        <v>911</v>
      </c>
      <c r="B110" s="22" t="s">
        <v>213</v>
      </c>
      <c r="C110" s="66">
        <v>5.2692037300000001E-2</v>
      </c>
      <c r="D110" s="5" t="str">
        <f t="shared" si="19"/>
        <v>N/A</v>
      </c>
      <c r="E110" s="5">
        <v>9.1611149000000003E-2</v>
      </c>
      <c r="F110" s="5" t="str">
        <f t="shared" si="20"/>
        <v>N/A</v>
      </c>
      <c r="G110" s="4">
        <v>0.1177711978</v>
      </c>
      <c r="H110" s="5" t="str">
        <f t="shared" si="21"/>
        <v>N/A</v>
      </c>
      <c r="I110" s="6">
        <v>73.86</v>
      </c>
      <c r="J110" s="6">
        <v>28.56</v>
      </c>
      <c r="K110" s="105" t="str">
        <f t="shared" si="22"/>
        <v>Yes</v>
      </c>
    </row>
    <row r="111" spans="1:11" x14ac:dyDescent="0.2">
      <c r="A111" s="124" t="s">
        <v>912</v>
      </c>
      <c r="B111" s="22" t="s">
        <v>213</v>
      </c>
      <c r="C111" s="66">
        <v>4.6180600000000003E-5</v>
      </c>
      <c r="D111" s="5" t="str">
        <f t="shared" si="19"/>
        <v>N/A</v>
      </c>
      <c r="E111" s="5">
        <v>2.4615035E-3</v>
      </c>
      <c r="F111" s="5" t="str">
        <f t="shared" si="20"/>
        <v>N/A</v>
      </c>
      <c r="G111" s="4">
        <v>2.3014770000000001E-4</v>
      </c>
      <c r="H111" s="5" t="str">
        <f t="shared" si="21"/>
        <v>N/A</v>
      </c>
      <c r="I111" s="6">
        <v>5230</v>
      </c>
      <c r="J111" s="6">
        <v>-90.7</v>
      </c>
      <c r="K111" s="105" t="str">
        <f t="shared" si="22"/>
        <v>No</v>
      </c>
    </row>
    <row r="112" spans="1:11" x14ac:dyDescent="0.2">
      <c r="A112" s="124" t="s">
        <v>913</v>
      </c>
      <c r="B112" s="22" t="s">
        <v>213</v>
      </c>
      <c r="C112" s="66">
        <v>0.4148401149</v>
      </c>
      <c r="D112" s="5" t="str">
        <f t="shared" si="19"/>
        <v>N/A</v>
      </c>
      <c r="E112" s="5">
        <v>0.32547277540000003</v>
      </c>
      <c r="F112" s="5" t="str">
        <f t="shared" si="20"/>
        <v>N/A</v>
      </c>
      <c r="G112" s="4">
        <v>0.10109929600000001</v>
      </c>
      <c r="H112" s="5" t="str">
        <f t="shared" si="21"/>
        <v>N/A</v>
      </c>
      <c r="I112" s="6">
        <v>-21.5</v>
      </c>
      <c r="J112" s="6">
        <v>-68.900000000000006</v>
      </c>
      <c r="K112" s="105" t="str">
        <f t="shared" si="22"/>
        <v>No</v>
      </c>
    </row>
    <row r="113" spans="1:11" x14ac:dyDescent="0.2">
      <c r="A113" s="124" t="s">
        <v>914</v>
      </c>
      <c r="B113" s="22" t="s">
        <v>213</v>
      </c>
      <c r="C113" s="66">
        <v>0</v>
      </c>
      <c r="D113" s="5" t="str">
        <f t="shared" si="19"/>
        <v>N/A</v>
      </c>
      <c r="E113" s="5">
        <v>0</v>
      </c>
      <c r="F113" s="5" t="str">
        <f t="shared" si="20"/>
        <v>N/A</v>
      </c>
      <c r="G113" s="4">
        <v>0</v>
      </c>
      <c r="H113" s="5" t="str">
        <f t="shared" si="21"/>
        <v>N/A</v>
      </c>
      <c r="I113" s="6" t="s">
        <v>1748</v>
      </c>
      <c r="J113" s="6" t="s">
        <v>1748</v>
      </c>
      <c r="K113" s="105" t="str">
        <f t="shared" si="22"/>
        <v>N/A</v>
      </c>
    </row>
    <row r="114" spans="1:11" x14ac:dyDescent="0.2">
      <c r="A114" s="124" t="s">
        <v>915</v>
      </c>
      <c r="B114" s="22" t="s">
        <v>213</v>
      </c>
      <c r="C114" s="66">
        <v>0</v>
      </c>
      <c r="D114" s="5" t="str">
        <f t="shared" si="19"/>
        <v>N/A</v>
      </c>
      <c r="E114" s="5">
        <v>0</v>
      </c>
      <c r="F114" s="5" t="str">
        <f t="shared" si="20"/>
        <v>N/A</v>
      </c>
      <c r="G114" s="4">
        <v>0</v>
      </c>
      <c r="H114" s="5" t="str">
        <f t="shared" si="21"/>
        <v>N/A</v>
      </c>
      <c r="I114" s="6" t="s">
        <v>1748</v>
      </c>
      <c r="J114" s="6" t="s">
        <v>1748</v>
      </c>
      <c r="K114" s="105" t="str">
        <f t="shared" si="22"/>
        <v>N/A</v>
      </c>
    </row>
    <row r="115" spans="1:11" x14ac:dyDescent="0.2">
      <c r="A115" s="124" t="s">
        <v>916</v>
      </c>
      <c r="B115" s="22" t="s">
        <v>213</v>
      </c>
      <c r="C115" s="66">
        <v>0.1251823473</v>
      </c>
      <c r="D115" s="5" t="str">
        <f t="shared" si="19"/>
        <v>N/A</v>
      </c>
      <c r="E115" s="5">
        <v>0.20069709399999999</v>
      </c>
      <c r="F115" s="5" t="str">
        <f t="shared" si="20"/>
        <v>N/A</v>
      </c>
      <c r="G115" s="4">
        <v>0.22369439029999999</v>
      </c>
      <c r="H115" s="5" t="str">
        <f t="shared" si="21"/>
        <v>N/A</v>
      </c>
      <c r="I115" s="6">
        <v>60.32</v>
      </c>
      <c r="J115" s="6">
        <v>11.46</v>
      </c>
      <c r="K115" s="105" t="str">
        <f t="shared" si="22"/>
        <v>Yes</v>
      </c>
    </row>
    <row r="116" spans="1:11" x14ac:dyDescent="0.2">
      <c r="A116" s="124" t="s">
        <v>917</v>
      </c>
      <c r="B116" s="22" t="s">
        <v>213</v>
      </c>
      <c r="C116" s="66">
        <v>0.18737438880000001</v>
      </c>
      <c r="D116" s="5" t="str">
        <f t="shared" si="19"/>
        <v>N/A</v>
      </c>
      <c r="E116" s="5">
        <v>0.23224567760000001</v>
      </c>
      <c r="F116" s="5" t="str">
        <f t="shared" si="20"/>
        <v>N/A</v>
      </c>
      <c r="G116" s="4">
        <v>0.22425595079999999</v>
      </c>
      <c r="H116" s="5" t="str">
        <f t="shared" si="21"/>
        <v>N/A</v>
      </c>
      <c r="I116" s="6">
        <v>23.95</v>
      </c>
      <c r="J116" s="6">
        <v>-3.44</v>
      </c>
      <c r="K116" s="105" t="str">
        <f t="shared" si="22"/>
        <v>Yes</v>
      </c>
    </row>
    <row r="117" spans="1:11" x14ac:dyDescent="0.2">
      <c r="A117" s="124" t="s">
        <v>918</v>
      </c>
      <c r="B117" s="22" t="s">
        <v>213</v>
      </c>
      <c r="C117" s="66">
        <v>0.36429217580000001</v>
      </c>
      <c r="D117" s="5" t="str">
        <f t="shared" si="19"/>
        <v>N/A</v>
      </c>
      <c r="E117" s="5">
        <v>0.41434996439999999</v>
      </c>
      <c r="F117" s="5" t="str">
        <f t="shared" si="20"/>
        <v>N/A</v>
      </c>
      <c r="G117" s="4">
        <v>0.55205996950000003</v>
      </c>
      <c r="H117" s="5" t="str">
        <f t="shared" si="21"/>
        <v>N/A</v>
      </c>
      <c r="I117" s="6">
        <v>13.74</v>
      </c>
      <c r="J117" s="6">
        <v>33.24</v>
      </c>
      <c r="K117" s="105" t="str">
        <f t="shared" si="22"/>
        <v>No</v>
      </c>
    </row>
    <row r="118" spans="1:11" x14ac:dyDescent="0.2">
      <c r="A118" s="124" t="s">
        <v>919</v>
      </c>
      <c r="B118" s="22" t="s">
        <v>213</v>
      </c>
      <c r="C118" s="66">
        <v>1.3858592965000001</v>
      </c>
      <c r="D118" s="5" t="str">
        <f t="shared" si="19"/>
        <v>N/A</v>
      </c>
      <c r="E118" s="5">
        <v>1.3329229574999999</v>
      </c>
      <c r="F118" s="5" t="str">
        <f t="shared" si="20"/>
        <v>N/A</v>
      </c>
      <c r="G118" s="4">
        <v>1.4283244472000001</v>
      </c>
      <c r="H118" s="5" t="str">
        <f t="shared" si="21"/>
        <v>N/A</v>
      </c>
      <c r="I118" s="6">
        <v>-3.82</v>
      </c>
      <c r="J118" s="6">
        <v>7.157</v>
      </c>
      <c r="K118" s="105" t="str">
        <f t="shared" si="22"/>
        <v>Yes</v>
      </c>
    </row>
    <row r="119" spans="1:11" x14ac:dyDescent="0.2">
      <c r="A119" s="124" t="s">
        <v>920</v>
      </c>
      <c r="B119" s="22" t="s">
        <v>213</v>
      </c>
      <c r="C119" s="66">
        <v>4.0217872040999998</v>
      </c>
      <c r="D119" s="5" t="str">
        <f t="shared" si="19"/>
        <v>N/A</v>
      </c>
      <c r="E119" s="5">
        <v>6.4677696644999996</v>
      </c>
      <c r="F119" s="5" t="str">
        <f t="shared" si="20"/>
        <v>N/A</v>
      </c>
      <c r="G119" s="4">
        <v>6.8270471088000004</v>
      </c>
      <c r="H119" s="5" t="str">
        <f t="shared" si="21"/>
        <v>N/A</v>
      </c>
      <c r="I119" s="6">
        <v>60.82</v>
      </c>
      <c r="J119" s="6">
        <v>5.5549999999999997</v>
      </c>
      <c r="K119" s="105" t="str">
        <f t="shared" si="22"/>
        <v>Yes</v>
      </c>
    </row>
    <row r="120" spans="1:11" x14ac:dyDescent="0.2">
      <c r="A120" s="124" t="s">
        <v>921</v>
      </c>
      <c r="B120" s="22" t="s">
        <v>213</v>
      </c>
      <c r="C120" s="66">
        <v>3.5850245100000002</v>
      </c>
      <c r="D120" s="5" t="str">
        <f t="shared" si="19"/>
        <v>N/A</v>
      </c>
      <c r="E120" s="5">
        <v>5.7633005042000001</v>
      </c>
      <c r="F120" s="5" t="str">
        <f t="shared" si="20"/>
        <v>N/A</v>
      </c>
      <c r="G120" s="4">
        <v>6.0285265353000002</v>
      </c>
      <c r="H120" s="5" t="str">
        <f t="shared" si="21"/>
        <v>N/A</v>
      </c>
      <c r="I120" s="6">
        <v>60.76</v>
      </c>
      <c r="J120" s="6">
        <v>4.6020000000000003</v>
      </c>
      <c r="K120" s="105" t="str">
        <f t="shared" si="22"/>
        <v>Yes</v>
      </c>
    </row>
    <row r="121" spans="1:11" x14ac:dyDescent="0.2">
      <c r="A121" s="124" t="s">
        <v>922</v>
      </c>
      <c r="B121" s="22" t="s">
        <v>213</v>
      </c>
      <c r="C121" s="66">
        <v>0</v>
      </c>
      <c r="D121" s="5" t="str">
        <f t="shared" si="19"/>
        <v>N/A</v>
      </c>
      <c r="E121" s="5">
        <v>0</v>
      </c>
      <c r="F121" s="5" t="str">
        <f t="shared" si="20"/>
        <v>N/A</v>
      </c>
      <c r="G121" s="4">
        <v>0</v>
      </c>
      <c r="H121" s="5" t="str">
        <f t="shared" si="21"/>
        <v>N/A</v>
      </c>
      <c r="I121" s="6" t="s">
        <v>1748</v>
      </c>
      <c r="J121" s="6" t="s">
        <v>1748</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1748</v>
      </c>
      <c r="J122" s="6" t="s">
        <v>1748</v>
      </c>
      <c r="K122" s="105" t="str">
        <f t="shared" si="22"/>
        <v>N/A</v>
      </c>
    </row>
    <row r="123" spans="1:11" x14ac:dyDescent="0.2">
      <c r="A123" s="124" t="s">
        <v>924</v>
      </c>
      <c r="B123" s="22" t="s">
        <v>213</v>
      </c>
      <c r="C123" s="66">
        <v>0.35413244910000002</v>
      </c>
      <c r="D123" s="5" t="str">
        <f t="shared" si="19"/>
        <v>N/A</v>
      </c>
      <c r="E123" s="5">
        <v>0.62269463049999996</v>
      </c>
      <c r="F123" s="5" t="str">
        <f t="shared" si="20"/>
        <v>N/A</v>
      </c>
      <c r="G123" s="4">
        <v>0.70893787009999998</v>
      </c>
      <c r="H123" s="5" t="str">
        <f t="shared" si="21"/>
        <v>N/A</v>
      </c>
      <c r="I123" s="6">
        <v>75.84</v>
      </c>
      <c r="J123" s="6">
        <v>13.85</v>
      </c>
      <c r="K123" s="105" t="str">
        <f t="shared" si="22"/>
        <v>Yes</v>
      </c>
    </row>
    <row r="124" spans="1:11" x14ac:dyDescent="0.2">
      <c r="A124" s="124" t="s">
        <v>925</v>
      </c>
      <c r="B124" s="22" t="s">
        <v>213</v>
      </c>
      <c r="C124" s="66">
        <v>0</v>
      </c>
      <c r="D124" s="5" t="str">
        <f t="shared" si="19"/>
        <v>N/A</v>
      </c>
      <c r="E124" s="5">
        <v>0</v>
      </c>
      <c r="F124" s="5" t="str">
        <f t="shared" si="20"/>
        <v>N/A</v>
      </c>
      <c r="G124" s="4">
        <v>0</v>
      </c>
      <c r="H124" s="5" t="str">
        <f t="shared" si="21"/>
        <v>N/A</v>
      </c>
      <c r="I124" s="6" t="s">
        <v>1748</v>
      </c>
      <c r="J124" s="6" t="s">
        <v>1748</v>
      </c>
      <c r="K124" s="105" t="str">
        <f t="shared" si="22"/>
        <v>N/A</v>
      </c>
    </row>
    <row r="125" spans="1:11" x14ac:dyDescent="0.2">
      <c r="A125" s="124" t="s">
        <v>926</v>
      </c>
      <c r="B125" s="22" t="s">
        <v>213</v>
      </c>
      <c r="C125" s="66">
        <v>0</v>
      </c>
      <c r="D125" s="5" t="str">
        <f t="shared" si="19"/>
        <v>N/A</v>
      </c>
      <c r="E125" s="5">
        <v>0</v>
      </c>
      <c r="F125" s="5" t="str">
        <f t="shared" si="20"/>
        <v>N/A</v>
      </c>
      <c r="G125" s="4">
        <v>0</v>
      </c>
      <c r="H125" s="5" t="str">
        <f t="shared" si="21"/>
        <v>N/A</v>
      </c>
      <c r="I125" s="6" t="s">
        <v>1748</v>
      </c>
      <c r="J125" s="6" t="s">
        <v>1748</v>
      </c>
      <c r="K125" s="105" t="str">
        <f t="shared" si="22"/>
        <v>N/A</v>
      </c>
    </row>
    <row r="126" spans="1:11" x14ac:dyDescent="0.2">
      <c r="A126" s="124" t="s">
        <v>927</v>
      </c>
      <c r="B126" s="22" t="s">
        <v>213</v>
      </c>
      <c r="C126" s="66">
        <v>0</v>
      </c>
      <c r="D126" s="5" t="str">
        <f t="shared" si="19"/>
        <v>N/A</v>
      </c>
      <c r="E126" s="5">
        <v>0</v>
      </c>
      <c r="F126" s="5" t="str">
        <f t="shared" si="20"/>
        <v>N/A</v>
      </c>
      <c r="G126" s="4">
        <v>0</v>
      </c>
      <c r="H126" s="5" t="str">
        <f t="shared" si="21"/>
        <v>N/A</v>
      </c>
      <c r="I126" s="6" t="s">
        <v>1748</v>
      </c>
      <c r="J126" s="6" t="s">
        <v>1748</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1748</v>
      </c>
      <c r="J127" s="6" t="s">
        <v>1748</v>
      </c>
      <c r="K127" s="105" t="str">
        <f t="shared" si="22"/>
        <v>N/A</v>
      </c>
    </row>
    <row r="128" spans="1:11" x14ac:dyDescent="0.2">
      <c r="A128" s="124" t="s">
        <v>929</v>
      </c>
      <c r="B128" s="22" t="s">
        <v>213</v>
      </c>
      <c r="C128" s="66">
        <v>5.1154883800000002E-2</v>
      </c>
      <c r="D128" s="5" t="str">
        <f t="shared" si="19"/>
        <v>N/A</v>
      </c>
      <c r="E128" s="5">
        <v>8.3146207000000007E-3</v>
      </c>
      <c r="F128" s="5" t="str">
        <f t="shared" si="20"/>
        <v>N/A</v>
      </c>
      <c r="G128" s="4">
        <v>0</v>
      </c>
      <c r="H128" s="5" t="str">
        <f t="shared" si="21"/>
        <v>N/A</v>
      </c>
      <c r="I128" s="6">
        <v>-83.7</v>
      </c>
      <c r="J128" s="6">
        <v>-100</v>
      </c>
      <c r="K128" s="105" t="str">
        <f t="shared" si="22"/>
        <v>No</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3.1475361200000003E-2</v>
      </c>
      <c r="D130" s="114" t="str">
        <f t="shared" si="19"/>
        <v>N/A</v>
      </c>
      <c r="E130" s="114">
        <v>7.3459909099999998E-2</v>
      </c>
      <c r="F130" s="114" t="str">
        <f t="shared" si="20"/>
        <v>N/A</v>
      </c>
      <c r="G130" s="118">
        <v>8.9582703499999999E-2</v>
      </c>
      <c r="H130" s="114" t="str">
        <f t="shared" si="21"/>
        <v>N/A</v>
      </c>
      <c r="I130" s="115">
        <v>133.4</v>
      </c>
      <c r="J130" s="115">
        <v>21.95</v>
      </c>
      <c r="K130" s="116" t="str">
        <f t="shared" si="22"/>
        <v>Yes</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2867523</v>
      </c>
      <c r="D6" s="5" t="str">
        <f>IF($B6="N/A","N/A",IF(C6&gt;15,"No",IF(C6&lt;-15,"No","Yes")))</f>
        <v>N/A</v>
      </c>
      <c r="E6" s="23">
        <v>2958162</v>
      </c>
      <c r="F6" s="5" t="str">
        <f>IF($B6="N/A","N/A",IF(E6&gt;15,"No",IF(E6&lt;-15,"No","Yes")))</f>
        <v>N/A</v>
      </c>
      <c r="G6" s="23">
        <v>2981212</v>
      </c>
      <c r="H6" s="5" t="str">
        <f>IF($B6="N/A","N/A",IF(G6&gt;15,"No",IF(G6&lt;-15,"No","Yes")))</f>
        <v>N/A</v>
      </c>
      <c r="I6" s="6">
        <v>3.161</v>
      </c>
      <c r="J6" s="6">
        <v>0.7792</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49.124113389999998</v>
      </c>
      <c r="D9" s="5" t="str">
        <f t="shared" ref="D9:D17" si="1">IF($B9="N/A","N/A",IF(C9&gt;15,"No",IF(C9&lt;-15,"No","Yes")))</f>
        <v>N/A</v>
      </c>
      <c r="E9" s="24">
        <v>48.693573915000002</v>
      </c>
      <c r="F9" s="5" t="str">
        <f>IF($B9="N/A","N/A",IF(E9&gt;15,"No",IF(E9&lt;-15,"No","Yes")))</f>
        <v>N/A</v>
      </c>
      <c r="G9" s="24">
        <v>50.877775548999999</v>
      </c>
      <c r="H9" s="5" t="str">
        <f>IF($B9="N/A","N/A",IF(G9&gt;15,"No",IF(G9&lt;-15,"No","Yes")))</f>
        <v>N/A</v>
      </c>
      <c r="I9" s="6">
        <v>-0.876</v>
      </c>
      <c r="J9" s="6">
        <v>4.4859999999999998</v>
      </c>
      <c r="K9" s="105" t="str">
        <f t="shared" si="0"/>
        <v>Yes</v>
      </c>
    </row>
    <row r="10" spans="1:11" x14ac:dyDescent="0.2">
      <c r="A10" s="124" t="s">
        <v>16</v>
      </c>
      <c r="B10" s="22" t="s">
        <v>213</v>
      </c>
      <c r="C10" s="57">
        <v>2.7729856046000001</v>
      </c>
      <c r="D10" s="5" t="str">
        <f t="shared" si="1"/>
        <v>N/A</v>
      </c>
      <c r="E10" s="4">
        <v>2.4045336259000001</v>
      </c>
      <c r="F10" s="5" t="str">
        <f>IF($B10="N/A","N/A",IF(E10&gt;15,"No",IF(E10&lt;-15,"No","Yes")))</f>
        <v>N/A</v>
      </c>
      <c r="G10" s="4">
        <v>2.1845477611000002</v>
      </c>
      <c r="H10" s="5" t="str">
        <f>IF($B10="N/A","N/A",IF(G10&gt;15,"No",IF(G10&lt;-15,"No","Yes")))</f>
        <v>N/A</v>
      </c>
      <c r="I10" s="6">
        <v>-13.3</v>
      </c>
      <c r="J10" s="6">
        <v>-9.15</v>
      </c>
      <c r="K10" s="105" t="str">
        <f t="shared" si="0"/>
        <v>Yes</v>
      </c>
    </row>
    <row r="11" spans="1:11" x14ac:dyDescent="0.2">
      <c r="A11" s="124" t="s">
        <v>36</v>
      </c>
      <c r="B11" s="22" t="s">
        <v>213</v>
      </c>
      <c r="C11" s="57">
        <v>2.9734636261</v>
      </c>
      <c r="D11" s="5" t="str">
        <f t="shared" si="1"/>
        <v>N/A</v>
      </c>
      <c r="E11" s="4">
        <v>1.1246017583000001</v>
      </c>
      <c r="F11" s="5" t="str">
        <f>IF($B11="N/A","N/A",IF(E11&gt;15,"No",IF(E11&lt;-15,"No","Yes")))</f>
        <v>N/A</v>
      </c>
      <c r="G11" s="4">
        <v>1.0798701857999999</v>
      </c>
      <c r="H11" s="5" t="str">
        <f>IF($B11="N/A","N/A",IF(G11&gt;15,"No",IF(G11&lt;-15,"No","Yes")))</f>
        <v>N/A</v>
      </c>
      <c r="I11" s="6">
        <v>-62.2</v>
      </c>
      <c r="J11" s="6">
        <v>-3.98</v>
      </c>
      <c r="K11" s="105" t="str">
        <f t="shared" si="0"/>
        <v>Yes</v>
      </c>
    </row>
    <row r="12" spans="1:11" x14ac:dyDescent="0.2">
      <c r="A12" s="124" t="s">
        <v>37</v>
      </c>
      <c r="B12" s="22" t="s">
        <v>213</v>
      </c>
      <c r="C12" s="57" t="s">
        <v>1748</v>
      </c>
      <c r="D12" s="5" t="str">
        <f t="shared" si="1"/>
        <v>N/A</v>
      </c>
      <c r="E12" s="4" t="s">
        <v>1748</v>
      </c>
      <c r="F12" s="5" t="str">
        <f>IF($B12="N/A","N/A",IF(E12&gt;15,"No",IF(E12&lt;-15,"No","Yes")))</f>
        <v>N/A</v>
      </c>
      <c r="G12" s="4">
        <v>50</v>
      </c>
      <c r="H12" s="5" t="str">
        <f>IF($B12="N/A","N/A",IF(G12&gt;15,"No",IF(G12&lt;-15,"No","Yes")))</f>
        <v>N/A</v>
      </c>
      <c r="I12" s="6" t="s">
        <v>1748</v>
      </c>
      <c r="J12" s="6" t="s">
        <v>1748</v>
      </c>
      <c r="K12" s="105" t="str">
        <f t="shared" si="0"/>
        <v>N/A</v>
      </c>
    </row>
    <row r="13" spans="1:11" x14ac:dyDescent="0.2">
      <c r="A13" s="124" t="s">
        <v>38</v>
      </c>
      <c r="B13" s="22" t="s">
        <v>213</v>
      </c>
      <c r="C13" s="57">
        <v>2.7371725734000001</v>
      </c>
      <c r="D13" s="5" t="str">
        <f t="shared" si="1"/>
        <v>N/A</v>
      </c>
      <c r="E13" s="4">
        <v>2.6382118973000002</v>
      </c>
      <c r="F13" s="5" t="str">
        <f>IF($B13="N/A","N/A",IF(E13&gt;15,"No",IF(E13&lt;-15,"No","Yes")))</f>
        <v>N/A</v>
      </c>
      <c r="G13" s="4">
        <v>2.4003705277999998</v>
      </c>
      <c r="H13" s="5" t="str">
        <f>IF($B13="N/A","N/A",IF(G13&gt;15,"No",IF(G13&lt;-15,"No","Yes")))</f>
        <v>N/A</v>
      </c>
      <c r="I13" s="6">
        <v>-3.62</v>
      </c>
      <c r="J13" s="6">
        <v>-9.02</v>
      </c>
      <c r="K13" s="105" t="str">
        <f t="shared" si="0"/>
        <v>Yes</v>
      </c>
    </row>
    <row r="14" spans="1:11" x14ac:dyDescent="0.2">
      <c r="A14" s="124" t="s">
        <v>671</v>
      </c>
      <c r="B14" s="22" t="s">
        <v>213</v>
      </c>
      <c r="C14" s="57">
        <v>45.296201635000003</v>
      </c>
      <c r="D14" s="5" t="str">
        <f t="shared" si="1"/>
        <v>N/A</v>
      </c>
      <c r="E14" s="4">
        <v>46.326435130999997</v>
      </c>
      <c r="F14" s="5" t="str">
        <f t="shared" ref="F14:F33" si="2">IF($B14="N/A","N/A",IF(E14&gt;15,"No",IF(E14&lt;-15,"No","Yes")))</f>
        <v>N/A</v>
      </c>
      <c r="G14" s="4">
        <v>46.473850233</v>
      </c>
      <c r="H14" s="5" t="str">
        <f t="shared" ref="H14:H33" si="3">IF($B14="N/A","N/A",IF(G14&gt;15,"No",IF(G14&lt;-15,"No","Yes")))</f>
        <v>N/A</v>
      </c>
      <c r="I14" s="6">
        <v>2.274</v>
      </c>
      <c r="J14" s="6">
        <v>0.31819999999999998</v>
      </c>
      <c r="K14" s="105" t="str">
        <f t="shared" ref="K14:K30" si="4">IF(J14="Div by 0", "N/A", IF(J14="N/A","N/A", IF(J14&gt;30, "No", IF(J14&lt;-30, "No", "Yes"))))</f>
        <v>Yes</v>
      </c>
    </row>
    <row r="15" spans="1:11" x14ac:dyDescent="0.2">
      <c r="A15" s="124" t="s">
        <v>672</v>
      </c>
      <c r="B15" s="22" t="s">
        <v>213</v>
      </c>
      <c r="C15" s="57">
        <v>1.1092151658</v>
      </c>
      <c r="D15" s="5" t="str">
        <f t="shared" si="1"/>
        <v>N/A</v>
      </c>
      <c r="E15" s="4">
        <v>1.0565682339</v>
      </c>
      <c r="F15" s="5" t="str">
        <f t="shared" si="2"/>
        <v>N/A</v>
      </c>
      <c r="G15" s="4">
        <v>1.0102937999999999</v>
      </c>
      <c r="H15" s="5" t="str">
        <f t="shared" si="3"/>
        <v>N/A</v>
      </c>
      <c r="I15" s="6">
        <v>-4.75</v>
      </c>
      <c r="J15" s="6">
        <v>-4.38</v>
      </c>
      <c r="K15" s="105" t="str">
        <f t="shared" si="4"/>
        <v>Yes</v>
      </c>
    </row>
    <row r="16" spans="1:11" x14ac:dyDescent="0.2">
      <c r="A16" s="124" t="s">
        <v>379</v>
      </c>
      <c r="B16" s="22" t="s">
        <v>213</v>
      </c>
      <c r="C16" s="57">
        <v>15.156321327000001</v>
      </c>
      <c r="D16" s="5" t="str">
        <f t="shared" si="1"/>
        <v>N/A</v>
      </c>
      <c r="E16" s="4">
        <v>15.438471591000001</v>
      </c>
      <c r="F16" s="5" t="str">
        <f t="shared" si="2"/>
        <v>N/A</v>
      </c>
      <c r="G16" s="4">
        <v>16.351269214999999</v>
      </c>
      <c r="H16" s="5" t="str">
        <f t="shared" si="3"/>
        <v>N/A</v>
      </c>
      <c r="I16" s="6">
        <v>1.8620000000000001</v>
      </c>
      <c r="J16" s="6">
        <v>5.9119999999999999</v>
      </c>
      <c r="K16" s="105" t="str">
        <f t="shared" si="4"/>
        <v>Yes</v>
      </c>
    </row>
    <row r="17" spans="1:11" x14ac:dyDescent="0.2">
      <c r="A17" s="124" t="s">
        <v>380</v>
      </c>
      <c r="B17" s="22" t="s">
        <v>213</v>
      </c>
      <c r="C17" s="57">
        <v>2.1674804351999999</v>
      </c>
      <c r="D17" s="5" t="str">
        <f t="shared" si="1"/>
        <v>N/A</v>
      </c>
      <c r="E17" s="4">
        <v>2.4211317703000002</v>
      </c>
      <c r="F17" s="5" t="str">
        <f t="shared" si="2"/>
        <v>N/A</v>
      </c>
      <c r="G17" s="4">
        <v>2.2295965533</v>
      </c>
      <c r="H17" s="5" t="str">
        <f t="shared" si="3"/>
        <v>N/A</v>
      </c>
      <c r="I17" s="6">
        <v>11.7</v>
      </c>
      <c r="J17" s="6">
        <v>-7.91</v>
      </c>
      <c r="K17" s="105" t="str">
        <f t="shared" si="4"/>
        <v>Yes</v>
      </c>
    </row>
    <row r="18" spans="1:11" x14ac:dyDescent="0.2">
      <c r="A18" s="124" t="s">
        <v>381</v>
      </c>
      <c r="B18" s="22" t="s">
        <v>213</v>
      </c>
      <c r="C18" s="57">
        <v>0</v>
      </c>
      <c r="D18" s="5" t="str">
        <f t="shared" ref="D18:D33" si="5">IF($B18="N/A","N/A",IF(C18&gt;15,"No",IF(C18&lt;-15,"No","Yes")))</f>
        <v>N/A</v>
      </c>
      <c r="E18" s="4">
        <v>0</v>
      </c>
      <c r="F18" s="5" t="str">
        <f t="shared" si="2"/>
        <v>N/A</v>
      </c>
      <c r="G18" s="4">
        <v>2.0126040000000001E-4</v>
      </c>
      <c r="H18" s="5" t="str">
        <f t="shared" si="3"/>
        <v>N/A</v>
      </c>
      <c r="I18" s="6" t="s">
        <v>1748</v>
      </c>
      <c r="J18" s="6" t="s">
        <v>1748</v>
      </c>
      <c r="K18" s="105" t="str">
        <f t="shared" si="4"/>
        <v>N/A</v>
      </c>
    </row>
    <row r="19" spans="1:11" x14ac:dyDescent="0.2">
      <c r="A19" s="124" t="s">
        <v>382</v>
      </c>
      <c r="B19" s="22" t="s">
        <v>213</v>
      </c>
      <c r="C19" s="57">
        <v>16.536955414000001</v>
      </c>
      <c r="D19" s="5" t="str">
        <f t="shared" si="5"/>
        <v>N/A</v>
      </c>
      <c r="E19" s="4">
        <v>16.220409836000002</v>
      </c>
      <c r="F19" s="5" t="str">
        <f t="shared" si="2"/>
        <v>N/A</v>
      </c>
      <c r="G19" s="4">
        <v>15.774154941000001</v>
      </c>
      <c r="H19" s="5" t="str">
        <f t="shared" si="3"/>
        <v>N/A</v>
      </c>
      <c r="I19" s="6">
        <v>-1.91</v>
      </c>
      <c r="J19" s="6">
        <v>-2.75</v>
      </c>
      <c r="K19" s="105" t="str">
        <f t="shared" si="4"/>
        <v>Yes</v>
      </c>
    </row>
    <row r="20" spans="1:11" x14ac:dyDescent="0.2">
      <c r="A20" s="124" t="s">
        <v>384</v>
      </c>
      <c r="B20" s="22" t="s">
        <v>213</v>
      </c>
      <c r="C20" s="57">
        <v>2.5341383487</v>
      </c>
      <c r="D20" s="5" t="str">
        <f t="shared" si="5"/>
        <v>N/A</v>
      </c>
      <c r="E20" s="4">
        <v>2.4221459136000001</v>
      </c>
      <c r="F20" s="5" t="str">
        <f t="shared" si="2"/>
        <v>N/A</v>
      </c>
      <c r="G20" s="4">
        <v>2.1389622743999999</v>
      </c>
      <c r="H20" s="5" t="str">
        <f t="shared" si="3"/>
        <v>N/A</v>
      </c>
      <c r="I20" s="6">
        <v>-4.42</v>
      </c>
      <c r="J20" s="6">
        <v>-11.7</v>
      </c>
      <c r="K20" s="105" t="str">
        <f t="shared" si="4"/>
        <v>Yes</v>
      </c>
    </row>
    <row r="21" spans="1:11" x14ac:dyDescent="0.2">
      <c r="A21" s="124" t="s">
        <v>385</v>
      </c>
      <c r="B21" s="22" t="s">
        <v>213</v>
      </c>
      <c r="C21" s="57">
        <v>10.200371540000001</v>
      </c>
      <c r="D21" s="5" t="str">
        <f t="shared" si="5"/>
        <v>N/A</v>
      </c>
      <c r="E21" s="4">
        <v>9.8353977909000001</v>
      </c>
      <c r="F21" s="5" t="str">
        <f t="shared" si="2"/>
        <v>N/A</v>
      </c>
      <c r="G21" s="4">
        <v>9.4510219333999999</v>
      </c>
      <c r="H21" s="5" t="str">
        <f t="shared" si="3"/>
        <v>N/A</v>
      </c>
      <c r="I21" s="6">
        <v>-3.58</v>
      </c>
      <c r="J21" s="6">
        <v>-3.91</v>
      </c>
      <c r="K21" s="105" t="str">
        <f t="shared" si="4"/>
        <v>Yes</v>
      </c>
    </row>
    <row r="22" spans="1:11" x14ac:dyDescent="0.2">
      <c r="A22" s="124" t="s">
        <v>386</v>
      </c>
      <c r="B22" s="22" t="s">
        <v>213</v>
      </c>
      <c r="C22" s="57">
        <v>2.9699151497999998</v>
      </c>
      <c r="D22" s="5" t="str">
        <f t="shared" si="5"/>
        <v>N/A</v>
      </c>
      <c r="E22" s="4">
        <v>3.0023710668999999</v>
      </c>
      <c r="F22" s="5" t="str">
        <f t="shared" si="2"/>
        <v>N/A</v>
      </c>
      <c r="G22" s="4">
        <v>3.0326927438000002</v>
      </c>
      <c r="H22" s="5" t="str">
        <f t="shared" si="3"/>
        <v>N/A</v>
      </c>
      <c r="I22" s="6">
        <v>1.093</v>
      </c>
      <c r="J22" s="6">
        <v>1.01</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1748</v>
      </c>
      <c r="J24" s="6" t="s">
        <v>1748</v>
      </c>
      <c r="K24" s="105" t="str">
        <f t="shared" si="4"/>
        <v>N/A</v>
      </c>
    </row>
    <row r="25" spans="1:11" x14ac:dyDescent="0.2">
      <c r="A25" s="124" t="s">
        <v>391</v>
      </c>
      <c r="B25" s="22" t="s">
        <v>213</v>
      </c>
      <c r="C25" s="57">
        <v>0</v>
      </c>
      <c r="D25" s="5" t="str">
        <f t="shared" si="5"/>
        <v>N/A</v>
      </c>
      <c r="E25" s="4">
        <v>0</v>
      </c>
      <c r="F25" s="5" t="str">
        <f t="shared" si="2"/>
        <v>N/A</v>
      </c>
      <c r="G25" s="4">
        <v>0</v>
      </c>
      <c r="H25" s="5" t="str">
        <f t="shared" si="3"/>
        <v>N/A</v>
      </c>
      <c r="I25" s="6" t="s">
        <v>1748</v>
      </c>
      <c r="J25" s="6" t="s">
        <v>1748</v>
      </c>
      <c r="K25" s="105" t="str">
        <f t="shared" si="4"/>
        <v>N/A</v>
      </c>
    </row>
    <row r="26" spans="1:11" x14ac:dyDescent="0.2">
      <c r="A26" s="124" t="s">
        <v>392</v>
      </c>
      <c r="B26" s="22" t="s">
        <v>213</v>
      </c>
      <c r="C26" s="57">
        <v>0.34186299460000003</v>
      </c>
      <c r="D26" s="5" t="str">
        <f t="shared" si="5"/>
        <v>N/A</v>
      </c>
      <c r="E26" s="4">
        <v>0.29369588279999997</v>
      </c>
      <c r="F26" s="5" t="str">
        <f t="shared" si="2"/>
        <v>N/A</v>
      </c>
      <c r="G26" s="4">
        <v>0.38390426439999997</v>
      </c>
      <c r="H26" s="5" t="str">
        <f t="shared" si="3"/>
        <v>N/A</v>
      </c>
      <c r="I26" s="6">
        <v>-14.1</v>
      </c>
      <c r="J26" s="6">
        <v>30.71</v>
      </c>
      <c r="K26" s="105" t="str">
        <f t="shared" si="4"/>
        <v>No</v>
      </c>
    </row>
    <row r="27" spans="1:11" x14ac:dyDescent="0.2">
      <c r="A27" s="124" t="s">
        <v>393</v>
      </c>
      <c r="B27" s="22" t="s">
        <v>213</v>
      </c>
      <c r="C27" s="57">
        <v>0</v>
      </c>
      <c r="D27" s="5" t="str">
        <f t="shared" si="5"/>
        <v>N/A</v>
      </c>
      <c r="E27" s="4">
        <v>0</v>
      </c>
      <c r="F27" s="5" t="str">
        <f t="shared" si="2"/>
        <v>N/A</v>
      </c>
      <c r="G27" s="4">
        <v>0</v>
      </c>
      <c r="H27" s="5" t="str">
        <f t="shared" si="3"/>
        <v>N/A</v>
      </c>
      <c r="I27" s="6" t="s">
        <v>1748</v>
      </c>
      <c r="J27" s="6" t="s">
        <v>1748</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2.3070085226999999</v>
      </c>
      <c r="D29" s="5" t="str">
        <f t="shared" si="5"/>
        <v>N/A</v>
      </c>
      <c r="E29" s="4">
        <v>1.3881930738999999</v>
      </c>
      <c r="F29" s="5" t="str">
        <f t="shared" si="2"/>
        <v>N/A</v>
      </c>
      <c r="G29" s="4">
        <v>1.4315654170000001</v>
      </c>
      <c r="H29" s="5" t="str">
        <f t="shared" si="3"/>
        <v>N/A</v>
      </c>
      <c r="I29" s="6">
        <v>-39.799999999999997</v>
      </c>
      <c r="J29" s="6">
        <v>3.1240000000000001</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99.975937420999998</v>
      </c>
      <c r="D31" s="5" t="str">
        <f t="shared" si="5"/>
        <v>N/A</v>
      </c>
      <c r="E31" s="4">
        <v>99.995199721999995</v>
      </c>
      <c r="F31" s="5" t="str">
        <f t="shared" si="2"/>
        <v>N/A</v>
      </c>
      <c r="G31" s="4">
        <v>99.991848953000002</v>
      </c>
      <c r="H31" s="5" t="str">
        <f t="shared" si="3"/>
        <v>N/A</v>
      </c>
      <c r="I31" s="6">
        <v>1.9300000000000001E-2</v>
      </c>
      <c r="J31" s="6">
        <v>-3.0000000000000001E-3</v>
      </c>
      <c r="K31" s="105" t="str">
        <f t="shared" ref="K31:K43" si="6">IF(J31="Div by 0", "N/A", IF(J31="N/A","N/A", IF(J31&gt;30, "No", IF(J31&lt;-30, "No", "Yes"))))</f>
        <v>Yes</v>
      </c>
    </row>
    <row r="32" spans="1:11" x14ac:dyDescent="0.2">
      <c r="A32" s="124" t="s">
        <v>39</v>
      </c>
      <c r="B32" s="22" t="s">
        <v>267</v>
      </c>
      <c r="C32" s="57">
        <v>99.994765106000003</v>
      </c>
      <c r="D32" s="5" t="str">
        <f>IF($B32="N/A","N/A",IF(C32&gt;100,"No",IF(C32&lt;85,"No","Yes")))</f>
        <v>Yes</v>
      </c>
      <c r="E32" s="4">
        <v>99.995417982999996</v>
      </c>
      <c r="F32" s="5" t="str">
        <f>IF($B32="N/A","N/A",IF(E32&gt;100,"No",IF(E32&lt;85,"No","Yes")))</f>
        <v>Yes</v>
      </c>
      <c r="G32" s="4">
        <v>99.991131365000001</v>
      </c>
      <c r="H32" s="5" t="str">
        <f>IF($B32="N/A","N/A",IF(G32&gt;100,"No",IF(G32&lt;85,"No","Yes")))</f>
        <v>Yes</v>
      </c>
      <c r="I32" s="6">
        <v>6.9999999999999999E-4</v>
      </c>
      <c r="J32" s="6">
        <v>-4.0000000000000001E-3</v>
      </c>
      <c r="K32" s="105" t="str">
        <f t="shared" si="6"/>
        <v>Yes</v>
      </c>
    </row>
    <row r="33" spans="1:11" x14ac:dyDescent="0.2">
      <c r="A33" s="124" t="s">
        <v>905</v>
      </c>
      <c r="B33" s="22" t="s">
        <v>213</v>
      </c>
      <c r="C33" s="57">
        <v>59.630644687</v>
      </c>
      <c r="D33" s="5" t="str">
        <f t="shared" si="5"/>
        <v>N/A</v>
      </c>
      <c r="E33" s="4">
        <v>61.467231458999997</v>
      </c>
      <c r="F33" s="5" t="str">
        <f t="shared" si="2"/>
        <v>N/A</v>
      </c>
      <c r="G33" s="4">
        <v>62.514705788999997</v>
      </c>
      <c r="H33" s="5" t="str">
        <f t="shared" si="3"/>
        <v>N/A</v>
      </c>
      <c r="I33" s="6">
        <v>3.08</v>
      </c>
      <c r="J33" s="6">
        <v>1.704</v>
      </c>
      <c r="K33" s="105" t="str">
        <f t="shared" si="6"/>
        <v>Yes</v>
      </c>
    </row>
    <row r="34" spans="1:11" x14ac:dyDescent="0.2">
      <c r="A34" s="124" t="s">
        <v>846</v>
      </c>
      <c r="B34" s="22" t="s">
        <v>268</v>
      </c>
      <c r="C34" s="57">
        <v>7.1244470814999996</v>
      </c>
      <c r="D34" s="5" t="str">
        <f>IF($B34="N/A","N/A",IF(C34&gt;25,"No",IF(C34&lt;5,"No","Yes")))</f>
        <v>Yes</v>
      </c>
      <c r="E34" s="4">
        <v>7.2347042954000003</v>
      </c>
      <c r="F34" s="5" t="str">
        <f>IF($B34="N/A","N/A",IF(E34&gt;25,"No",IF(E34&lt;5,"No","Yes")))</f>
        <v>Yes</v>
      </c>
      <c r="G34" s="4">
        <v>7.0561954854</v>
      </c>
      <c r="H34" s="5" t="str">
        <f>IF($B34="N/A","N/A",IF(G34&gt;25,"No",IF(G34&lt;5,"No","Yes")))</f>
        <v>Yes</v>
      </c>
      <c r="I34" s="6">
        <v>1.548</v>
      </c>
      <c r="J34" s="6">
        <v>-2.4700000000000002</v>
      </c>
      <c r="K34" s="105" t="str">
        <f t="shared" si="6"/>
        <v>Yes</v>
      </c>
    </row>
    <row r="35" spans="1:11" x14ac:dyDescent="0.2">
      <c r="A35" s="124" t="s">
        <v>847</v>
      </c>
      <c r="B35" s="22" t="s">
        <v>269</v>
      </c>
      <c r="C35" s="57">
        <v>42.460094466999998</v>
      </c>
      <c r="D35" s="5" t="str">
        <f>IF($B35="N/A","N/A",IF(C35&gt;70,"No",IF(C35&lt;40,"No","Yes")))</f>
        <v>Yes</v>
      </c>
      <c r="E35" s="4">
        <v>42.193257652</v>
      </c>
      <c r="F35" s="5" t="str">
        <f>IF($B35="N/A","N/A",IF(E35&gt;70,"No",IF(E35&lt;40,"No","Yes")))</f>
        <v>Yes</v>
      </c>
      <c r="G35" s="4">
        <v>42.416174069999997</v>
      </c>
      <c r="H35" s="5" t="str">
        <f>IF($B35="N/A","N/A",IF(G35&gt;70,"No",IF(G35&lt;40,"No","Yes")))</f>
        <v>Yes</v>
      </c>
      <c r="I35" s="6">
        <v>-0.628</v>
      </c>
      <c r="J35" s="6">
        <v>0.52829999999999999</v>
      </c>
      <c r="K35" s="105" t="str">
        <f t="shared" si="6"/>
        <v>Yes</v>
      </c>
    </row>
    <row r="36" spans="1:11" x14ac:dyDescent="0.2">
      <c r="A36" s="124" t="s">
        <v>848</v>
      </c>
      <c r="B36" s="22" t="s">
        <v>270</v>
      </c>
      <c r="C36" s="57">
        <v>50.415249162000002</v>
      </c>
      <c r="D36" s="5" t="str">
        <f>IF($B36="N/A","N/A",IF(C36&gt;55,"No",IF(C36&lt;20,"No","Yes")))</f>
        <v>Yes</v>
      </c>
      <c r="E36" s="4">
        <v>50.571936633</v>
      </c>
      <c r="F36" s="5" t="str">
        <f>IF($B36="N/A","N/A",IF(E36&gt;55,"No",IF(E36&lt;20,"No","Yes")))</f>
        <v>Yes</v>
      </c>
      <c r="G36" s="4">
        <v>50.527529807000001</v>
      </c>
      <c r="H36" s="5" t="str">
        <f>IF($B36="N/A","N/A",IF(G36&gt;55,"No",IF(G36&lt;20,"No","Yes")))</f>
        <v>Yes</v>
      </c>
      <c r="I36" s="6">
        <v>0.31080000000000002</v>
      </c>
      <c r="J36" s="6">
        <v>-8.7999999999999995E-2</v>
      </c>
      <c r="K36" s="105" t="str">
        <f t="shared" si="6"/>
        <v>Yes</v>
      </c>
    </row>
    <row r="37" spans="1:11" x14ac:dyDescent="0.2">
      <c r="A37" s="124" t="s">
        <v>163</v>
      </c>
      <c r="B37" s="22" t="s">
        <v>246</v>
      </c>
      <c r="C37" s="57">
        <v>93.754714434999997</v>
      </c>
      <c r="D37" s="5" t="str">
        <f>IF($B37="N/A","N/A",IF(C37&gt;95,"Yes","No"))</f>
        <v>No</v>
      </c>
      <c r="E37" s="4">
        <v>93.749835202</v>
      </c>
      <c r="F37" s="5" t="str">
        <f>IF($B37="N/A","N/A",IF(E37&gt;95,"Yes","No"))</f>
        <v>No</v>
      </c>
      <c r="G37" s="4">
        <v>93.853036953</v>
      </c>
      <c r="H37" s="5" t="str">
        <f>IF($B37="N/A","N/A",IF(G37&gt;95,"Yes","No"))</f>
        <v>No</v>
      </c>
      <c r="I37" s="6">
        <v>-5.0000000000000001E-3</v>
      </c>
      <c r="J37" s="6">
        <v>0.1101</v>
      </c>
      <c r="K37" s="105" t="str">
        <f t="shared" si="6"/>
        <v>Yes</v>
      </c>
    </row>
    <row r="38" spans="1:11" x14ac:dyDescent="0.2">
      <c r="A38" s="124" t="s">
        <v>41</v>
      </c>
      <c r="B38" s="22" t="s">
        <v>213</v>
      </c>
      <c r="C38" s="57">
        <v>99.999539818000002</v>
      </c>
      <c r="D38" s="5" t="str">
        <f t="shared" ref="D38:D47" si="7">IF($B38="N/A","N/A",IF(C38&gt;15,"No",IF(C38&lt;-15,"No","Yes")))</f>
        <v>N/A</v>
      </c>
      <c r="E38" s="4">
        <v>100</v>
      </c>
      <c r="F38" s="5" t="str">
        <f>IF($B38="N/A","N/A",IF(E38&gt;15,"No",IF(E38&lt;-15,"No","Yes")))</f>
        <v>N/A</v>
      </c>
      <c r="G38" s="4">
        <v>99.999589714999999</v>
      </c>
      <c r="H38" s="5" t="str">
        <f>IF($B38="N/A","N/A",IF(G38&gt;15,"No",IF(G38&lt;-15,"No","Yes")))</f>
        <v>N/A</v>
      </c>
      <c r="I38" s="6">
        <v>5.0000000000000001E-4</v>
      </c>
      <c r="J38" s="6">
        <v>0</v>
      </c>
      <c r="K38" s="105" t="str">
        <f t="shared" si="6"/>
        <v>Yes</v>
      </c>
    </row>
    <row r="39" spans="1:11" x14ac:dyDescent="0.2">
      <c r="A39" s="124" t="s">
        <v>42</v>
      </c>
      <c r="B39" s="22" t="s">
        <v>213</v>
      </c>
      <c r="C39" s="57" t="s">
        <v>1748</v>
      </c>
      <c r="D39" s="5" t="str">
        <f t="shared" si="7"/>
        <v>N/A</v>
      </c>
      <c r="E39" s="4" t="s">
        <v>1748</v>
      </c>
      <c r="F39" s="5" t="str">
        <f>IF($B39="N/A","N/A",IF(E39&gt;15,"No",IF(E39&lt;-15,"No","Yes")))</f>
        <v>N/A</v>
      </c>
      <c r="G39" s="4">
        <v>100</v>
      </c>
      <c r="H39" s="5" t="str">
        <f>IF($B39="N/A","N/A",IF(G39&gt;15,"No",IF(G39&lt;-15,"No","Yes")))</f>
        <v>N/A</v>
      </c>
      <c r="I39" s="6" t="s">
        <v>1748</v>
      </c>
      <c r="J39" s="6" t="s">
        <v>1748</v>
      </c>
      <c r="K39" s="105" t="str">
        <f t="shared" si="6"/>
        <v>N/A</v>
      </c>
    </row>
    <row r="40" spans="1:11" x14ac:dyDescent="0.2">
      <c r="A40" s="124" t="s">
        <v>43</v>
      </c>
      <c r="B40" s="22" t="s">
        <v>223</v>
      </c>
      <c r="C40" s="57">
        <v>99.818776839999998</v>
      </c>
      <c r="D40" s="5" t="str">
        <f>IF($B40="N/A","N/A",IF(C40&gt;100,"No",IF(C40&lt;98,"No","Yes")))</f>
        <v>Yes</v>
      </c>
      <c r="E40" s="4">
        <v>99.792441795000002</v>
      </c>
      <c r="F40" s="5" t="str">
        <f>IF($B40="N/A","N/A",IF(E40&gt;100,"No",IF(E40&lt;98,"No","Yes")))</f>
        <v>Yes</v>
      </c>
      <c r="G40" s="4">
        <v>99.830014356000007</v>
      </c>
      <c r="H40" s="5" t="str">
        <f>IF($B40="N/A","N/A",IF(G40&gt;100,"No",IF(G40&lt;98,"No","Yes")))</f>
        <v>Yes</v>
      </c>
      <c r="I40" s="6">
        <v>-2.5999999999999999E-2</v>
      </c>
      <c r="J40" s="6">
        <v>3.7699999999999997E-2</v>
      </c>
      <c r="K40" s="105" t="str">
        <f t="shared" si="6"/>
        <v>Yes</v>
      </c>
    </row>
    <row r="41" spans="1:11" x14ac:dyDescent="0.2">
      <c r="A41" s="124" t="s">
        <v>44</v>
      </c>
      <c r="B41" s="22" t="s">
        <v>213</v>
      </c>
      <c r="C41" s="57">
        <v>81.017974006000003</v>
      </c>
      <c r="D41" s="5" t="str">
        <f t="shared" si="7"/>
        <v>N/A</v>
      </c>
      <c r="E41" s="4">
        <v>81.317771930999996</v>
      </c>
      <c r="F41" s="5" t="str">
        <f t="shared" ref="F41:F47" si="8">IF($B41="N/A","N/A",IF(E41&gt;15,"No",IF(E41&lt;-15,"No","Yes")))</f>
        <v>N/A</v>
      </c>
      <c r="G41" s="4">
        <v>80.479907131999994</v>
      </c>
      <c r="H41" s="5" t="str">
        <f t="shared" ref="H41:H47" si="9">IF($B41="N/A","N/A",IF(G41&gt;15,"No",IF(G41&lt;-15,"No","Yes")))</f>
        <v>N/A</v>
      </c>
      <c r="I41" s="6">
        <v>0.37</v>
      </c>
      <c r="J41" s="6">
        <v>-1.03</v>
      </c>
      <c r="K41" s="105" t="str">
        <f t="shared" si="6"/>
        <v>Yes</v>
      </c>
    </row>
    <row r="42" spans="1:11" x14ac:dyDescent="0.2">
      <c r="A42" s="124" t="s">
        <v>45</v>
      </c>
      <c r="B42" s="22" t="s">
        <v>213</v>
      </c>
      <c r="C42" s="57">
        <v>18.982025994000001</v>
      </c>
      <c r="D42" s="5" t="str">
        <f t="shared" si="7"/>
        <v>N/A</v>
      </c>
      <c r="E42" s="4">
        <v>18.682228069000001</v>
      </c>
      <c r="F42" s="5" t="str">
        <f t="shared" si="8"/>
        <v>N/A</v>
      </c>
      <c r="G42" s="4">
        <v>19.520092867999999</v>
      </c>
      <c r="H42" s="5" t="str">
        <f t="shared" si="9"/>
        <v>N/A</v>
      </c>
      <c r="I42" s="6">
        <v>-1.58</v>
      </c>
      <c r="J42" s="6">
        <v>4.4850000000000003</v>
      </c>
      <c r="K42" s="105" t="str">
        <f t="shared" si="6"/>
        <v>Yes</v>
      </c>
    </row>
    <row r="43" spans="1:11" x14ac:dyDescent="0.2">
      <c r="A43" s="124" t="s">
        <v>50</v>
      </c>
      <c r="B43" s="22" t="s">
        <v>213</v>
      </c>
      <c r="C43" s="57">
        <v>0</v>
      </c>
      <c r="D43" s="5" t="str">
        <f t="shared" si="7"/>
        <v>N/A</v>
      </c>
      <c r="E43" s="4">
        <v>0</v>
      </c>
      <c r="F43" s="5" t="str">
        <f t="shared" si="8"/>
        <v>N/A</v>
      </c>
      <c r="G43" s="4">
        <v>0</v>
      </c>
      <c r="H43" s="5" t="str">
        <f t="shared" si="9"/>
        <v>N/A</v>
      </c>
      <c r="I43" s="6" t="s">
        <v>1748</v>
      </c>
      <c r="J43" s="6" t="s">
        <v>1748</v>
      </c>
      <c r="K43" s="105" t="str">
        <f t="shared" si="6"/>
        <v>N/A</v>
      </c>
    </row>
    <row r="44" spans="1:11" x14ac:dyDescent="0.2">
      <c r="A44" s="124" t="s">
        <v>908</v>
      </c>
      <c r="B44" s="22" t="s">
        <v>213</v>
      </c>
      <c r="C44" s="57">
        <v>86.837141324000001</v>
      </c>
      <c r="D44" s="5" t="str">
        <f t="shared" si="7"/>
        <v>N/A</v>
      </c>
      <c r="E44" s="4">
        <v>87.165611620000007</v>
      </c>
      <c r="F44" s="5" t="str">
        <f t="shared" si="8"/>
        <v>N/A</v>
      </c>
      <c r="G44" s="4">
        <v>87.521786441000003</v>
      </c>
      <c r="H44" s="5" t="str">
        <f t="shared" si="9"/>
        <v>N/A</v>
      </c>
      <c r="I44" s="6">
        <v>0.37830000000000003</v>
      </c>
      <c r="J44" s="6">
        <v>0.40860000000000002</v>
      </c>
      <c r="K44" s="105" t="str">
        <f>IF(J44="Div by 0", "N/A", IF(J44="N/A","N/A", IF(J44&gt;30, "No", IF(J44&lt;-30, "No", "Yes"))))</f>
        <v>Yes</v>
      </c>
    </row>
    <row r="45" spans="1:11" x14ac:dyDescent="0.2">
      <c r="A45" s="124" t="s">
        <v>909</v>
      </c>
      <c r="B45" s="22" t="s">
        <v>213</v>
      </c>
      <c r="C45" s="57">
        <v>13.162858676000001</v>
      </c>
      <c r="D45" s="5" t="str">
        <f t="shared" si="7"/>
        <v>N/A</v>
      </c>
      <c r="E45" s="4">
        <v>12.83438838</v>
      </c>
      <c r="F45" s="5" t="str">
        <f t="shared" si="8"/>
        <v>N/A</v>
      </c>
      <c r="G45" s="4">
        <v>12.478213559</v>
      </c>
      <c r="H45" s="5" t="str">
        <f t="shared" si="9"/>
        <v>N/A</v>
      </c>
      <c r="I45" s="6">
        <v>-2.5</v>
      </c>
      <c r="J45" s="6">
        <v>-2.78</v>
      </c>
      <c r="K45" s="105" t="str">
        <f>IF(J45="Div by 0", "N/A", IF(J45="N/A","N/A", IF(J45&gt;30, "No", IF(J45&lt;-30, "No", "Yes"))))</f>
        <v>Yes</v>
      </c>
    </row>
    <row r="46" spans="1:11" x14ac:dyDescent="0.2">
      <c r="A46" s="124" t="s">
        <v>932</v>
      </c>
      <c r="B46" s="22" t="s">
        <v>213</v>
      </c>
      <c r="C46" s="57">
        <v>8.0208600000000003E-4</v>
      </c>
      <c r="D46" s="5" t="str">
        <f t="shared" si="7"/>
        <v>N/A</v>
      </c>
      <c r="E46" s="4">
        <v>1.352191E-3</v>
      </c>
      <c r="F46" s="5" t="str">
        <f t="shared" si="8"/>
        <v>N/A</v>
      </c>
      <c r="G46" s="4">
        <v>2.0126040000000001E-4</v>
      </c>
      <c r="H46" s="5" t="str">
        <f t="shared" si="9"/>
        <v>N/A</v>
      </c>
      <c r="I46" s="6">
        <v>68.58</v>
      </c>
      <c r="J46" s="6">
        <v>-85.1</v>
      </c>
      <c r="K46" s="105" t="str">
        <f>IF(J46="Div by 0", "N/A", IF(J46="N/A","N/A", IF(J46&gt;30, "No", IF(J46&lt;-30, "No", "Yes"))))</f>
        <v>No</v>
      </c>
    </row>
    <row r="47" spans="1:11" x14ac:dyDescent="0.2">
      <c r="A47" s="131" t="s">
        <v>920</v>
      </c>
      <c r="B47" s="113" t="s">
        <v>213</v>
      </c>
      <c r="C47" s="130">
        <v>0</v>
      </c>
      <c r="D47" s="114" t="str">
        <f t="shared" si="7"/>
        <v>N/A</v>
      </c>
      <c r="E47" s="118">
        <v>0</v>
      </c>
      <c r="F47" s="114" t="str">
        <f t="shared" si="8"/>
        <v>N/A</v>
      </c>
      <c r="G47" s="118">
        <v>0</v>
      </c>
      <c r="H47" s="114" t="str">
        <f t="shared" si="9"/>
        <v>N/A</v>
      </c>
      <c r="I47" s="115" t="s">
        <v>1748</v>
      </c>
      <c r="J47" s="115" t="s">
        <v>1748</v>
      </c>
      <c r="K47" s="116" t="str">
        <f>IF(J47="Div by 0", "N/A", IF(J47="N/A","N/A", IF(J47&gt;30, "No", IF(J47&lt;-30, "No", "Yes"))))</f>
        <v>N/A</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2392318</v>
      </c>
      <c r="D6" s="5" t="str">
        <f t="shared" ref="D6:D15" si="0">IF($B6="N/A","N/A",IF(C6&lt;0,"No","Yes"))</f>
        <v>N/A</v>
      </c>
      <c r="E6" s="56">
        <v>7225616</v>
      </c>
      <c r="F6" s="5" t="str">
        <f t="shared" ref="F6:F15" si="1">IF($B6="N/A","N/A",IF(E6&lt;0,"No","Yes"))</f>
        <v>N/A</v>
      </c>
      <c r="G6" s="56">
        <v>7843571</v>
      </c>
      <c r="H6" s="5" t="str">
        <f t="shared" ref="H6:H15" si="2">IF($B6="N/A","N/A",IF(G6&lt;0,"No","Yes"))</f>
        <v>N/A</v>
      </c>
      <c r="I6" s="6">
        <v>202</v>
      </c>
      <c r="J6" s="6">
        <v>8.5519999999999996</v>
      </c>
      <c r="K6" s="105" t="str">
        <f t="shared" ref="K6:K15" si="3">IF(J6="Div by 0", "N/A", IF(J6="N/A","N/A", IF(J6&gt;30, "No", IF(J6&lt;-30, "No", "Yes"))))</f>
        <v>Yes</v>
      </c>
    </row>
    <row r="7" spans="1:11" x14ac:dyDescent="0.2">
      <c r="A7" s="125" t="s">
        <v>442</v>
      </c>
      <c r="B7" s="3" t="s">
        <v>213</v>
      </c>
      <c r="C7" s="57">
        <v>0.1634816107</v>
      </c>
      <c r="D7" s="5" t="str">
        <f t="shared" si="0"/>
        <v>N/A</v>
      </c>
      <c r="E7" s="57">
        <v>0.33855936990000002</v>
      </c>
      <c r="F7" s="5" t="str">
        <f t="shared" si="1"/>
        <v>N/A</v>
      </c>
      <c r="G7" s="57">
        <v>0.45633551350000001</v>
      </c>
      <c r="H7" s="5" t="str">
        <f t="shared" si="2"/>
        <v>N/A</v>
      </c>
      <c r="I7" s="6">
        <v>107.1</v>
      </c>
      <c r="J7" s="6">
        <v>34.79</v>
      </c>
      <c r="K7" s="105" t="str">
        <f t="shared" si="3"/>
        <v>No</v>
      </c>
    </row>
    <row r="8" spans="1:11" x14ac:dyDescent="0.2">
      <c r="A8" s="125" t="s">
        <v>443</v>
      </c>
      <c r="B8" s="3" t="s">
        <v>213</v>
      </c>
      <c r="C8" s="57">
        <v>89.100445676999996</v>
      </c>
      <c r="D8" s="5" t="str">
        <f t="shared" si="0"/>
        <v>N/A</v>
      </c>
      <c r="E8" s="57">
        <v>53.392748798</v>
      </c>
      <c r="F8" s="5" t="str">
        <f t="shared" si="1"/>
        <v>N/A</v>
      </c>
      <c r="G8" s="57">
        <v>50.981179363000003</v>
      </c>
      <c r="H8" s="5" t="str">
        <f t="shared" si="2"/>
        <v>N/A</v>
      </c>
      <c r="I8" s="6">
        <v>-40.1</v>
      </c>
      <c r="J8" s="6">
        <v>-4.5199999999999996</v>
      </c>
      <c r="K8" s="105" t="str">
        <f t="shared" si="3"/>
        <v>Yes</v>
      </c>
    </row>
    <row r="9" spans="1:11" x14ac:dyDescent="0.2">
      <c r="A9" s="125" t="s">
        <v>444</v>
      </c>
      <c r="B9" s="3" t="s">
        <v>213</v>
      </c>
      <c r="C9" s="57">
        <v>3.0733790406999999</v>
      </c>
      <c r="D9" s="5" t="str">
        <f t="shared" si="0"/>
        <v>N/A</v>
      </c>
      <c r="E9" s="57">
        <v>11.186368055000001</v>
      </c>
      <c r="F9" s="5" t="str">
        <f t="shared" si="1"/>
        <v>N/A</v>
      </c>
      <c r="G9" s="57">
        <v>11.335640360999999</v>
      </c>
      <c r="H9" s="5" t="str">
        <f t="shared" si="2"/>
        <v>N/A</v>
      </c>
      <c r="I9" s="6">
        <v>264</v>
      </c>
      <c r="J9" s="6">
        <v>1.3340000000000001</v>
      </c>
      <c r="K9" s="105" t="str">
        <f t="shared" si="3"/>
        <v>Yes</v>
      </c>
    </row>
    <row r="10" spans="1:11" x14ac:dyDescent="0.2">
      <c r="A10" s="125" t="s">
        <v>445</v>
      </c>
      <c r="B10" s="3" t="s">
        <v>213</v>
      </c>
      <c r="C10" s="57">
        <v>7.6430474544000004</v>
      </c>
      <c r="D10" s="5" t="str">
        <f t="shared" si="0"/>
        <v>N/A</v>
      </c>
      <c r="E10" s="57">
        <v>34.995383093000001</v>
      </c>
      <c r="F10" s="5" t="str">
        <f t="shared" si="1"/>
        <v>N/A</v>
      </c>
      <c r="G10" s="57">
        <v>36.914346793999997</v>
      </c>
      <c r="H10" s="5" t="str">
        <f t="shared" si="2"/>
        <v>N/A</v>
      </c>
      <c r="I10" s="6">
        <v>357.9</v>
      </c>
      <c r="J10" s="6">
        <v>5.4829999999999997</v>
      </c>
      <c r="K10" s="105" t="str">
        <f t="shared" si="3"/>
        <v>Yes</v>
      </c>
    </row>
    <row r="11" spans="1:11" x14ac:dyDescent="0.2">
      <c r="A11" s="125" t="s">
        <v>1616</v>
      </c>
      <c r="B11" s="3" t="s">
        <v>213</v>
      </c>
      <c r="C11" s="57">
        <v>0</v>
      </c>
      <c r="D11" s="5" t="str">
        <f t="shared" si="0"/>
        <v>N/A</v>
      </c>
      <c r="E11" s="57">
        <v>0</v>
      </c>
      <c r="F11" s="5" t="str">
        <f t="shared" si="1"/>
        <v>N/A</v>
      </c>
      <c r="G11" s="57">
        <v>0</v>
      </c>
      <c r="H11" s="5" t="str">
        <f t="shared" si="2"/>
        <v>N/A</v>
      </c>
      <c r="I11" s="6" t="s">
        <v>1748</v>
      </c>
      <c r="J11" s="6" t="s">
        <v>1748</v>
      </c>
      <c r="K11" s="105" t="str">
        <f t="shared" si="3"/>
        <v>N/A</v>
      </c>
    </row>
    <row r="12" spans="1:11" x14ac:dyDescent="0.2">
      <c r="A12" s="125" t="s">
        <v>16</v>
      </c>
      <c r="B12" s="3" t="s">
        <v>213</v>
      </c>
      <c r="C12" s="57">
        <v>0.12795121719999999</v>
      </c>
      <c r="D12" s="5" t="str">
        <f t="shared" si="0"/>
        <v>N/A</v>
      </c>
      <c r="E12" s="57">
        <v>0.14973117859999999</v>
      </c>
      <c r="F12" s="5" t="str">
        <f t="shared" si="1"/>
        <v>N/A</v>
      </c>
      <c r="G12" s="57">
        <v>0.13296239679999999</v>
      </c>
      <c r="H12" s="5" t="str">
        <f t="shared" si="2"/>
        <v>N/A</v>
      </c>
      <c r="I12" s="6">
        <v>17.02</v>
      </c>
      <c r="J12" s="6">
        <v>-11.2</v>
      </c>
      <c r="K12" s="105" t="str">
        <f t="shared" si="3"/>
        <v>Yes</v>
      </c>
    </row>
    <row r="13" spans="1:11" x14ac:dyDescent="0.2">
      <c r="A13" s="125" t="s">
        <v>36</v>
      </c>
      <c r="B13" s="3" t="s">
        <v>213</v>
      </c>
      <c r="C13" s="57">
        <v>6.5653146199999998E-2</v>
      </c>
      <c r="D13" s="5" t="str">
        <f t="shared" si="0"/>
        <v>N/A</v>
      </c>
      <c r="E13" s="57">
        <v>4.9014000100000003E-2</v>
      </c>
      <c r="F13" s="5" t="str">
        <f t="shared" si="1"/>
        <v>N/A</v>
      </c>
      <c r="G13" s="57">
        <v>4.1583207900000002E-2</v>
      </c>
      <c r="H13" s="5" t="str">
        <f t="shared" si="2"/>
        <v>N/A</v>
      </c>
      <c r="I13" s="6">
        <v>-25.3</v>
      </c>
      <c r="J13" s="6">
        <v>-15.2</v>
      </c>
      <c r="K13" s="105" t="str">
        <f t="shared" si="3"/>
        <v>Yes</v>
      </c>
    </row>
    <row r="14" spans="1:11" x14ac:dyDescent="0.2">
      <c r="A14" s="125" t="s">
        <v>37</v>
      </c>
      <c r="B14" s="3" t="s">
        <v>213</v>
      </c>
      <c r="C14" s="57">
        <v>0</v>
      </c>
      <c r="D14" s="5" t="str">
        <f t="shared" si="0"/>
        <v>N/A</v>
      </c>
      <c r="E14" s="57">
        <v>0</v>
      </c>
      <c r="F14" s="5" t="str">
        <f t="shared" si="1"/>
        <v>N/A</v>
      </c>
      <c r="G14" s="57">
        <v>0</v>
      </c>
      <c r="H14" s="5" t="str">
        <f t="shared" si="2"/>
        <v>N/A</v>
      </c>
      <c r="I14" s="6" t="s">
        <v>1748</v>
      </c>
      <c r="J14" s="6" t="s">
        <v>1748</v>
      </c>
      <c r="K14" s="105" t="str">
        <f t="shared" si="3"/>
        <v>N/A</v>
      </c>
    </row>
    <row r="15" spans="1:11" x14ac:dyDescent="0.2">
      <c r="A15" s="125" t="s">
        <v>38</v>
      </c>
      <c r="B15" s="3" t="s">
        <v>213</v>
      </c>
      <c r="C15" s="57">
        <v>0.14420714479999999</v>
      </c>
      <c r="D15" s="5" t="str">
        <f t="shared" si="0"/>
        <v>N/A</v>
      </c>
      <c r="E15" s="57">
        <v>0.16751236650000001</v>
      </c>
      <c r="F15" s="5" t="str">
        <f t="shared" si="1"/>
        <v>N/A</v>
      </c>
      <c r="G15" s="57">
        <v>0.14901461220000001</v>
      </c>
      <c r="H15" s="5" t="str">
        <f t="shared" si="2"/>
        <v>N/A</v>
      </c>
      <c r="I15" s="6">
        <v>16.16</v>
      </c>
      <c r="J15" s="6">
        <v>-11</v>
      </c>
      <c r="K15" s="105" t="str">
        <f t="shared" si="3"/>
        <v>Yes</v>
      </c>
    </row>
    <row r="16" spans="1:11" x14ac:dyDescent="0.2">
      <c r="A16" s="125" t="s">
        <v>376</v>
      </c>
      <c r="B16" s="3" t="s">
        <v>213</v>
      </c>
      <c r="C16" s="4">
        <v>18.569563076000001</v>
      </c>
      <c r="D16" s="5" t="str">
        <f t="shared" ref="D16:D41" si="4">IF($B16="N/A","N/A",IF(C16&lt;0,"No","Yes"))</f>
        <v>N/A</v>
      </c>
      <c r="E16" s="4">
        <v>18.182712725999998</v>
      </c>
      <c r="F16" s="5" t="str">
        <f t="shared" ref="F16:F41" si="5">IF($B16="N/A","N/A",IF(E16&lt;0,"No","Yes"))</f>
        <v>N/A</v>
      </c>
      <c r="G16" s="4">
        <v>17.263246549000002</v>
      </c>
      <c r="H16" s="5" t="str">
        <f t="shared" ref="H16:H41" si="6">IF($B16="N/A","N/A",IF(G16&lt;0,"No","Yes"))</f>
        <v>N/A</v>
      </c>
      <c r="I16" s="6">
        <v>-2.08</v>
      </c>
      <c r="J16" s="6">
        <v>-5.0599999999999996</v>
      </c>
      <c r="K16" s="105" t="str">
        <f t="shared" ref="K16:K41" si="7">IF(J16="Div by 0", "N/A", IF(J16="N/A","N/A", IF(J16&gt;30, "No", IF(J16&lt;-30, "No", "Yes"))))</f>
        <v>Yes</v>
      </c>
    </row>
    <row r="17" spans="1:11" x14ac:dyDescent="0.2">
      <c r="A17" s="125" t="s">
        <v>377</v>
      </c>
      <c r="B17" s="3" t="s">
        <v>213</v>
      </c>
      <c r="C17" s="4">
        <v>3.4692712256</v>
      </c>
      <c r="D17" s="5" t="str">
        <f t="shared" si="4"/>
        <v>N/A</v>
      </c>
      <c r="E17" s="4">
        <v>2.2650940764</v>
      </c>
      <c r="F17" s="5" t="str">
        <f t="shared" si="5"/>
        <v>N/A</v>
      </c>
      <c r="G17" s="4">
        <v>2.6187434269000001</v>
      </c>
      <c r="H17" s="5" t="str">
        <f t="shared" si="6"/>
        <v>N/A</v>
      </c>
      <c r="I17" s="6">
        <v>-34.700000000000003</v>
      </c>
      <c r="J17" s="6">
        <v>15.61</v>
      </c>
      <c r="K17" s="105" t="str">
        <f t="shared" si="7"/>
        <v>Yes</v>
      </c>
    </row>
    <row r="18" spans="1:11" x14ac:dyDescent="0.2">
      <c r="A18" s="125" t="s">
        <v>378</v>
      </c>
      <c r="B18" s="3" t="s">
        <v>213</v>
      </c>
      <c r="C18" s="4">
        <v>2.1597463214000001</v>
      </c>
      <c r="D18" s="5" t="str">
        <f t="shared" si="4"/>
        <v>N/A</v>
      </c>
      <c r="E18" s="4">
        <v>3.5405839446999998</v>
      </c>
      <c r="F18" s="5" t="str">
        <f t="shared" si="5"/>
        <v>N/A</v>
      </c>
      <c r="G18" s="4">
        <v>4.3853367298999997</v>
      </c>
      <c r="H18" s="5" t="str">
        <f t="shared" si="6"/>
        <v>N/A</v>
      </c>
      <c r="I18" s="6">
        <v>63.94</v>
      </c>
      <c r="J18" s="6">
        <v>23.86</v>
      </c>
      <c r="K18" s="105" t="str">
        <f t="shared" si="7"/>
        <v>Yes</v>
      </c>
    </row>
    <row r="19" spans="1:11" x14ac:dyDescent="0.2">
      <c r="A19" s="125" t="s">
        <v>379</v>
      </c>
      <c r="B19" s="3" t="s">
        <v>213</v>
      </c>
      <c r="C19" s="4">
        <v>20.373963662000001</v>
      </c>
      <c r="D19" s="5" t="str">
        <f t="shared" si="4"/>
        <v>N/A</v>
      </c>
      <c r="E19" s="4">
        <v>14.880433724</v>
      </c>
      <c r="F19" s="5" t="str">
        <f t="shared" si="5"/>
        <v>N/A</v>
      </c>
      <c r="G19" s="4">
        <v>14.900623707999999</v>
      </c>
      <c r="H19" s="5" t="str">
        <f t="shared" si="6"/>
        <v>N/A</v>
      </c>
      <c r="I19" s="6">
        <v>-27</v>
      </c>
      <c r="J19" s="6">
        <v>0.13569999999999999</v>
      </c>
      <c r="K19" s="105" t="str">
        <f t="shared" si="7"/>
        <v>Yes</v>
      </c>
    </row>
    <row r="20" spans="1:11" x14ac:dyDescent="0.2">
      <c r="A20" s="125" t="s">
        <v>380</v>
      </c>
      <c r="B20" s="3" t="s">
        <v>213</v>
      </c>
      <c r="C20" s="4">
        <v>5.8926530670000004</v>
      </c>
      <c r="D20" s="5" t="str">
        <f t="shared" si="4"/>
        <v>N/A</v>
      </c>
      <c r="E20" s="4">
        <v>7.0310129960000003</v>
      </c>
      <c r="F20" s="5" t="str">
        <f t="shared" si="5"/>
        <v>N/A</v>
      </c>
      <c r="G20" s="4">
        <v>6.6608053908000002</v>
      </c>
      <c r="H20" s="5" t="str">
        <f t="shared" si="6"/>
        <v>N/A</v>
      </c>
      <c r="I20" s="6">
        <v>19.32</v>
      </c>
      <c r="J20" s="6">
        <v>-5.27</v>
      </c>
      <c r="K20" s="105" t="str">
        <f t="shared" si="7"/>
        <v>Yes</v>
      </c>
    </row>
    <row r="21" spans="1:11" x14ac:dyDescent="0.2">
      <c r="A21" s="125" t="s">
        <v>381</v>
      </c>
      <c r="B21" s="3" t="s">
        <v>213</v>
      </c>
      <c r="C21" s="4">
        <v>0.17430793059999999</v>
      </c>
      <c r="D21" s="5" t="str">
        <f t="shared" si="4"/>
        <v>N/A</v>
      </c>
      <c r="E21" s="4">
        <v>8.8421527E-2</v>
      </c>
      <c r="F21" s="5" t="str">
        <f t="shared" si="5"/>
        <v>N/A</v>
      </c>
      <c r="G21" s="4">
        <v>2.9705857200000001E-2</v>
      </c>
      <c r="H21" s="5" t="str">
        <f t="shared" si="6"/>
        <v>N/A</v>
      </c>
      <c r="I21" s="6">
        <v>-49.3</v>
      </c>
      <c r="J21" s="6">
        <v>-66.400000000000006</v>
      </c>
      <c r="K21" s="105" t="str">
        <f t="shared" si="7"/>
        <v>No</v>
      </c>
    </row>
    <row r="22" spans="1:11" x14ac:dyDescent="0.2">
      <c r="A22" s="125" t="s">
        <v>382</v>
      </c>
      <c r="B22" s="3" t="s">
        <v>213</v>
      </c>
      <c r="C22" s="4">
        <v>34.235624194000003</v>
      </c>
      <c r="D22" s="5" t="str">
        <f t="shared" si="4"/>
        <v>N/A</v>
      </c>
      <c r="E22" s="4">
        <v>33.083034028</v>
      </c>
      <c r="F22" s="5" t="str">
        <f t="shared" si="5"/>
        <v>N/A</v>
      </c>
      <c r="G22" s="4">
        <v>33.056486644000003</v>
      </c>
      <c r="H22" s="5" t="str">
        <f t="shared" si="6"/>
        <v>N/A</v>
      </c>
      <c r="I22" s="6">
        <v>-3.37</v>
      </c>
      <c r="J22" s="6">
        <v>-0.08</v>
      </c>
      <c r="K22" s="105" t="str">
        <f t="shared" si="7"/>
        <v>Yes</v>
      </c>
    </row>
    <row r="23" spans="1:11" x14ac:dyDescent="0.2">
      <c r="A23" s="125" t="s">
        <v>383</v>
      </c>
      <c r="B23" s="3" t="s">
        <v>213</v>
      </c>
      <c r="C23" s="4">
        <v>0</v>
      </c>
      <c r="D23" s="5" t="str">
        <f t="shared" si="4"/>
        <v>N/A</v>
      </c>
      <c r="E23" s="4">
        <v>0</v>
      </c>
      <c r="F23" s="5" t="str">
        <f t="shared" si="5"/>
        <v>N/A</v>
      </c>
      <c r="G23" s="4">
        <v>0</v>
      </c>
      <c r="H23" s="5" t="str">
        <f t="shared" si="6"/>
        <v>N/A</v>
      </c>
      <c r="I23" s="6" t="s">
        <v>1748</v>
      </c>
      <c r="J23" s="6" t="s">
        <v>1748</v>
      </c>
      <c r="K23" s="105" t="str">
        <f t="shared" si="7"/>
        <v>N/A</v>
      </c>
    </row>
    <row r="24" spans="1:11" x14ac:dyDescent="0.2">
      <c r="A24" s="125" t="s">
        <v>384</v>
      </c>
      <c r="B24" s="3" t="s">
        <v>213</v>
      </c>
      <c r="C24" s="4">
        <v>0.88111195919999996</v>
      </c>
      <c r="D24" s="5" t="str">
        <f t="shared" si="4"/>
        <v>N/A</v>
      </c>
      <c r="E24" s="4">
        <v>1.1316958997</v>
      </c>
      <c r="F24" s="5" t="str">
        <f t="shared" si="5"/>
        <v>N/A</v>
      </c>
      <c r="G24" s="4">
        <v>1.2597578322</v>
      </c>
      <c r="H24" s="5" t="str">
        <f t="shared" si="6"/>
        <v>N/A</v>
      </c>
      <c r="I24" s="6">
        <v>28.44</v>
      </c>
      <c r="J24" s="6">
        <v>11.32</v>
      </c>
      <c r="K24" s="105" t="str">
        <f t="shared" si="7"/>
        <v>Yes</v>
      </c>
    </row>
    <row r="25" spans="1:11" x14ac:dyDescent="0.2">
      <c r="A25" s="125" t="s">
        <v>385</v>
      </c>
      <c r="B25" s="3" t="s">
        <v>213</v>
      </c>
      <c r="C25" s="4">
        <v>5.4420022756000002</v>
      </c>
      <c r="D25" s="5" t="str">
        <f t="shared" si="4"/>
        <v>N/A</v>
      </c>
      <c r="E25" s="4">
        <v>4.7862355264999996</v>
      </c>
      <c r="F25" s="5" t="str">
        <f t="shared" si="5"/>
        <v>N/A</v>
      </c>
      <c r="G25" s="4">
        <v>4.3917878732000002</v>
      </c>
      <c r="H25" s="5" t="str">
        <f t="shared" si="6"/>
        <v>N/A</v>
      </c>
      <c r="I25" s="6">
        <v>-12.1</v>
      </c>
      <c r="J25" s="6">
        <v>-8.24</v>
      </c>
      <c r="K25" s="105" t="str">
        <f t="shared" si="7"/>
        <v>Yes</v>
      </c>
    </row>
    <row r="26" spans="1:11" x14ac:dyDescent="0.2">
      <c r="A26" s="125" t="s">
        <v>386</v>
      </c>
      <c r="B26" s="3" t="s">
        <v>213</v>
      </c>
      <c r="C26" s="4">
        <v>1.2225381408</v>
      </c>
      <c r="D26" s="5" t="str">
        <f t="shared" si="4"/>
        <v>N/A</v>
      </c>
      <c r="E26" s="4">
        <v>0.68099384190000001</v>
      </c>
      <c r="F26" s="5" t="str">
        <f t="shared" si="5"/>
        <v>N/A</v>
      </c>
      <c r="G26" s="4">
        <v>1.4274748071000001</v>
      </c>
      <c r="H26" s="5" t="str">
        <f t="shared" si="6"/>
        <v>N/A</v>
      </c>
      <c r="I26" s="6">
        <v>-44.3</v>
      </c>
      <c r="J26" s="6">
        <v>109.6</v>
      </c>
      <c r="K26" s="105" t="str">
        <f t="shared" si="7"/>
        <v>No</v>
      </c>
    </row>
    <row r="27" spans="1:11" x14ac:dyDescent="0.2">
      <c r="A27" s="125" t="s">
        <v>387</v>
      </c>
      <c r="B27" s="3" t="s">
        <v>213</v>
      </c>
      <c r="C27" s="4">
        <v>0</v>
      </c>
      <c r="D27" s="5" t="str">
        <f t="shared" si="4"/>
        <v>N/A</v>
      </c>
      <c r="E27" s="4">
        <v>0</v>
      </c>
      <c r="F27" s="5" t="str">
        <f t="shared" si="5"/>
        <v>N/A</v>
      </c>
      <c r="G27" s="4">
        <v>0</v>
      </c>
      <c r="H27" s="5" t="str">
        <f t="shared" si="6"/>
        <v>N/A</v>
      </c>
      <c r="I27" s="6" t="s">
        <v>1748</v>
      </c>
      <c r="J27" s="6" t="s">
        <v>1748</v>
      </c>
      <c r="K27" s="105" t="str">
        <f t="shared" si="7"/>
        <v>N/A</v>
      </c>
    </row>
    <row r="28" spans="1:11" x14ac:dyDescent="0.2">
      <c r="A28" s="125" t="s">
        <v>388</v>
      </c>
      <c r="B28" s="3" t="s">
        <v>213</v>
      </c>
      <c r="C28" s="4">
        <v>0</v>
      </c>
      <c r="D28" s="5" t="str">
        <f t="shared" si="4"/>
        <v>N/A</v>
      </c>
      <c r="E28" s="4">
        <v>0</v>
      </c>
      <c r="F28" s="5" t="str">
        <f t="shared" si="5"/>
        <v>N/A</v>
      </c>
      <c r="G28" s="4">
        <v>0</v>
      </c>
      <c r="H28" s="5" t="str">
        <f t="shared" si="6"/>
        <v>N/A</v>
      </c>
      <c r="I28" s="6" t="s">
        <v>1748</v>
      </c>
      <c r="J28" s="6" t="s">
        <v>1748</v>
      </c>
      <c r="K28" s="105" t="str">
        <f t="shared" si="7"/>
        <v>N/A</v>
      </c>
    </row>
    <row r="29" spans="1:11" x14ac:dyDescent="0.2">
      <c r="A29" s="125" t="s">
        <v>389</v>
      </c>
      <c r="B29" s="3" t="s">
        <v>213</v>
      </c>
      <c r="C29" s="4">
        <v>0</v>
      </c>
      <c r="D29" s="5" t="str">
        <f t="shared" si="4"/>
        <v>N/A</v>
      </c>
      <c r="E29" s="4">
        <v>1.2981592199999999E-2</v>
      </c>
      <c r="F29" s="5" t="str">
        <f t="shared" si="5"/>
        <v>N/A</v>
      </c>
      <c r="G29" s="4">
        <v>0</v>
      </c>
      <c r="H29" s="5" t="str">
        <f t="shared" si="6"/>
        <v>N/A</v>
      </c>
      <c r="I29" s="6" t="s">
        <v>1748</v>
      </c>
      <c r="J29" s="6">
        <v>-100</v>
      </c>
      <c r="K29" s="105" t="str">
        <f t="shared" si="7"/>
        <v>No</v>
      </c>
    </row>
    <row r="30" spans="1:11" x14ac:dyDescent="0.2">
      <c r="A30" s="125" t="s">
        <v>390</v>
      </c>
      <c r="B30" s="3" t="s">
        <v>213</v>
      </c>
      <c r="C30" s="4">
        <v>3.87908296E-2</v>
      </c>
      <c r="D30" s="5" t="str">
        <f t="shared" si="4"/>
        <v>N/A</v>
      </c>
      <c r="E30" s="4">
        <v>0.29827214730000001</v>
      </c>
      <c r="F30" s="5" t="str">
        <f t="shared" si="5"/>
        <v>N/A</v>
      </c>
      <c r="G30" s="4">
        <v>0.29072217230000003</v>
      </c>
      <c r="H30" s="5" t="str">
        <f t="shared" si="6"/>
        <v>N/A</v>
      </c>
      <c r="I30" s="6">
        <v>668.9</v>
      </c>
      <c r="J30" s="6">
        <v>-2.5299999999999998</v>
      </c>
      <c r="K30" s="105" t="str">
        <f t="shared" si="7"/>
        <v>Yes</v>
      </c>
    </row>
    <row r="31" spans="1:11" x14ac:dyDescent="0.2">
      <c r="A31" s="125" t="s">
        <v>391</v>
      </c>
      <c r="B31" s="3" t="s">
        <v>213</v>
      </c>
      <c r="C31" s="4">
        <v>0</v>
      </c>
      <c r="D31" s="5" t="str">
        <f t="shared" si="4"/>
        <v>N/A</v>
      </c>
      <c r="E31" s="4">
        <v>0</v>
      </c>
      <c r="F31" s="5" t="str">
        <f t="shared" si="5"/>
        <v>N/A</v>
      </c>
      <c r="G31" s="4">
        <v>0</v>
      </c>
      <c r="H31" s="5" t="str">
        <f t="shared" si="6"/>
        <v>N/A</v>
      </c>
      <c r="I31" s="6" t="s">
        <v>1748</v>
      </c>
      <c r="J31" s="6" t="s">
        <v>1748</v>
      </c>
      <c r="K31" s="105" t="str">
        <f t="shared" si="7"/>
        <v>N/A</v>
      </c>
    </row>
    <row r="32" spans="1:11" x14ac:dyDescent="0.2">
      <c r="A32" s="125" t="s">
        <v>392</v>
      </c>
      <c r="B32" s="3" t="s">
        <v>213</v>
      </c>
      <c r="C32" s="4">
        <v>0.55264392110000005</v>
      </c>
      <c r="D32" s="5" t="str">
        <f t="shared" si="4"/>
        <v>N/A</v>
      </c>
      <c r="E32" s="4">
        <v>0.37883275280000001</v>
      </c>
      <c r="F32" s="5" t="str">
        <f t="shared" si="5"/>
        <v>N/A</v>
      </c>
      <c r="G32" s="4">
        <v>0.45192425749999998</v>
      </c>
      <c r="H32" s="5" t="str">
        <f t="shared" si="6"/>
        <v>N/A</v>
      </c>
      <c r="I32" s="6">
        <v>-31.5</v>
      </c>
      <c r="J32" s="6">
        <v>19.29</v>
      </c>
      <c r="K32" s="105" t="str">
        <f t="shared" si="7"/>
        <v>Yes</v>
      </c>
    </row>
    <row r="33" spans="1:11" x14ac:dyDescent="0.2">
      <c r="A33" s="125" t="s">
        <v>393</v>
      </c>
      <c r="B33" s="3" t="s">
        <v>213</v>
      </c>
      <c r="C33" s="4">
        <v>0.51205567149999998</v>
      </c>
      <c r="D33" s="5" t="str">
        <f t="shared" si="4"/>
        <v>N/A</v>
      </c>
      <c r="E33" s="4">
        <v>0.33457355049999998</v>
      </c>
      <c r="F33" s="5" t="str">
        <f t="shared" si="5"/>
        <v>N/A</v>
      </c>
      <c r="G33" s="4">
        <v>0.2718914637</v>
      </c>
      <c r="H33" s="5" t="str">
        <f t="shared" si="6"/>
        <v>N/A</v>
      </c>
      <c r="I33" s="6">
        <v>-34.700000000000003</v>
      </c>
      <c r="J33" s="6">
        <v>-18.7</v>
      </c>
      <c r="K33" s="105" t="str">
        <f t="shared" si="7"/>
        <v>Yes</v>
      </c>
    </row>
    <row r="34" spans="1:11" x14ac:dyDescent="0.2">
      <c r="A34" s="125" t="s">
        <v>394</v>
      </c>
      <c r="B34" s="3" t="s">
        <v>213</v>
      </c>
      <c r="C34" s="4">
        <v>0</v>
      </c>
      <c r="D34" s="5" t="str">
        <f t="shared" si="4"/>
        <v>N/A</v>
      </c>
      <c r="E34" s="4">
        <v>0</v>
      </c>
      <c r="F34" s="5" t="str">
        <f t="shared" si="5"/>
        <v>N/A</v>
      </c>
      <c r="G34" s="4">
        <v>0</v>
      </c>
      <c r="H34" s="5" t="str">
        <f t="shared" si="6"/>
        <v>N/A</v>
      </c>
      <c r="I34" s="6" t="s">
        <v>1748</v>
      </c>
      <c r="J34" s="6" t="s">
        <v>1748</v>
      </c>
      <c r="K34" s="105" t="str">
        <f t="shared" si="7"/>
        <v>N/A</v>
      </c>
    </row>
    <row r="35" spans="1:11" x14ac:dyDescent="0.2">
      <c r="A35" s="125" t="s">
        <v>395</v>
      </c>
      <c r="B35" s="3" t="s">
        <v>213</v>
      </c>
      <c r="C35" s="4">
        <v>1.7472175522</v>
      </c>
      <c r="D35" s="5" t="str">
        <f t="shared" si="4"/>
        <v>N/A</v>
      </c>
      <c r="E35" s="4">
        <v>1.4843440338</v>
      </c>
      <c r="F35" s="5" t="str">
        <f t="shared" si="5"/>
        <v>N/A</v>
      </c>
      <c r="G35" s="4">
        <v>1.5757236084999999</v>
      </c>
      <c r="H35" s="5" t="str">
        <f t="shared" si="6"/>
        <v>N/A</v>
      </c>
      <c r="I35" s="6">
        <v>-15</v>
      </c>
      <c r="J35" s="6">
        <v>6.1559999999999997</v>
      </c>
      <c r="K35" s="105" t="str">
        <f t="shared" si="7"/>
        <v>Yes</v>
      </c>
    </row>
    <row r="36" spans="1:11" x14ac:dyDescent="0.2">
      <c r="A36" s="125" t="s">
        <v>396</v>
      </c>
      <c r="B36" s="3" t="s">
        <v>213</v>
      </c>
      <c r="C36" s="4">
        <v>1.7096389399999998E-2</v>
      </c>
      <c r="D36" s="5" t="str">
        <f t="shared" si="4"/>
        <v>N/A</v>
      </c>
      <c r="E36" s="4">
        <v>1.227577E-2</v>
      </c>
      <c r="F36" s="5" t="str">
        <f t="shared" si="5"/>
        <v>N/A</v>
      </c>
      <c r="G36" s="4">
        <v>4.2276662E-2</v>
      </c>
      <c r="H36" s="5" t="str">
        <f t="shared" si="6"/>
        <v>N/A</v>
      </c>
      <c r="I36" s="6">
        <v>-28.2</v>
      </c>
      <c r="J36" s="6">
        <v>244.4</v>
      </c>
      <c r="K36" s="105" t="str">
        <f t="shared" si="7"/>
        <v>No</v>
      </c>
    </row>
    <row r="37" spans="1:11" x14ac:dyDescent="0.2">
      <c r="A37" s="125" t="s">
        <v>397</v>
      </c>
      <c r="B37" s="3" t="s">
        <v>213</v>
      </c>
      <c r="C37" s="4">
        <v>0</v>
      </c>
      <c r="D37" s="5" t="str">
        <f t="shared" si="4"/>
        <v>N/A</v>
      </c>
      <c r="E37" s="4">
        <v>0</v>
      </c>
      <c r="F37" s="5" t="str">
        <f t="shared" si="5"/>
        <v>N/A</v>
      </c>
      <c r="G37" s="4">
        <v>0</v>
      </c>
      <c r="H37" s="5" t="str">
        <f t="shared" si="6"/>
        <v>N/A</v>
      </c>
      <c r="I37" s="6" t="s">
        <v>1748</v>
      </c>
      <c r="J37" s="6" t="s">
        <v>1748</v>
      </c>
      <c r="K37" s="105" t="str">
        <f t="shared" si="7"/>
        <v>N/A</v>
      </c>
    </row>
    <row r="38" spans="1:11" x14ac:dyDescent="0.2">
      <c r="A38" s="125" t="s">
        <v>398</v>
      </c>
      <c r="B38" s="3" t="s">
        <v>213</v>
      </c>
      <c r="C38" s="4">
        <v>0</v>
      </c>
      <c r="D38" s="5" t="str">
        <f t="shared" si="4"/>
        <v>N/A</v>
      </c>
      <c r="E38" s="4">
        <v>0</v>
      </c>
      <c r="F38" s="5" t="str">
        <f t="shared" si="5"/>
        <v>N/A</v>
      </c>
      <c r="G38" s="4">
        <v>0</v>
      </c>
      <c r="H38" s="5" t="str">
        <f t="shared" si="6"/>
        <v>N/A</v>
      </c>
      <c r="I38" s="6" t="s">
        <v>1748</v>
      </c>
      <c r="J38" s="6" t="s">
        <v>1748</v>
      </c>
      <c r="K38" s="105" t="str">
        <f t="shared" si="7"/>
        <v>N/A</v>
      </c>
    </row>
    <row r="39" spans="1:11" x14ac:dyDescent="0.2">
      <c r="A39" s="125" t="s">
        <v>399</v>
      </c>
      <c r="B39" s="3" t="s">
        <v>213</v>
      </c>
      <c r="C39" s="4">
        <v>1.2987403848000001</v>
      </c>
      <c r="D39" s="5" t="str">
        <f t="shared" si="4"/>
        <v>N/A</v>
      </c>
      <c r="E39" s="4">
        <v>7.0448249672000003</v>
      </c>
      <c r="F39" s="5" t="str">
        <f t="shared" si="5"/>
        <v>N/A</v>
      </c>
      <c r="G39" s="4">
        <v>6.6748806124</v>
      </c>
      <c r="H39" s="5" t="str">
        <f t="shared" si="6"/>
        <v>N/A</v>
      </c>
      <c r="I39" s="6">
        <v>442.4</v>
      </c>
      <c r="J39" s="6">
        <v>-5.25</v>
      </c>
      <c r="K39" s="105" t="str">
        <f t="shared" si="7"/>
        <v>Yes</v>
      </c>
    </row>
    <row r="40" spans="1:11" x14ac:dyDescent="0.2">
      <c r="A40" s="125" t="s">
        <v>400</v>
      </c>
      <c r="B40" s="3" t="s">
        <v>213</v>
      </c>
      <c r="C40" s="4">
        <v>0</v>
      </c>
      <c r="D40" s="5" t="str">
        <f t="shared" si="4"/>
        <v>N/A</v>
      </c>
      <c r="E40" s="4">
        <v>0</v>
      </c>
      <c r="F40" s="5" t="str">
        <f t="shared" si="5"/>
        <v>N/A</v>
      </c>
      <c r="G40" s="4">
        <v>3.6590476000000001E-3</v>
      </c>
      <c r="H40" s="5" t="str">
        <f t="shared" si="6"/>
        <v>N/A</v>
      </c>
      <c r="I40" s="6" t="s">
        <v>1748</v>
      </c>
      <c r="J40" s="6" t="s">
        <v>1748</v>
      </c>
      <c r="K40" s="105" t="str">
        <f t="shared" si="7"/>
        <v>N/A</v>
      </c>
    </row>
    <row r="41" spans="1:11" x14ac:dyDescent="0.2">
      <c r="A41" s="125" t="s">
        <v>401</v>
      </c>
      <c r="B41" s="3" t="s">
        <v>213</v>
      </c>
      <c r="C41" s="4">
        <v>3.4126733988</v>
      </c>
      <c r="D41" s="5" t="str">
        <f t="shared" si="4"/>
        <v>N/A</v>
      </c>
      <c r="E41" s="4">
        <v>4.7636768961999998</v>
      </c>
      <c r="F41" s="5" t="str">
        <f t="shared" si="5"/>
        <v>N/A</v>
      </c>
      <c r="G41" s="4">
        <v>4.6949533573000002</v>
      </c>
      <c r="H41" s="5" t="str">
        <f t="shared" si="6"/>
        <v>N/A</v>
      </c>
      <c r="I41" s="6">
        <v>39.590000000000003</v>
      </c>
      <c r="J41" s="6">
        <v>-1.44</v>
      </c>
      <c r="K41" s="105" t="str">
        <f t="shared" si="7"/>
        <v>Yes</v>
      </c>
    </row>
    <row r="42" spans="1:11" x14ac:dyDescent="0.2">
      <c r="A42" s="125" t="s">
        <v>32</v>
      </c>
      <c r="B42" s="3" t="s">
        <v>213</v>
      </c>
      <c r="C42" s="4">
        <v>97.639945859999997</v>
      </c>
      <c r="D42" s="5" t="str">
        <f t="shared" ref="D42:D51" si="8">IF($B42="N/A","N/A",IF(C42&lt;0,"No","Yes"))</f>
        <v>N/A</v>
      </c>
      <c r="E42" s="4">
        <v>98.783550081000001</v>
      </c>
      <c r="F42" s="5" t="str">
        <f t="shared" ref="F42:F51" si="9">IF($B42="N/A","N/A",IF(E42&lt;0,"No","Yes"))</f>
        <v>N/A</v>
      </c>
      <c r="G42" s="4">
        <v>98.530414272000002</v>
      </c>
      <c r="H42" s="5" t="str">
        <f t="shared" ref="H42:H51" si="10">IF($B42="N/A","N/A",IF(G42&lt;0,"No","Yes"))</f>
        <v>N/A</v>
      </c>
      <c r="I42" s="6">
        <v>1.171</v>
      </c>
      <c r="J42" s="6">
        <v>-0.25600000000000001</v>
      </c>
      <c r="K42" s="105" t="str">
        <f t="shared" ref="K42:K51" si="11">IF(J42="Div by 0", "N/A", IF(J42="N/A","N/A", IF(J42&gt;30, "No", IF(J42&lt;-30, "No", "Yes"))))</f>
        <v>Yes</v>
      </c>
    </row>
    <row r="43" spans="1:11" x14ac:dyDescent="0.2">
      <c r="A43" s="125" t="s">
        <v>39</v>
      </c>
      <c r="B43" s="3" t="s">
        <v>213</v>
      </c>
      <c r="C43" s="4">
        <v>100</v>
      </c>
      <c r="D43" s="5" t="str">
        <f t="shared" si="8"/>
        <v>N/A</v>
      </c>
      <c r="E43" s="4">
        <v>100</v>
      </c>
      <c r="F43" s="5" t="str">
        <f t="shared" si="9"/>
        <v>N/A</v>
      </c>
      <c r="G43" s="4">
        <v>99.999802970999994</v>
      </c>
      <c r="H43" s="5" t="str">
        <f t="shared" si="10"/>
        <v>N/A</v>
      </c>
      <c r="I43" s="6">
        <v>0</v>
      </c>
      <c r="J43" s="6">
        <v>0</v>
      </c>
      <c r="K43" s="105" t="str">
        <f t="shared" si="11"/>
        <v>Yes</v>
      </c>
    </row>
    <row r="44" spans="1:11" x14ac:dyDescent="0.2">
      <c r="A44" s="125" t="s">
        <v>40</v>
      </c>
      <c r="B44" s="3" t="s">
        <v>213</v>
      </c>
      <c r="C44" s="4">
        <v>65.304954324999997</v>
      </c>
      <c r="D44" s="5" t="str">
        <f t="shared" si="8"/>
        <v>N/A</v>
      </c>
      <c r="E44" s="4">
        <v>59.697704588999997</v>
      </c>
      <c r="F44" s="5" t="str">
        <f t="shared" si="9"/>
        <v>N/A</v>
      </c>
      <c r="G44" s="4">
        <v>60.156725221999999</v>
      </c>
      <c r="H44" s="5" t="str">
        <f t="shared" si="10"/>
        <v>N/A</v>
      </c>
      <c r="I44" s="6">
        <v>-8.59</v>
      </c>
      <c r="J44" s="6">
        <v>0.76890000000000003</v>
      </c>
      <c r="K44" s="105" t="str">
        <f t="shared" si="11"/>
        <v>Yes</v>
      </c>
    </row>
    <row r="45" spans="1:11" x14ac:dyDescent="0.2">
      <c r="A45" s="125" t="s">
        <v>163</v>
      </c>
      <c r="B45" s="3" t="s">
        <v>213</v>
      </c>
      <c r="C45" s="4">
        <v>94.000713951999998</v>
      </c>
      <c r="D45" s="5" t="str">
        <f t="shared" si="8"/>
        <v>N/A</v>
      </c>
      <c r="E45" s="4">
        <v>95.720849267000006</v>
      </c>
      <c r="F45" s="5" t="str">
        <f t="shared" si="9"/>
        <v>N/A</v>
      </c>
      <c r="G45" s="4">
        <v>96.133878306</v>
      </c>
      <c r="H45" s="5" t="str">
        <f t="shared" si="10"/>
        <v>N/A</v>
      </c>
      <c r="I45" s="6">
        <v>1.83</v>
      </c>
      <c r="J45" s="6">
        <v>0.43149999999999999</v>
      </c>
      <c r="K45" s="105" t="str">
        <f t="shared" si="11"/>
        <v>Yes</v>
      </c>
    </row>
    <row r="46" spans="1:11" x14ac:dyDescent="0.2">
      <c r="A46" s="125" t="s">
        <v>41</v>
      </c>
      <c r="B46" s="3" t="s">
        <v>213</v>
      </c>
      <c r="C46" s="4">
        <v>100</v>
      </c>
      <c r="D46" s="5" t="str">
        <f t="shared" si="8"/>
        <v>N/A</v>
      </c>
      <c r="E46" s="4">
        <v>100</v>
      </c>
      <c r="F46" s="5" t="str">
        <f t="shared" si="9"/>
        <v>N/A</v>
      </c>
      <c r="G46" s="4">
        <v>100</v>
      </c>
      <c r="H46" s="5" t="str">
        <f t="shared" si="10"/>
        <v>N/A</v>
      </c>
      <c r="I46" s="6">
        <v>0</v>
      </c>
      <c r="J46" s="6">
        <v>0</v>
      </c>
      <c r="K46" s="105" t="str">
        <f t="shared" si="11"/>
        <v>Yes</v>
      </c>
    </row>
    <row r="47" spans="1:11" x14ac:dyDescent="0.2">
      <c r="A47" s="125" t="s">
        <v>42</v>
      </c>
      <c r="B47" s="3" t="s">
        <v>213</v>
      </c>
      <c r="C47" s="4">
        <v>100</v>
      </c>
      <c r="D47" s="5" t="str">
        <f t="shared" si="8"/>
        <v>N/A</v>
      </c>
      <c r="E47" s="4">
        <v>100</v>
      </c>
      <c r="F47" s="5" t="str">
        <f t="shared" si="9"/>
        <v>N/A</v>
      </c>
      <c r="G47" s="4">
        <v>100</v>
      </c>
      <c r="H47" s="5" t="str">
        <f t="shared" si="10"/>
        <v>N/A</v>
      </c>
      <c r="I47" s="6">
        <v>0</v>
      </c>
      <c r="J47" s="6">
        <v>0</v>
      </c>
      <c r="K47" s="105" t="str">
        <f t="shared" si="11"/>
        <v>Yes</v>
      </c>
    </row>
    <row r="48" spans="1:11" x14ac:dyDescent="0.2">
      <c r="A48" s="125" t="s">
        <v>43</v>
      </c>
      <c r="B48" s="3" t="s">
        <v>213</v>
      </c>
      <c r="C48" s="4">
        <v>99.761934574999998</v>
      </c>
      <c r="D48" s="5" t="str">
        <f t="shared" si="8"/>
        <v>N/A</v>
      </c>
      <c r="E48" s="4">
        <v>99.471193471999996</v>
      </c>
      <c r="F48" s="5" t="str">
        <f t="shared" si="9"/>
        <v>N/A</v>
      </c>
      <c r="G48" s="4">
        <v>99.525155488999999</v>
      </c>
      <c r="H48" s="5" t="str">
        <f t="shared" si="10"/>
        <v>N/A</v>
      </c>
      <c r="I48" s="6">
        <v>-0.29099999999999998</v>
      </c>
      <c r="J48" s="6">
        <v>5.4199999999999998E-2</v>
      </c>
      <c r="K48" s="105" t="str">
        <f t="shared" si="11"/>
        <v>Yes</v>
      </c>
    </row>
    <row r="49" spans="1:12" x14ac:dyDescent="0.2">
      <c r="A49" s="125" t="s">
        <v>44</v>
      </c>
      <c r="B49" s="3" t="s">
        <v>213</v>
      </c>
      <c r="C49" s="4">
        <v>80.080363003000002</v>
      </c>
      <c r="D49" s="5" t="str">
        <f t="shared" si="8"/>
        <v>N/A</v>
      </c>
      <c r="E49" s="4">
        <v>78.261372464000004</v>
      </c>
      <c r="F49" s="5" t="str">
        <f t="shared" si="9"/>
        <v>N/A</v>
      </c>
      <c r="G49" s="4">
        <v>78.202370215000002</v>
      </c>
      <c r="H49" s="5" t="str">
        <f t="shared" si="10"/>
        <v>N/A</v>
      </c>
      <c r="I49" s="6">
        <v>-2.27</v>
      </c>
      <c r="J49" s="6">
        <v>-7.4999999999999997E-2</v>
      </c>
      <c r="K49" s="105" t="str">
        <f t="shared" si="11"/>
        <v>Yes</v>
      </c>
    </row>
    <row r="50" spans="1:12" x14ac:dyDescent="0.2">
      <c r="A50" s="125" t="s">
        <v>45</v>
      </c>
      <c r="B50" s="3" t="s">
        <v>213</v>
      </c>
      <c r="C50" s="4">
        <v>19.919636997000001</v>
      </c>
      <c r="D50" s="5" t="str">
        <f t="shared" si="8"/>
        <v>N/A</v>
      </c>
      <c r="E50" s="4">
        <v>21.738627535999999</v>
      </c>
      <c r="F50" s="5" t="str">
        <f t="shared" si="9"/>
        <v>N/A</v>
      </c>
      <c r="G50" s="4">
        <v>21.797629785000002</v>
      </c>
      <c r="H50" s="5" t="str">
        <f t="shared" si="10"/>
        <v>N/A</v>
      </c>
      <c r="I50" s="6">
        <v>9.1319999999999997</v>
      </c>
      <c r="J50" s="6">
        <v>0.27139999999999997</v>
      </c>
      <c r="K50" s="105" t="str">
        <f t="shared" si="11"/>
        <v>Yes</v>
      </c>
    </row>
    <row r="51" spans="1:12" x14ac:dyDescent="0.2">
      <c r="A51" s="125" t="s">
        <v>50</v>
      </c>
      <c r="B51" s="3" t="s">
        <v>213</v>
      </c>
      <c r="C51" s="4">
        <v>0</v>
      </c>
      <c r="D51" s="5" t="str">
        <f t="shared" si="8"/>
        <v>N/A</v>
      </c>
      <c r="E51" s="4">
        <v>0</v>
      </c>
      <c r="F51" s="5" t="str">
        <f t="shared" si="9"/>
        <v>N/A</v>
      </c>
      <c r="G51" s="4">
        <v>0</v>
      </c>
      <c r="H51" s="5" t="str">
        <f t="shared" si="10"/>
        <v>N/A</v>
      </c>
      <c r="I51" s="6" t="s">
        <v>1748</v>
      </c>
      <c r="J51" s="6" t="s">
        <v>1748</v>
      </c>
      <c r="K51" s="105" t="str">
        <f t="shared" si="11"/>
        <v>N/A</v>
      </c>
      <c r="L51" s="38"/>
    </row>
    <row r="52" spans="1:12" s="38" customFormat="1" x14ac:dyDescent="0.2">
      <c r="A52" s="124" t="s">
        <v>893</v>
      </c>
      <c r="B52" s="3" t="s">
        <v>213</v>
      </c>
      <c r="C52" s="4">
        <v>0</v>
      </c>
      <c r="D52" s="5" t="str">
        <f t="shared" ref="D52:D57" si="12">IF($B52="N/A","N/A",IF(C52&lt;0,"No","Yes"))</f>
        <v>N/A</v>
      </c>
      <c r="E52" s="4">
        <v>0</v>
      </c>
      <c r="F52" s="5" t="str">
        <f t="shared" ref="F52:F57" si="13">IF($B52="N/A","N/A",IF(E52&lt;0,"No","Yes"))</f>
        <v>N/A</v>
      </c>
      <c r="G52" s="4">
        <v>0</v>
      </c>
      <c r="H52" s="5" t="str">
        <f t="shared" ref="H52:H57" si="14">IF($B52="N/A","N/A",IF(G52&lt;0,"No","Yes"))</f>
        <v>N/A</v>
      </c>
      <c r="I52" s="6" t="s">
        <v>1748</v>
      </c>
      <c r="J52" s="6" t="s">
        <v>1748</v>
      </c>
      <c r="K52" s="105" t="str">
        <f t="shared" ref="K52:K57" si="15">IF(J52="Div by 0", "N/A", IF(J52="N/A","N/A", IF(J52&gt;30, "No", IF(J52&lt;-30, "No", "Yes"))))</f>
        <v>N/A</v>
      </c>
    </row>
    <row r="53" spans="1:12" s="38" customFormat="1" x14ac:dyDescent="0.2">
      <c r="A53" s="124" t="s">
        <v>894</v>
      </c>
      <c r="B53" s="3" t="s">
        <v>213</v>
      </c>
      <c r="C53" s="4">
        <v>2.8783798808999999</v>
      </c>
      <c r="D53" s="5" t="str">
        <f t="shared" si="12"/>
        <v>N/A</v>
      </c>
      <c r="E53" s="4">
        <v>3.6033467595999999</v>
      </c>
      <c r="F53" s="5" t="str">
        <f t="shared" si="13"/>
        <v>N/A</v>
      </c>
      <c r="G53" s="4">
        <v>3.2758675863</v>
      </c>
      <c r="H53" s="5" t="str">
        <f t="shared" si="14"/>
        <v>N/A</v>
      </c>
      <c r="I53" s="6">
        <v>25.19</v>
      </c>
      <c r="J53" s="6">
        <v>-9.09</v>
      </c>
      <c r="K53" s="105" t="str">
        <f t="shared" si="15"/>
        <v>Yes</v>
      </c>
    </row>
    <row r="54" spans="1:12" s="38" customFormat="1" x14ac:dyDescent="0.2">
      <c r="A54" s="124" t="s">
        <v>895</v>
      </c>
      <c r="B54" s="3" t="s">
        <v>213</v>
      </c>
      <c r="C54" s="4">
        <v>2.4086262778999998</v>
      </c>
      <c r="D54" s="5" t="str">
        <f t="shared" si="12"/>
        <v>N/A</v>
      </c>
      <c r="E54" s="4">
        <v>2.006541726</v>
      </c>
      <c r="F54" s="5" t="str">
        <f t="shared" si="13"/>
        <v>N/A</v>
      </c>
      <c r="G54" s="4">
        <v>1.8254950456000001</v>
      </c>
      <c r="H54" s="5" t="str">
        <f t="shared" si="14"/>
        <v>N/A</v>
      </c>
      <c r="I54" s="6">
        <v>-16.7</v>
      </c>
      <c r="J54" s="6">
        <v>-9.02</v>
      </c>
      <c r="K54" s="105" t="str">
        <f t="shared" si="15"/>
        <v>Yes</v>
      </c>
    </row>
    <row r="55" spans="1:12" s="38" customFormat="1" x14ac:dyDescent="0.2">
      <c r="A55" s="124" t="s">
        <v>896</v>
      </c>
      <c r="B55" s="3" t="s">
        <v>213</v>
      </c>
      <c r="C55" s="4">
        <v>0</v>
      </c>
      <c r="D55" s="5" t="str">
        <f t="shared" si="12"/>
        <v>N/A</v>
      </c>
      <c r="E55" s="4">
        <v>0</v>
      </c>
      <c r="F55" s="5" t="str">
        <f t="shared" si="13"/>
        <v>N/A</v>
      </c>
      <c r="G55" s="4">
        <v>0</v>
      </c>
      <c r="H55" s="5" t="str">
        <f t="shared" si="14"/>
        <v>N/A</v>
      </c>
      <c r="I55" s="6" t="s">
        <v>1748</v>
      </c>
      <c r="J55" s="6" t="s">
        <v>1748</v>
      </c>
      <c r="K55" s="105" t="str">
        <f t="shared" si="15"/>
        <v>N/A</v>
      </c>
    </row>
    <row r="56" spans="1:12" s="38" customFormat="1" ht="25.5" x14ac:dyDescent="0.2">
      <c r="A56" s="124" t="s">
        <v>897</v>
      </c>
      <c r="B56" s="3" t="s">
        <v>213</v>
      </c>
      <c r="C56" s="4">
        <v>0</v>
      </c>
      <c r="D56" s="5" t="str">
        <f t="shared" si="12"/>
        <v>N/A</v>
      </c>
      <c r="E56" s="4">
        <v>1.383965E-4</v>
      </c>
      <c r="F56" s="5" t="str">
        <f t="shared" si="13"/>
        <v>N/A</v>
      </c>
      <c r="G56" s="4">
        <v>2.5498589999999998E-4</v>
      </c>
      <c r="H56" s="5" t="str">
        <f t="shared" si="14"/>
        <v>N/A</v>
      </c>
      <c r="I56" s="6" t="s">
        <v>1748</v>
      </c>
      <c r="J56" s="6">
        <v>84.24</v>
      </c>
      <c r="K56" s="105" t="str">
        <f t="shared" si="15"/>
        <v>No</v>
      </c>
    </row>
    <row r="57" spans="1:12" s="38" customFormat="1" ht="25.5" x14ac:dyDescent="0.2">
      <c r="A57" s="131" t="s">
        <v>933</v>
      </c>
      <c r="B57" s="133" t="s">
        <v>213</v>
      </c>
      <c r="C57" s="118">
        <v>0</v>
      </c>
      <c r="D57" s="114" t="str">
        <f t="shared" si="12"/>
        <v>N/A</v>
      </c>
      <c r="E57" s="118">
        <v>8.3037900000000007E-5</v>
      </c>
      <c r="F57" s="114" t="str">
        <f t="shared" si="13"/>
        <v>N/A</v>
      </c>
      <c r="G57" s="118">
        <v>2.5498589999999998E-4</v>
      </c>
      <c r="H57" s="114" t="str">
        <f t="shared" si="14"/>
        <v>N/A</v>
      </c>
      <c r="I57" s="115" t="s">
        <v>1748</v>
      </c>
      <c r="J57" s="115">
        <v>207.1</v>
      </c>
      <c r="K57" s="116" t="str">
        <f t="shared" si="15"/>
        <v>No</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5686276</v>
      </c>
      <c r="D7" s="19" t="str">
        <f>IF($B7="N/A","N/A",IF(C7&gt;15,"No",IF(C7&lt;-15,"No","Yes")))</f>
        <v>N/A</v>
      </c>
      <c r="E7" s="18">
        <v>5757527</v>
      </c>
      <c r="F7" s="19" t="str">
        <f>IF($B7="N/A","N/A",IF(E7&gt;15,"No",IF(E7&lt;-15,"No","Yes")))</f>
        <v>N/A</v>
      </c>
      <c r="G7" s="18">
        <v>5986413</v>
      </c>
      <c r="H7" s="19" t="str">
        <f>IF($B7="N/A","N/A",IF(G7&gt;15,"No",IF(G7&lt;-15,"No","Yes")))</f>
        <v>N/A</v>
      </c>
      <c r="I7" s="20">
        <v>1.2529999999999999</v>
      </c>
      <c r="J7" s="20">
        <v>3.9750000000000001</v>
      </c>
      <c r="K7" s="106" t="str">
        <f t="shared" ref="K7:K22" si="0">IF(J7="Div by 0", "N/A", IF(J7="N/A","N/A", IF(J7&gt;30, "No", IF(J7&lt;-30, "No", "Yes"))))</f>
        <v>Yes</v>
      </c>
    </row>
    <row r="8" spans="1:11" x14ac:dyDescent="0.2">
      <c r="A8" s="104" t="s">
        <v>362</v>
      </c>
      <c r="B8" s="17" t="s">
        <v>213</v>
      </c>
      <c r="C8" s="21">
        <v>77.666771714999996</v>
      </c>
      <c r="D8" s="19" t="str">
        <f>IF($B8="N/A","N/A",IF(C8&gt;15,"No",IF(C8&lt;-15,"No","Yes")))</f>
        <v>N/A</v>
      </c>
      <c r="E8" s="21">
        <v>51.120507121000003</v>
      </c>
      <c r="F8" s="19" t="str">
        <f>IF($B8="N/A","N/A",IF(E8&gt;15,"No",IF(E8&lt;-15,"No","Yes")))</f>
        <v>N/A</v>
      </c>
      <c r="G8" s="21">
        <v>49.471177480999998</v>
      </c>
      <c r="H8" s="19" t="str">
        <f>IF($B8="N/A","N/A",IF(G8&gt;15,"No",IF(G8&lt;-15,"No","Yes")))</f>
        <v>N/A</v>
      </c>
      <c r="I8" s="20">
        <v>-34.200000000000003</v>
      </c>
      <c r="J8" s="20">
        <v>-3.23</v>
      </c>
      <c r="K8" s="106" t="str">
        <f t="shared" si="0"/>
        <v>Yes</v>
      </c>
    </row>
    <row r="9" spans="1:11" x14ac:dyDescent="0.2">
      <c r="A9" s="104" t="s">
        <v>119</v>
      </c>
      <c r="B9" s="22" t="s">
        <v>213</v>
      </c>
      <c r="C9" s="5">
        <v>22.333228285000001</v>
      </c>
      <c r="D9" s="5" t="str">
        <f>IF($B9="N/A","N/A",IF(C9&gt;15,"No",IF(C9&lt;-15,"No","Yes")))</f>
        <v>N/A</v>
      </c>
      <c r="E9" s="5">
        <v>48.879492878999997</v>
      </c>
      <c r="F9" s="5" t="str">
        <f>IF($B9="N/A","N/A",IF(E9&gt;15,"No",IF(E9&lt;-15,"No","Yes")))</f>
        <v>N/A</v>
      </c>
      <c r="G9" s="5">
        <v>50.528822519000002</v>
      </c>
      <c r="H9" s="5" t="str">
        <f>IF($B9="N/A","N/A",IF(G9&gt;15,"No",IF(G9&lt;-15,"No","Yes")))</f>
        <v>N/A</v>
      </c>
      <c r="I9" s="6">
        <v>118.9</v>
      </c>
      <c r="J9" s="6">
        <v>3.3740000000000001</v>
      </c>
      <c r="K9" s="105" t="str">
        <f t="shared" si="0"/>
        <v>Yes</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99.703197664000001</v>
      </c>
      <c r="D11" s="5" t="str">
        <f>IF(OR($B11="N/A",$C11="N/A"),"N/A",IF(C11&gt;100,"No",IF(C11&lt;95,"No","Yes")))</f>
        <v>Yes</v>
      </c>
      <c r="E11" s="5">
        <v>99.140377457</v>
      </c>
      <c r="F11" s="5" t="str">
        <f>IF(OR($B11="N/A",$E11="N/A"),"N/A",IF(E11&gt;100,"No",IF(E11&lt;95,"No","Yes")))</f>
        <v>Yes</v>
      </c>
      <c r="G11" s="5">
        <v>98.909781199999998</v>
      </c>
      <c r="H11" s="5" t="str">
        <f>IF($B11="N/A","N/A",IF(G11&gt;100,"No",IF(G11&lt;95,"No","Yes")))</f>
        <v>Yes</v>
      </c>
      <c r="I11" s="6">
        <v>-0.56399999999999995</v>
      </c>
      <c r="J11" s="6">
        <v>-0.23300000000000001</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4" t="s">
        <v>835</v>
      </c>
      <c r="B13" s="22" t="s">
        <v>214</v>
      </c>
      <c r="C13" s="5">
        <v>97.103077655999996</v>
      </c>
      <c r="D13" s="5" t="str">
        <f t="shared" si="1"/>
        <v>Yes</v>
      </c>
      <c r="E13" s="5">
        <v>96.579034714000002</v>
      </c>
      <c r="F13" s="5" t="str">
        <f t="shared" si="2"/>
        <v>Yes</v>
      </c>
      <c r="G13" s="5">
        <v>96.205357031000005</v>
      </c>
      <c r="H13" s="5" t="str">
        <f t="shared" si="3"/>
        <v>Yes</v>
      </c>
      <c r="I13" s="6">
        <v>-0.54</v>
      </c>
      <c r="J13" s="6">
        <v>-0.38700000000000001</v>
      </c>
      <c r="K13" s="105" t="str">
        <f t="shared" si="0"/>
        <v>Yes</v>
      </c>
    </row>
    <row r="14" spans="1:11" x14ac:dyDescent="0.2">
      <c r="A14" s="104" t="s">
        <v>13</v>
      </c>
      <c r="B14" s="22" t="s">
        <v>213</v>
      </c>
      <c r="C14" s="23">
        <v>4416347</v>
      </c>
      <c r="D14" s="5" t="str">
        <f>IF($B14="N/A","N/A",IF(C14&gt;15,"No",IF(C14&lt;-15,"No","Yes")))</f>
        <v>N/A</v>
      </c>
      <c r="E14" s="23">
        <v>2943277</v>
      </c>
      <c r="F14" s="5" t="str">
        <f>IF($B14="N/A","N/A",IF(E14&gt;15,"No",IF(E14&lt;-15,"No","Yes")))</f>
        <v>N/A</v>
      </c>
      <c r="G14" s="23">
        <v>2961549</v>
      </c>
      <c r="H14" s="5" t="str">
        <f>IF($B14="N/A","N/A",IF(G14&gt;15,"No",IF(G14&lt;-15,"No","Yes")))</f>
        <v>N/A</v>
      </c>
      <c r="I14" s="6">
        <v>-33.4</v>
      </c>
      <c r="J14" s="6">
        <v>0.62080000000000002</v>
      </c>
      <c r="K14" s="105" t="str">
        <f t="shared" si="0"/>
        <v>Yes</v>
      </c>
    </row>
    <row r="15" spans="1:11" ht="14.25" customHeight="1" x14ac:dyDescent="0.2">
      <c r="A15" s="104" t="s">
        <v>441</v>
      </c>
      <c r="B15" s="22" t="s">
        <v>213</v>
      </c>
      <c r="C15" s="5">
        <v>2.0378829999999999E-4</v>
      </c>
      <c r="D15" s="5" t="str">
        <f>IF($B15="N/A","N/A",IF(C15&gt;15,"No",IF(C15&lt;-15,"No","Yes")))</f>
        <v>N/A</v>
      </c>
      <c r="E15" s="5">
        <v>1.3590290000000001E-4</v>
      </c>
      <c r="F15" s="5" t="str">
        <f>IF($B15="N/A","N/A",IF(E15&gt;15,"No",IF(E15&lt;-15,"No","Yes")))</f>
        <v>N/A</v>
      </c>
      <c r="G15" s="5">
        <v>11.542371914</v>
      </c>
      <c r="H15" s="5" t="str">
        <f>IF($B15="N/A","N/A",IF(G15&gt;15,"No",IF(G15&lt;-15,"No","Yes")))</f>
        <v>N/A</v>
      </c>
      <c r="I15" s="6">
        <v>-33.299999999999997</v>
      </c>
      <c r="J15" s="6">
        <v>8490000</v>
      </c>
      <c r="K15" s="105" t="str">
        <f t="shared" si="0"/>
        <v>No</v>
      </c>
    </row>
    <row r="16" spans="1:11" ht="12.75" customHeight="1" x14ac:dyDescent="0.2">
      <c r="A16" s="104" t="s">
        <v>857</v>
      </c>
      <c r="B16" s="22" t="s">
        <v>213</v>
      </c>
      <c r="C16" s="24">
        <v>558.33333332999996</v>
      </c>
      <c r="D16" s="5" t="str">
        <f>IF($B16="N/A","N/A",IF(C16&gt;15,"No",IF(C16&lt;-15,"No","Yes")))</f>
        <v>N/A</v>
      </c>
      <c r="E16" s="24">
        <v>1318.5</v>
      </c>
      <c r="F16" s="5" t="str">
        <f>IF($B16="N/A","N/A",IF(E16&gt;15,"No",IF(E16&lt;-15,"No","Yes")))</f>
        <v>N/A</v>
      </c>
      <c r="G16" s="24">
        <v>95.264790117000004</v>
      </c>
      <c r="H16" s="5" t="str">
        <f>IF($B16="N/A","N/A",IF(G16&gt;15,"No",IF(G16&lt;-15,"No","Yes")))</f>
        <v>N/A</v>
      </c>
      <c r="I16" s="6">
        <v>136.1</v>
      </c>
      <c r="J16" s="6">
        <v>-92.8</v>
      </c>
      <c r="K16" s="105" t="str">
        <f t="shared" si="0"/>
        <v>No</v>
      </c>
    </row>
    <row r="17" spans="1:11" x14ac:dyDescent="0.2">
      <c r="A17" s="104" t="s">
        <v>131</v>
      </c>
      <c r="B17" s="22" t="s">
        <v>213</v>
      </c>
      <c r="C17" s="23">
        <v>2089</v>
      </c>
      <c r="D17" s="5" t="str">
        <f>IF($B17="N/A","N/A",IF(C17&gt;15,"No",IF(C17&lt;-15,"No","Yes")))</f>
        <v>N/A</v>
      </c>
      <c r="E17" s="23">
        <v>377</v>
      </c>
      <c r="F17" s="5" t="str">
        <f>IF($B17="N/A","N/A",IF(E17&gt;15,"No",IF(E17&lt;-15,"No","Yes")))</f>
        <v>N/A</v>
      </c>
      <c r="G17" s="23">
        <v>10807</v>
      </c>
      <c r="H17" s="5" t="str">
        <f>IF($B17="N/A","N/A",IF(G17&gt;15,"No",IF(G17&lt;-15,"No","Yes")))</f>
        <v>N/A</v>
      </c>
      <c r="I17" s="6">
        <v>-82</v>
      </c>
      <c r="J17" s="6">
        <v>2767</v>
      </c>
      <c r="K17" s="105" t="str">
        <f t="shared" si="0"/>
        <v>No</v>
      </c>
    </row>
    <row r="18" spans="1:11" x14ac:dyDescent="0.2">
      <c r="A18" s="104" t="s">
        <v>346</v>
      </c>
      <c r="B18" s="22" t="s">
        <v>213</v>
      </c>
      <c r="C18" s="4">
        <v>3.6737576600000002E-2</v>
      </c>
      <c r="D18" s="5" t="str">
        <f>IF($B18="N/A","N/A",IF(C18&gt;15,"No",IF(C18&lt;-15,"No","Yes")))</f>
        <v>N/A</v>
      </c>
      <c r="E18" s="4">
        <v>6.5479502000000004E-3</v>
      </c>
      <c r="F18" s="5" t="str">
        <f>IF($B18="N/A","N/A",IF(E18&gt;15,"No",IF(E18&lt;-15,"No","Yes")))</f>
        <v>N/A</v>
      </c>
      <c r="G18" s="4">
        <v>0.18052546659999999</v>
      </c>
      <c r="H18" s="5" t="str">
        <f>IF($B18="N/A","N/A",IF(G18&gt;15,"No",IF(G18&lt;-15,"No","Yes")))</f>
        <v>N/A</v>
      </c>
      <c r="I18" s="6">
        <v>-82.2</v>
      </c>
      <c r="J18" s="6">
        <v>2657</v>
      </c>
      <c r="K18" s="105" t="str">
        <f t="shared" si="0"/>
        <v>No</v>
      </c>
    </row>
    <row r="19" spans="1:11" ht="27.75" customHeight="1" x14ac:dyDescent="0.2">
      <c r="A19" s="104" t="s">
        <v>836</v>
      </c>
      <c r="B19" s="22" t="s">
        <v>213</v>
      </c>
      <c r="C19" s="24">
        <v>37.888942077999999</v>
      </c>
      <c r="D19" s="5" t="str">
        <f>IF($B19="N/A","N/A",IF(C19&gt;60,"No",IF(C19&lt;15,"No","Yes")))</f>
        <v>N/A</v>
      </c>
      <c r="E19" s="24">
        <v>63.549071617999999</v>
      </c>
      <c r="F19" s="5" t="str">
        <f>IF($B19="N/A","N/A",IF(E19&gt;60,"No",IF(E19&lt;15,"No","Yes")))</f>
        <v>N/A</v>
      </c>
      <c r="G19" s="24">
        <v>64.923012861999993</v>
      </c>
      <c r="H19" s="5" t="str">
        <f>IF($B19="N/A","N/A",IF(G19&gt;60,"No",IF(G19&lt;15,"No","Yes")))</f>
        <v>N/A</v>
      </c>
      <c r="I19" s="6">
        <v>67.72</v>
      </c>
      <c r="J19" s="6">
        <v>2.1619999999999999</v>
      </c>
      <c r="K19" s="105" t="str">
        <f t="shared" si="0"/>
        <v>Yes</v>
      </c>
    </row>
    <row r="20" spans="1:11" x14ac:dyDescent="0.2">
      <c r="A20" s="104" t="s">
        <v>27</v>
      </c>
      <c r="B20" s="22" t="s">
        <v>217</v>
      </c>
      <c r="C20" s="23">
        <v>11</v>
      </c>
      <c r="D20" s="5" t="str">
        <f>IF($B20="N/A","N/A",IF(C20="N/A","N/A",IF(C20=0,"Yes","No")))</f>
        <v>No</v>
      </c>
      <c r="E20" s="23">
        <v>11</v>
      </c>
      <c r="F20" s="5" t="str">
        <f>IF($B20="N/A","N/A",IF(E20="N/A","N/A",IF(E20=0,"Yes","No")))</f>
        <v>No</v>
      </c>
      <c r="G20" s="23">
        <v>11</v>
      </c>
      <c r="H20" s="5" t="str">
        <f>IF($B20="N/A","N/A",IF(G20=0,"Yes","No"))</f>
        <v>No</v>
      </c>
      <c r="I20" s="6">
        <v>-71.400000000000006</v>
      </c>
      <c r="J20" s="6">
        <v>450</v>
      </c>
      <c r="K20" s="105" t="str">
        <f t="shared" si="0"/>
        <v>No</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4416347</v>
      </c>
      <c r="D6" s="5" t="str">
        <f>IF($B6="N/A","N/A",IF(C6&gt;15,"No",IF(C6&lt;-15,"No","Yes")))</f>
        <v>N/A</v>
      </c>
      <c r="E6" s="23">
        <v>2943277</v>
      </c>
      <c r="F6" s="5" t="str">
        <f>IF($B6="N/A","N/A",IF(E6&gt;15,"No",IF(E6&lt;-15,"No","Yes")))</f>
        <v>N/A</v>
      </c>
      <c r="G6" s="23">
        <v>2961549</v>
      </c>
      <c r="H6" s="5" t="str">
        <f>IF($B6="N/A","N/A",IF(G6&gt;15,"No",IF(G6&lt;-15,"No","Yes")))</f>
        <v>N/A</v>
      </c>
      <c r="I6" s="6">
        <v>-33.4</v>
      </c>
      <c r="J6" s="6">
        <v>0.62080000000000002</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72.145040007000006</v>
      </c>
      <c r="D9" s="5" t="str">
        <f>IF($B9="N/A","N/A",IF(C9&gt;60,"No",IF(C9&lt;15,"No","Yes")))</f>
        <v>No</v>
      </c>
      <c r="E9" s="24">
        <v>82.517490198999994</v>
      </c>
      <c r="F9" s="5" t="str">
        <f>IF($B9="N/A","N/A",IF(E9&gt;60,"No",IF(E9&lt;15,"No","Yes")))</f>
        <v>No</v>
      </c>
      <c r="G9" s="24">
        <v>91.244414324999994</v>
      </c>
      <c r="H9" s="5" t="str">
        <f>IF($B9="N/A","N/A",IF(G9&gt;60,"No",IF(G9&lt;15,"No","Yes")))</f>
        <v>No</v>
      </c>
      <c r="I9" s="6">
        <v>14.38</v>
      </c>
      <c r="J9" s="6">
        <v>10.58</v>
      </c>
      <c r="K9" s="105" t="str">
        <f t="shared" si="0"/>
        <v>Yes</v>
      </c>
    </row>
    <row r="10" spans="1:11" x14ac:dyDescent="0.2">
      <c r="A10" s="104" t="s">
        <v>14</v>
      </c>
      <c r="B10" s="22" t="s">
        <v>272</v>
      </c>
      <c r="C10" s="5">
        <v>0.69174818010000005</v>
      </c>
      <c r="D10" s="5" t="str">
        <f>IF($B10="N/A","N/A",IF(C10&gt;15,"No",IF(C10&lt;=0,"No","Yes")))</f>
        <v>Yes</v>
      </c>
      <c r="E10" s="5">
        <v>1.1112443715</v>
      </c>
      <c r="F10" s="5" t="str">
        <f>IF($B10="N/A","N/A",IF(E10&gt;15,"No",IF(E10&lt;=0,"No","Yes")))</f>
        <v>Yes</v>
      </c>
      <c r="G10" s="5">
        <v>1.2632578424000001</v>
      </c>
      <c r="H10" s="5" t="str">
        <f>IF($B10="N/A","N/A",IF(G10&gt;15,"No",IF(G10&lt;=0,"No","Yes")))</f>
        <v>Yes</v>
      </c>
      <c r="I10" s="6">
        <v>60.64</v>
      </c>
      <c r="J10" s="6">
        <v>13.68</v>
      </c>
      <c r="K10" s="105" t="str">
        <f t="shared" si="0"/>
        <v>Yes</v>
      </c>
    </row>
    <row r="11" spans="1:11" x14ac:dyDescent="0.2">
      <c r="A11" s="104" t="s">
        <v>872</v>
      </c>
      <c r="B11" s="22" t="s">
        <v>213</v>
      </c>
      <c r="C11" s="24">
        <v>113.28454992</v>
      </c>
      <c r="D11" s="5" t="str">
        <f>IF($B11="N/A","N/A",IF(C11&gt;15,"No",IF(C11&lt;-15,"No","Yes")))</f>
        <v>N/A</v>
      </c>
      <c r="E11" s="24">
        <v>134.47674810000001</v>
      </c>
      <c r="F11" s="5" t="str">
        <f>IF($B11="N/A","N/A",IF(E11&gt;15,"No",IF(E11&lt;-15,"No","Yes")))</f>
        <v>N/A</v>
      </c>
      <c r="G11" s="24">
        <v>140.99288998</v>
      </c>
      <c r="H11" s="5" t="str">
        <f>IF($B11="N/A","N/A",IF(G11&gt;15,"No",IF(G11&lt;-15,"No","Yes")))</f>
        <v>N/A</v>
      </c>
      <c r="I11" s="6">
        <v>18.71</v>
      </c>
      <c r="J11" s="6">
        <v>4.8460000000000001</v>
      </c>
      <c r="K11" s="105" t="str">
        <f t="shared" si="0"/>
        <v>Yes</v>
      </c>
    </row>
    <row r="12" spans="1:11" x14ac:dyDescent="0.2">
      <c r="A12" s="104" t="s">
        <v>934</v>
      </c>
      <c r="B12" s="22" t="s">
        <v>213</v>
      </c>
      <c r="C12" s="5">
        <v>0</v>
      </c>
      <c r="D12" s="5" t="str">
        <f>IF($B12="N/A","N/A",IF(C12&gt;15,"No",IF(C12&lt;-15,"No","Yes")))</f>
        <v>N/A</v>
      </c>
      <c r="E12" s="5">
        <v>0</v>
      </c>
      <c r="F12" s="5" t="str">
        <f>IF($B12="N/A","N/A",IF(E12&gt;15,"No",IF(E12&lt;-15,"No","Yes")))</f>
        <v>N/A</v>
      </c>
      <c r="G12" s="5">
        <v>0</v>
      </c>
      <c r="H12" s="5" t="str">
        <f>IF($B12="N/A","N/A",IF(G12&gt;15,"No",IF(G12&lt;-15,"No","Yes")))</f>
        <v>N/A</v>
      </c>
      <c r="I12" s="6" t="s">
        <v>1748</v>
      </c>
      <c r="J12" s="6" t="s">
        <v>1748</v>
      </c>
      <c r="K12" s="105" t="str">
        <f t="shared" si="0"/>
        <v>N/A</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05" t="str">
        <f t="shared" si="0"/>
        <v>N/A</v>
      </c>
    </row>
    <row r="15" spans="1:11" x14ac:dyDescent="0.2">
      <c r="A15" s="104" t="s">
        <v>164</v>
      </c>
      <c r="B15" s="22" t="s">
        <v>213</v>
      </c>
      <c r="C15" s="5">
        <v>100</v>
      </c>
      <c r="D15" s="5" t="str">
        <f>IF($B15="N/A","N/A",IF(C15&gt;15,"No",IF(C15&lt;-15,"No","Yes")))</f>
        <v>N/A</v>
      </c>
      <c r="E15" s="5">
        <v>100</v>
      </c>
      <c r="F15" s="5" t="str">
        <f>IF($B15="N/A","N/A",IF(E15&gt;15,"No",IF(E15&lt;-15,"No","Yes")))</f>
        <v>N/A</v>
      </c>
      <c r="G15" s="5">
        <v>100</v>
      </c>
      <c r="H15" s="5" t="str">
        <f>IF($B15="N/A","N/A",IF(G15&gt;15,"No",IF(G15&lt;-15,"No","Yes")))</f>
        <v>N/A</v>
      </c>
      <c r="I15" s="6">
        <v>0</v>
      </c>
      <c r="J15" s="6">
        <v>0</v>
      </c>
      <c r="K15" s="105" t="str">
        <f t="shared" si="0"/>
        <v>Yes</v>
      </c>
    </row>
    <row r="16" spans="1:11" x14ac:dyDescent="0.2">
      <c r="A16" s="104" t="s">
        <v>165</v>
      </c>
      <c r="B16" s="22" t="s">
        <v>275</v>
      </c>
      <c r="C16" s="5">
        <v>100</v>
      </c>
      <c r="D16" s="5" t="str">
        <f>IF($B16="N/A","N/A",IF(C16&gt;98,"Yes","No"))</f>
        <v>Yes</v>
      </c>
      <c r="E16" s="5">
        <v>100</v>
      </c>
      <c r="F16" s="5" t="str">
        <f>IF($B16="N/A","N/A",IF(E16&gt;98,"Yes","No"))</f>
        <v>Yes</v>
      </c>
      <c r="G16" s="5">
        <v>99.999966233999999</v>
      </c>
      <c r="H16" s="5" t="str">
        <f>IF($B16="N/A","N/A",IF(G16&gt;98,"Yes","No"))</f>
        <v>Yes</v>
      </c>
      <c r="I16" s="6">
        <v>0</v>
      </c>
      <c r="J16" s="6">
        <v>0</v>
      </c>
      <c r="K16" s="105" t="str">
        <f t="shared" si="0"/>
        <v>Yes</v>
      </c>
    </row>
    <row r="17" spans="1:11" x14ac:dyDescent="0.2">
      <c r="A17" s="104" t="s">
        <v>21</v>
      </c>
      <c r="B17" s="22" t="s">
        <v>275</v>
      </c>
      <c r="C17" s="5">
        <v>99.998143261999999</v>
      </c>
      <c r="D17" s="5" t="str">
        <f>IF($B17="N/A","N/A",IF(C17&gt;98,"Yes","No"))</f>
        <v>Yes</v>
      </c>
      <c r="E17" s="5">
        <v>99.998029407000004</v>
      </c>
      <c r="F17" s="5" t="str">
        <f>IF($B17="N/A","N/A",IF(E17&gt;98,"Yes","No"))</f>
        <v>Yes</v>
      </c>
      <c r="G17" s="5">
        <v>99.996454557999996</v>
      </c>
      <c r="H17" s="5" t="str">
        <f>IF($B17="N/A","N/A",IF(G17&gt;98,"Yes","No"))</f>
        <v>Yes</v>
      </c>
      <c r="I17" s="6">
        <v>0</v>
      </c>
      <c r="J17" s="6">
        <v>-2E-3</v>
      </c>
      <c r="K17" s="105" t="str">
        <f t="shared" si="0"/>
        <v>Yes</v>
      </c>
    </row>
    <row r="18" spans="1:11" x14ac:dyDescent="0.2">
      <c r="A18" s="104" t="s">
        <v>53</v>
      </c>
      <c r="B18" s="22" t="s">
        <v>275</v>
      </c>
      <c r="C18" s="5">
        <v>99.999750925000001</v>
      </c>
      <c r="D18" s="5" t="str">
        <f>IF($B18="N/A","N/A",IF(C18&gt;98,"Yes","No"))</f>
        <v>Yes</v>
      </c>
      <c r="E18" s="5">
        <v>99.999864097</v>
      </c>
      <c r="F18" s="5" t="str">
        <f>IF($B18="N/A","N/A",IF(E18&gt;98,"Yes","No"))</f>
        <v>Yes</v>
      </c>
      <c r="G18" s="5">
        <v>99.999932467999997</v>
      </c>
      <c r="H18" s="5" t="str">
        <f>IF($B18="N/A","N/A",IF(G18&gt;98,"Yes","No"))</f>
        <v>Yes</v>
      </c>
      <c r="I18" s="6">
        <v>1E-4</v>
      </c>
      <c r="J18" s="6">
        <v>1E-4</v>
      </c>
      <c r="K18" s="105" t="str">
        <f t="shared" si="0"/>
        <v>Yes</v>
      </c>
    </row>
    <row r="19" spans="1:11" ht="12.75" customHeight="1" x14ac:dyDescent="0.2">
      <c r="A19" s="104" t="s">
        <v>673</v>
      </c>
      <c r="B19" s="22" t="s">
        <v>223</v>
      </c>
      <c r="C19" s="5">
        <v>99.124774388999995</v>
      </c>
      <c r="D19" s="5" t="str">
        <f>IF($B19="N/A","N/A",IF(C19&gt;100,"No",IF(C19&lt;98,"No","Yes")))</f>
        <v>Yes</v>
      </c>
      <c r="E19" s="5">
        <v>98.359413673999995</v>
      </c>
      <c r="F19" s="5" t="str">
        <f>IF($B19="N/A","N/A",IF(E19&gt;100,"No",IF(E19&lt;98,"No","Yes")))</f>
        <v>Yes</v>
      </c>
      <c r="G19" s="5">
        <v>99.428744890000004</v>
      </c>
      <c r="H19" s="5" t="str">
        <f>IF($B19="N/A","N/A",IF(G19&gt;100,"No",IF(G19&lt;98,"No","Yes")))</f>
        <v>Yes</v>
      </c>
      <c r="I19" s="6">
        <v>-0.77200000000000002</v>
      </c>
      <c r="J19" s="6">
        <v>1.087</v>
      </c>
      <c r="K19" s="105" t="str">
        <f>IF(J19="Div by 0", "N/A", IF(J19="N/A","N/A", IF(J19&gt;30, "No", IF(J19&lt;-30, "No", "Yes"))))</f>
        <v>Yes</v>
      </c>
    </row>
    <row r="20" spans="1:11" x14ac:dyDescent="0.2">
      <c r="A20" s="104" t="s">
        <v>674</v>
      </c>
      <c r="B20" s="22" t="s">
        <v>223</v>
      </c>
      <c r="C20" s="5">
        <v>100</v>
      </c>
      <c r="D20" s="5" t="str">
        <f>IF($B20="N/A","N/A",IF(C20&gt;100,"No",IF(C20&lt;98,"No","Yes")))</f>
        <v>Yes</v>
      </c>
      <c r="E20" s="5">
        <v>100</v>
      </c>
      <c r="F20" s="5" t="str">
        <f>IF($B20="N/A","N/A",IF(E20&gt;100,"No",IF(E20&lt;98,"No","Yes")))</f>
        <v>Yes</v>
      </c>
      <c r="G20" s="5">
        <v>99.996353260000006</v>
      </c>
      <c r="H20" s="5" t="str">
        <f>IF($B20="N/A","N/A",IF(G20&gt;100,"No",IF(G20&lt;98,"No","Yes")))</f>
        <v>Yes</v>
      </c>
      <c r="I20" s="6">
        <v>0</v>
      </c>
      <c r="J20" s="6">
        <v>-4.0000000000000001E-3</v>
      </c>
      <c r="K20" s="105" t="str">
        <f>IF(J20="Div by 0", "N/A", IF(J20="N/A","N/A", IF(J20&gt;30, "No", IF(J20&lt;-30, "No", "Yes"))))</f>
        <v>Yes</v>
      </c>
    </row>
    <row r="21" spans="1:11" x14ac:dyDescent="0.2">
      <c r="A21" s="104" t="s">
        <v>675</v>
      </c>
      <c r="B21" s="22" t="s">
        <v>223</v>
      </c>
      <c r="C21" s="5">
        <v>100</v>
      </c>
      <c r="D21" s="5" t="str">
        <f>IF($B21="N/A","N/A",IF(C21&gt;100,"No",IF(C21&lt;98,"No","Yes")))</f>
        <v>Yes</v>
      </c>
      <c r="E21" s="5">
        <v>100</v>
      </c>
      <c r="F21" s="5" t="str">
        <f>IF($B21="N/A","N/A",IF(E21&gt;100,"No",IF(E21&lt;98,"No","Yes")))</f>
        <v>Yes</v>
      </c>
      <c r="G21" s="5">
        <v>99.996353260000006</v>
      </c>
      <c r="H21" s="5" t="str">
        <f>IF($B21="N/A","N/A",IF(G21&gt;100,"No",IF(G21&lt;98,"No","Yes")))</f>
        <v>Yes</v>
      </c>
      <c r="I21" s="6">
        <v>0</v>
      </c>
      <c r="J21" s="6">
        <v>-4.0000000000000001E-3</v>
      </c>
      <c r="K21" s="105" t="str">
        <f>IF(J21="Div by 0", "N/A", IF(J21="N/A","N/A", IF(J21&gt;30, "No", IF(J21&lt;-30, "No", "Yes"))))</f>
        <v>Yes</v>
      </c>
    </row>
    <row r="22" spans="1:11" ht="15" customHeight="1" x14ac:dyDescent="0.2">
      <c r="A22" s="104" t="s">
        <v>1687</v>
      </c>
      <c r="B22" s="22" t="s">
        <v>213</v>
      </c>
      <c r="C22" s="5">
        <v>59.793037095999999</v>
      </c>
      <c r="D22" s="5" t="str">
        <f>IF($B22="N/A","N/A",IF(C22&gt;15,"No",IF(C22&lt;-15,"No","Yes")))</f>
        <v>N/A</v>
      </c>
      <c r="E22" s="5">
        <v>59.201325597</v>
      </c>
      <c r="F22" s="5" t="str">
        <f>IF($B22="N/A","N/A",IF(E22&gt;15,"No",IF(E22&lt;-15,"No","Yes")))</f>
        <v>N/A</v>
      </c>
      <c r="G22" s="5">
        <v>57.063111229999997</v>
      </c>
      <c r="H22" s="5" t="str">
        <f>IF($B22="N/A","N/A",IF(G22&gt;15,"No",IF(G22&lt;-15,"No","Yes")))</f>
        <v>N/A</v>
      </c>
      <c r="I22" s="6">
        <v>-0.99</v>
      </c>
      <c r="J22" s="6">
        <v>-3.61</v>
      </c>
      <c r="K22" s="105" t="str">
        <f t="shared" ref="K22:K31" si="1">IF(J22="Div by 0", "N/A", IF(J22="N/A","N/A", IF(J22&gt;30, "No", IF(J22&lt;-30, "No", "Yes"))))</f>
        <v>Yes</v>
      </c>
    </row>
    <row r="23" spans="1:11" x14ac:dyDescent="0.2">
      <c r="A23" s="104" t="s">
        <v>935</v>
      </c>
      <c r="B23" s="22" t="s">
        <v>213</v>
      </c>
      <c r="C23" s="5">
        <v>39.906239251999999</v>
      </c>
      <c r="D23" s="5" t="str">
        <f>IF($B23="N/A","N/A",IF(C23&gt;15,"No",IF(C23&lt;-15,"No","Yes")))</f>
        <v>N/A</v>
      </c>
      <c r="E23" s="5">
        <v>40.195673053999997</v>
      </c>
      <c r="F23" s="5" t="str">
        <f>IF($B23="N/A","N/A",IF(E23&gt;15,"No",IF(E23&lt;-15,"No","Yes")))</f>
        <v>N/A</v>
      </c>
      <c r="G23" s="5">
        <v>42.216117308999998</v>
      </c>
      <c r="H23" s="5" t="str">
        <f>IF($B23="N/A","N/A",IF(G23&gt;15,"No",IF(G23&lt;-15,"No","Yes")))</f>
        <v>N/A</v>
      </c>
      <c r="I23" s="6">
        <v>0.72529999999999994</v>
      </c>
      <c r="J23" s="6">
        <v>5.0270000000000001</v>
      </c>
      <c r="K23" s="105" t="str">
        <f t="shared" si="1"/>
        <v>Yes</v>
      </c>
    </row>
    <row r="24" spans="1:11" ht="25.5" x14ac:dyDescent="0.2">
      <c r="A24" s="104" t="s">
        <v>936</v>
      </c>
      <c r="B24" s="22" t="s">
        <v>213</v>
      </c>
      <c r="C24" s="5">
        <v>0.2920966129</v>
      </c>
      <c r="D24" s="5" t="str">
        <f>IF($B24="N/A","N/A",IF(C24&gt;15,"No",IF(C24&lt;-15,"No","Yes")))</f>
        <v>N/A</v>
      </c>
      <c r="E24" s="5">
        <v>0.5834992765</v>
      </c>
      <c r="F24" s="5" t="str">
        <f>IF($B24="N/A","N/A",IF(E24&gt;15,"No",IF(E24&lt;-15,"No","Yes")))</f>
        <v>N/A</v>
      </c>
      <c r="G24" s="5">
        <v>0.69851959230000005</v>
      </c>
      <c r="H24" s="5" t="str">
        <f>IF($B24="N/A","N/A",IF(G24&gt;15,"No",IF(G24&lt;-15,"No","Yes")))</f>
        <v>N/A</v>
      </c>
      <c r="I24" s="6">
        <v>99.76</v>
      </c>
      <c r="J24" s="6">
        <v>19.71</v>
      </c>
      <c r="K24" s="105" t="str">
        <f t="shared" si="1"/>
        <v>Yes</v>
      </c>
    </row>
    <row r="25" spans="1:11" x14ac:dyDescent="0.2">
      <c r="A25" s="104" t="s">
        <v>166</v>
      </c>
      <c r="B25" s="22" t="s">
        <v>213</v>
      </c>
      <c r="C25" s="5">
        <v>100</v>
      </c>
      <c r="D25" s="5" t="str">
        <f t="shared" ref="D25:D27" si="2">IF($B25="N/A","N/A",IF(C25&gt;15,"No",IF(C25&lt;-15,"No","Yes")))</f>
        <v>N/A</v>
      </c>
      <c r="E25" s="5">
        <v>100</v>
      </c>
      <c r="F25" s="5" t="str">
        <f t="shared" ref="F25:F27" si="3">IF($B25="N/A","N/A",IF(E25&gt;15,"No",IF(E25&lt;-15,"No","Yes")))</f>
        <v>N/A</v>
      </c>
      <c r="G25" s="5">
        <v>99.996353260000006</v>
      </c>
      <c r="H25" s="5" t="str">
        <f t="shared" ref="H25:H27" si="4">IF($B25="N/A","N/A",IF(G25&gt;15,"No",IF(G25&lt;-15,"No","Yes")))</f>
        <v>N/A</v>
      </c>
      <c r="I25" s="6">
        <v>0</v>
      </c>
      <c r="J25" s="6">
        <v>-4.0000000000000001E-3</v>
      </c>
      <c r="K25" s="105" t="str">
        <f t="shared" si="1"/>
        <v>Yes</v>
      </c>
    </row>
    <row r="26" spans="1:11" x14ac:dyDescent="0.2">
      <c r="A26" s="104" t="s">
        <v>167</v>
      </c>
      <c r="B26" s="22" t="s">
        <v>213</v>
      </c>
      <c r="C26" s="5">
        <v>100</v>
      </c>
      <c r="D26" s="5" t="str">
        <f t="shared" si="2"/>
        <v>N/A</v>
      </c>
      <c r="E26" s="5">
        <v>100</v>
      </c>
      <c r="F26" s="5" t="str">
        <f t="shared" si="3"/>
        <v>N/A</v>
      </c>
      <c r="G26" s="5">
        <v>99.996353260000006</v>
      </c>
      <c r="H26" s="5" t="str">
        <f t="shared" si="4"/>
        <v>N/A</v>
      </c>
      <c r="I26" s="6">
        <v>0</v>
      </c>
      <c r="J26" s="6">
        <v>-4.0000000000000001E-3</v>
      </c>
      <c r="K26" s="105" t="str">
        <f t="shared" si="1"/>
        <v>Yes</v>
      </c>
    </row>
    <row r="27" spans="1:11" x14ac:dyDescent="0.2">
      <c r="A27" s="104" t="s">
        <v>168</v>
      </c>
      <c r="B27" s="22" t="s">
        <v>213</v>
      </c>
      <c r="C27" s="5">
        <v>100</v>
      </c>
      <c r="D27" s="5" t="str">
        <f t="shared" si="2"/>
        <v>N/A</v>
      </c>
      <c r="E27" s="5">
        <v>100</v>
      </c>
      <c r="F27" s="5" t="str">
        <f t="shared" si="3"/>
        <v>N/A</v>
      </c>
      <c r="G27" s="5">
        <v>99.996353260000006</v>
      </c>
      <c r="H27" s="5" t="str">
        <f t="shared" si="4"/>
        <v>N/A</v>
      </c>
      <c r="I27" s="6">
        <v>0</v>
      </c>
      <c r="J27" s="6">
        <v>-4.0000000000000001E-3</v>
      </c>
      <c r="K27" s="105" t="str">
        <f t="shared" si="1"/>
        <v>Yes</v>
      </c>
    </row>
    <row r="28" spans="1:11" x14ac:dyDescent="0.2">
      <c r="A28" s="104" t="s">
        <v>54</v>
      </c>
      <c r="B28" s="22" t="s">
        <v>213</v>
      </c>
      <c r="C28" s="5">
        <v>9.8395574442000004</v>
      </c>
      <c r="D28" s="5" t="str">
        <f>IF($B28="N/A","N/A",IF(C28&gt;15,"No",IF(C28&lt;-15,"No","Yes")))</f>
        <v>N/A</v>
      </c>
      <c r="E28" s="5">
        <v>12.964427065000001</v>
      </c>
      <c r="F28" s="5" t="str">
        <f>IF($B28="N/A","N/A",IF(E28&gt;15,"No",IF(E28&lt;-15,"No","Yes")))</f>
        <v>N/A</v>
      </c>
      <c r="G28" s="5">
        <v>11.910793979999999</v>
      </c>
      <c r="H28" s="5" t="str">
        <f>IF($B28="N/A","N/A",IF(G28&gt;15,"No",IF(G28&lt;-15,"No","Yes")))</f>
        <v>N/A</v>
      </c>
      <c r="I28" s="6">
        <v>31.76</v>
      </c>
      <c r="J28" s="6">
        <v>-8.1300000000000008</v>
      </c>
      <c r="K28" s="105" t="str">
        <f t="shared" si="1"/>
        <v>Yes</v>
      </c>
    </row>
    <row r="29" spans="1:11" x14ac:dyDescent="0.2">
      <c r="A29" s="104" t="s">
        <v>55</v>
      </c>
      <c r="B29" s="22" t="s">
        <v>213</v>
      </c>
      <c r="C29" s="5">
        <v>90.160442556000007</v>
      </c>
      <c r="D29" s="5" t="str">
        <f>IF($B29="N/A","N/A",IF(C29&gt;15,"No",IF(C29&lt;-15,"No","Yes")))</f>
        <v>N/A</v>
      </c>
      <c r="E29" s="5">
        <v>87.035572935000005</v>
      </c>
      <c r="F29" s="5" t="str">
        <f>IF($B29="N/A","N/A",IF(E29&gt;15,"No",IF(E29&lt;-15,"No","Yes")))</f>
        <v>N/A</v>
      </c>
      <c r="G29" s="5">
        <v>88.085559279999998</v>
      </c>
      <c r="H29" s="5" t="str">
        <f>IF($B29="N/A","N/A",IF(G29&gt;15,"No",IF(G29&lt;-15,"No","Yes")))</f>
        <v>N/A</v>
      </c>
      <c r="I29" s="6">
        <v>-3.47</v>
      </c>
      <c r="J29" s="6">
        <v>1.206</v>
      </c>
      <c r="K29" s="105" t="str">
        <f t="shared" si="1"/>
        <v>Yes</v>
      </c>
    </row>
    <row r="30" spans="1:11" x14ac:dyDescent="0.2">
      <c r="A30" s="104" t="s">
        <v>56</v>
      </c>
      <c r="B30" s="22" t="s">
        <v>213</v>
      </c>
      <c r="C30" s="5">
        <v>78.530763093999994</v>
      </c>
      <c r="D30" s="5" t="str">
        <f>IF($B30="N/A","N/A",IF(C30&gt;15,"No",IF(C30&lt;-15,"No","Yes")))</f>
        <v>N/A</v>
      </c>
      <c r="E30" s="5">
        <v>75.226218939000006</v>
      </c>
      <c r="F30" s="5" t="str">
        <f>IF($B30="N/A","N/A",IF(E30&gt;15,"No",IF(E30&lt;-15,"No","Yes")))</f>
        <v>N/A</v>
      </c>
      <c r="G30" s="5">
        <v>76.347580269999995</v>
      </c>
      <c r="H30" s="5" t="str">
        <f>IF($B30="N/A","N/A",IF(G30&gt;15,"No",IF(G30&lt;-15,"No","Yes")))</f>
        <v>N/A</v>
      </c>
      <c r="I30" s="6">
        <v>-4.21</v>
      </c>
      <c r="J30" s="6">
        <v>1.4910000000000001</v>
      </c>
      <c r="K30" s="105" t="str">
        <f t="shared" si="1"/>
        <v>Yes</v>
      </c>
    </row>
    <row r="31" spans="1:11" x14ac:dyDescent="0.2">
      <c r="A31" s="112" t="s">
        <v>57</v>
      </c>
      <c r="B31" s="113" t="s">
        <v>213</v>
      </c>
      <c r="C31" s="114">
        <v>14.79453494</v>
      </c>
      <c r="D31" s="114" t="str">
        <f>IF($B31="N/A","N/A",IF(C31&gt;15,"No",IF(C31&lt;-15,"No","Yes")))</f>
        <v>N/A</v>
      </c>
      <c r="E31" s="114">
        <v>13.653047267</v>
      </c>
      <c r="F31" s="114" t="str">
        <f>IF($B31="N/A","N/A",IF(E31&gt;15,"No",IF(E31&lt;-15,"No","Yes")))</f>
        <v>N/A</v>
      </c>
      <c r="G31" s="114">
        <v>13.156999935</v>
      </c>
      <c r="H31" s="114" t="str">
        <f>IF($B31="N/A","N/A",IF(G31&gt;15,"No",IF(G31&lt;-15,"No","Yes")))</f>
        <v>N/A</v>
      </c>
      <c r="I31" s="115">
        <v>-7.72</v>
      </c>
      <c r="J31" s="115">
        <v>-3.63</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1269929</v>
      </c>
      <c r="D6" s="5" t="str">
        <f t="shared" ref="D6:F18" si="0">IF($B6="N/A","N/A",IF(C6&lt;0,"No","Yes"))</f>
        <v>N/A</v>
      </c>
      <c r="E6" s="23">
        <v>2814250</v>
      </c>
      <c r="F6" s="5" t="str">
        <f t="shared" si="0"/>
        <v>N/A</v>
      </c>
      <c r="G6" s="23">
        <v>3024864</v>
      </c>
      <c r="H6" s="5" t="str">
        <f t="shared" ref="H6:H18" si="1">IF($B6="N/A","N/A",IF(G6&lt;0,"No","Yes"))</f>
        <v>N/A</v>
      </c>
      <c r="I6" s="6">
        <v>121.6</v>
      </c>
      <c r="J6" s="6">
        <v>7.484</v>
      </c>
      <c r="K6" s="105" t="str">
        <f t="shared" ref="K6:K18" si="2">IF(J6="Div by 0", "N/A", IF(J6="N/A","N/A", IF(J6&gt;30, "No", IF(J6&lt;-30, "No", "Yes"))))</f>
        <v>Yes</v>
      </c>
    </row>
    <row r="7" spans="1:11" x14ac:dyDescent="0.2">
      <c r="A7" s="102" t="s">
        <v>442</v>
      </c>
      <c r="B7" s="55" t="s">
        <v>213</v>
      </c>
      <c r="C7" s="5">
        <v>0.25450241709999999</v>
      </c>
      <c r="D7" s="5" t="str">
        <f t="shared" si="0"/>
        <v>N/A</v>
      </c>
      <c r="E7" s="5">
        <v>0.5775961624</v>
      </c>
      <c r="F7" s="5" t="str">
        <f t="shared" si="0"/>
        <v>N/A</v>
      </c>
      <c r="G7" s="5">
        <v>0.72674341720000002</v>
      </c>
      <c r="H7" s="5" t="str">
        <f t="shared" si="1"/>
        <v>N/A</v>
      </c>
      <c r="I7" s="6">
        <v>127</v>
      </c>
      <c r="J7" s="6">
        <v>25.82</v>
      </c>
      <c r="K7" s="105" t="str">
        <f t="shared" si="2"/>
        <v>Yes</v>
      </c>
    </row>
    <row r="8" spans="1:11" x14ac:dyDescent="0.2">
      <c r="A8" s="102" t="s">
        <v>443</v>
      </c>
      <c r="B8" s="55" t="s">
        <v>213</v>
      </c>
      <c r="C8" s="5">
        <v>92.695812128</v>
      </c>
      <c r="D8" s="5" t="str">
        <f t="shared" si="0"/>
        <v>N/A</v>
      </c>
      <c r="E8" s="5">
        <v>61.887430043999998</v>
      </c>
      <c r="F8" s="5" t="str">
        <f t="shared" si="0"/>
        <v>N/A</v>
      </c>
      <c r="G8" s="5">
        <v>58.641115765999999</v>
      </c>
      <c r="H8" s="5" t="str">
        <f t="shared" si="1"/>
        <v>N/A</v>
      </c>
      <c r="I8" s="6">
        <v>-33.200000000000003</v>
      </c>
      <c r="J8" s="6">
        <v>-5.25</v>
      </c>
      <c r="K8" s="105" t="str">
        <f t="shared" si="2"/>
        <v>Yes</v>
      </c>
    </row>
    <row r="9" spans="1:11" x14ac:dyDescent="0.2">
      <c r="A9" s="102" t="s">
        <v>444</v>
      </c>
      <c r="B9" s="55" t="s">
        <v>213</v>
      </c>
      <c r="C9" s="5">
        <v>1.6332409134999999</v>
      </c>
      <c r="D9" s="5" t="str">
        <f t="shared" si="0"/>
        <v>N/A</v>
      </c>
      <c r="E9" s="5">
        <v>7.4254241805000003</v>
      </c>
      <c r="F9" s="5" t="str">
        <f t="shared" si="0"/>
        <v>N/A</v>
      </c>
      <c r="G9" s="5">
        <v>7.2366559290000003</v>
      </c>
      <c r="H9" s="5" t="str">
        <f t="shared" si="1"/>
        <v>N/A</v>
      </c>
      <c r="I9" s="6">
        <v>354.6</v>
      </c>
      <c r="J9" s="6">
        <v>-2.54</v>
      </c>
      <c r="K9" s="105" t="str">
        <f t="shared" si="2"/>
        <v>Yes</v>
      </c>
    </row>
    <row r="10" spans="1:11" x14ac:dyDescent="0.2">
      <c r="A10" s="102" t="s">
        <v>445</v>
      </c>
      <c r="B10" s="55" t="s">
        <v>213</v>
      </c>
      <c r="C10" s="5">
        <v>5.4002231620999996</v>
      </c>
      <c r="D10" s="5" t="str">
        <f t="shared" si="0"/>
        <v>N/A</v>
      </c>
      <c r="E10" s="5">
        <v>30.050599627</v>
      </c>
      <c r="F10" s="5" t="str">
        <f t="shared" si="0"/>
        <v>N/A</v>
      </c>
      <c r="G10" s="5">
        <v>33.178218921999999</v>
      </c>
      <c r="H10" s="5" t="str">
        <f t="shared" si="1"/>
        <v>N/A</v>
      </c>
      <c r="I10" s="6">
        <v>456.5</v>
      </c>
      <c r="J10" s="6">
        <v>10.41</v>
      </c>
      <c r="K10" s="105" t="str">
        <f t="shared" si="2"/>
        <v>Yes</v>
      </c>
    </row>
    <row r="11" spans="1:11" x14ac:dyDescent="0.2">
      <c r="A11" s="128" t="s">
        <v>207</v>
      </c>
      <c r="B11" s="55" t="s">
        <v>213</v>
      </c>
      <c r="C11" s="5">
        <v>0</v>
      </c>
      <c r="D11" s="5" t="str">
        <f t="shared" si="0"/>
        <v>N/A</v>
      </c>
      <c r="E11" s="5">
        <v>0</v>
      </c>
      <c r="F11" s="5" t="str">
        <f t="shared" si="0"/>
        <v>N/A</v>
      </c>
      <c r="G11" s="5">
        <v>0</v>
      </c>
      <c r="H11" s="5" t="str">
        <f t="shared" si="1"/>
        <v>N/A</v>
      </c>
      <c r="I11" s="6" t="s">
        <v>1748</v>
      </c>
      <c r="J11" s="6" t="s">
        <v>1748</v>
      </c>
      <c r="K11" s="105" t="str">
        <f t="shared" si="2"/>
        <v>N/A</v>
      </c>
    </row>
    <row r="12" spans="1:11" x14ac:dyDescent="0.2">
      <c r="A12" s="128" t="s">
        <v>934</v>
      </c>
      <c r="B12" s="55" t="s">
        <v>213</v>
      </c>
      <c r="C12" s="5">
        <v>0</v>
      </c>
      <c r="D12" s="5" t="str">
        <f t="shared" si="0"/>
        <v>N/A</v>
      </c>
      <c r="E12" s="5">
        <v>0</v>
      </c>
      <c r="F12" s="5" t="str">
        <f t="shared" si="0"/>
        <v>N/A</v>
      </c>
      <c r="G12" s="5">
        <v>0</v>
      </c>
      <c r="H12" s="5" t="str">
        <f t="shared" si="1"/>
        <v>N/A</v>
      </c>
      <c r="I12" s="6" t="s">
        <v>1748</v>
      </c>
      <c r="J12" s="6" t="s">
        <v>1748</v>
      </c>
      <c r="K12" s="105" t="str">
        <f t="shared" si="2"/>
        <v>N/A</v>
      </c>
    </row>
    <row r="13" spans="1:11" x14ac:dyDescent="0.2">
      <c r="A13" s="128" t="s">
        <v>51</v>
      </c>
      <c r="B13" s="55" t="s">
        <v>213</v>
      </c>
      <c r="C13" s="5">
        <v>100</v>
      </c>
      <c r="D13" s="5" t="str">
        <f t="shared" si="0"/>
        <v>N/A</v>
      </c>
      <c r="E13" s="5">
        <v>100</v>
      </c>
      <c r="F13" s="5" t="str">
        <f t="shared" si="0"/>
        <v>N/A</v>
      </c>
      <c r="G13" s="5">
        <v>100</v>
      </c>
      <c r="H13" s="5" t="str">
        <f t="shared" si="1"/>
        <v>N/A</v>
      </c>
      <c r="I13" s="6">
        <v>0</v>
      </c>
      <c r="J13" s="6">
        <v>0</v>
      </c>
      <c r="K13" s="105" t="str">
        <f t="shared" si="2"/>
        <v>Yes</v>
      </c>
    </row>
    <row r="14" spans="1:11" x14ac:dyDescent="0.2">
      <c r="A14" s="128" t="s">
        <v>52</v>
      </c>
      <c r="B14" s="55" t="s">
        <v>213</v>
      </c>
      <c r="C14" s="5">
        <v>0</v>
      </c>
      <c r="D14" s="5" t="str">
        <f t="shared" si="0"/>
        <v>N/A</v>
      </c>
      <c r="E14" s="5">
        <v>0</v>
      </c>
      <c r="F14" s="5" t="str">
        <f t="shared" si="0"/>
        <v>N/A</v>
      </c>
      <c r="G14" s="5">
        <v>0</v>
      </c>
      <c r="H14" s="5" t="str">
        <f t="shared" si="1"/>
        <v>N/A</v>
      </c>
      <c r="I14" s="6" t="s">
        <v>1748</v>
      </c>
      <c r="J14" s="6" t="s">
        <v>1748</v>
      </c>
      <c r="K14" s="105" t="str">
        <f t="shared" si="2"/>
        <v>N/A</v>
      </c>
    </row>
    <row r="15" spans="1:11" x14ac:dyDescent="0.2">
      <c r="A15" s="128" t="s">
        <v>164</v>
      </c>
      <c r="B15" s="55" t="s">
        <v>213</v>
      </c>
      <c r="C15" s="5">
        <v>100</v>
      </c>
      <c r="D15" s="5" t="str">
        <f t="shared" si="0"/>
        <v>N/A</v>
      </c>
      <c r="E15" s="5">
        <v>100</v>
      </c>
      <c r="F15" s="5" t="str">
        <f t="shared" si="0"/>
        <v>N/A</v>
      </c>
      <c r="G15" s="5">
        <v>100</v>
      </c>
      <c r="H15" s="5" t="str">
        <f t="shared" si="1"/>
        <v>N/A</v>
      </c>
      <c r="I15" s="6">
        <v>0</v>
      </c>
      <c r="J15" s="6">
        <v>0</v>
      </c>
      <c r="K15" s="105" t="str">
        <f t="shared" si="2"/>
        <v>Yes</v>
      </c>
    </row>
    <row r="16" spans="1:11" x14ac:dyDescent="0.2">
      <c r="A16" s="128" t="s">
        <v>165</v>
      </c>
      <c r="B16" s="55" t="s">
        <v>213</v>
      </c>
      <c r="C16" s="5">
        <v>100</v>
      </c>
      <c r="D16" s="5" t="str">
        <f t="shared" si="0"/>
        <v>N/A</v>
      </c>
      <c r="E16" s="5">
        <v>100</v>
      </c>
      <c r="F16" s="5" t="str">
        <f t="shared" si="0"/>
        <v>N/A</v>
      </c>
      <c r="G16" s="5">
        <v>100</v>
      </c>
      <c r="H16" s="5" t="str">
        <f t="shared" si="1"/>
        <v>N/A</v>
      </c>
      <c r="I16" s="6">
        <v>0</v>
      </c>
      <c r="J16" s="6">
        <v>0</v>
      </c>
      <c r="K16" s="105" t="str">
        <f t="shared" si="2"/>
        <v>Yes</v>
      </c>
    </row>
    <row r="17" spans="1:11" x14ac:dyDescent="0.2">
      <c r="A17" s="128" t="s">
        <v>21</v>
      </c>
      <c r="B17" s="55" t="s">
        <v>213</v>
      </c>
      <c r="C17" s="5">
        <v>99.999763766000001</v>
      </c>
      <c r="D17" s="5" t="str">
        <f t="shared" si="0"/>
        <v>N/A</v>
      </c>
      <c r="E17" s="5">
        <v>99.999360397999993</v>
      </c>
      <c r="F17" s="5" t="str">
        <f t="shared" si="0"/>
        <v>N/A</v>
      </c>
      <c r="G17" s="5">
        <v>99.999305754000005</v>
      </c>
      <c r="H17" s="5" t="str">
        <f t="shared" si="1"/>
        <v>N/A</v>
      </c>
      <c r="I17" s="6">
        <v>0</v>
      </c>
      <c r="J17" s="6">
        <v>0</v>
      </c>
      <c r="K17" s="105" t="str">
        <f t="shared" si="2"/>
        <v>Yes</v>
      </c>
    </row>
    <row r="18" spans="1:11" x14ac:dyDescent="0.2">
      <c r="A18" s="128" t="s">
        <v>53</v>
      </c>
      <c r="B18" s="55" t="s">
        <v>213</v>
      </c>
      <c r="C18" s="5">
        <v>100</v>
      </c>
      <c r="D18" s="5" t="str">
        <f t="shared" si="0"/>
        <v>N/A</v>
      </c>
      <c r="E18" s="5">
        <v>100</v>
      </c>
      <c r="F18" s="5" t="str">
        <f t="shared" si="0"/>
        <v>N/A</v>
      </c>
      <c r="G18" s="5">
        <v>99.999801644000001</v>
      </c>
      <c r="H18" s="5" t="str">
        <f t="shared" si="1"/>
        <v>N/A</v>
      </c>
      <c r="I18" s="6">
        <v>0</v>
      </c>
      <c r="J18" s="6">
        <v>0</v>
      </c>
      <c r="K18" s="105" t="str">
        <f t="shared" si="2"/>
        <v>Yes</v>
      </c>
    </row>
    <row r="19" spans="1:11" x14ac:dyDescent="0.2">
      <c r="A19" s="104" t="s">
        <v>673</v>
      </c>
      <c r="B19" s="55" t="s">
        <v>213</v>
      </c>
      <c r="C19" s="5">
        <v>99.584937425999996</v>
      </c>
      <c r="D19" s="5" t="str">
        <f t="shared" ref="D19:D21" si="3">IF($B19="N/A","N/A",IF(C19&lt;0,"No","Yes"))</f>
        <v>N/A</v>
      </c>
      <c r="E19" s="5">
        <v>99.281797991999994</v>
      </c>
      <c r="F19" s="5" t="str">
        <f t="shared" ref="F19:F21" si="4">IF($B19="N/A","N/A",IF(E19&lt;0,"No","Yes"))</f>
        <v>N/A</v>
      </c>
      <c r="G19" s="5">
        <v>99.837943127000003</v>
      </c>
      <c r="H19" s="5" t="str">
        <f t="shared" ref="H19:H21" si="5">IF($B19="N/A","N/A",IF(G19&lt;0,"No","Yes"))</f>
        <v>N/A</v>
      </c>
      <c r="I19" s="6">
        <v>-0.30399999999999999</v>
      </c>
      <c r="J19" s="6">
        <v>0.56020000000000003</v>
      </c>
      <c r="K19" s="105" t="str">
        <f>IF(J19="Div by 0", "N/A", IF(J19="N/A","N/A", IF(J19&gt;30, "No", IF(J19&lt;-30, "No", "Yes"))))</f>
        <v>Yes</v>
      </c>
    </row>
    <row r="20" spans="1:11" x14ac:dyDescent="0.2">
      <c r="A20" s="104" t="s">
        <v>674</v>
      </c>
      <c r="B20" s="55" t="s">
        <v>213</v>
      </c>
      <c r="C20" s="5">
        <v>100</v>
      </c>
      <c r="D20" s="5" t="str">
        <f t="shared" si="3"/>
        <v>N/A</v>
      </c>
      <c r="E20" s="5">
        <v>99.999964466999998</v>
      </c>
      <c r="F20" s="5" t="str">
        <f t="shared" si="4"/>
        <v>N/A</v>
      </c>
      <c r="G20" s="5">
        <v>99.984329873999997</v>
      </c>
      <c r="H20" s="5" t="str">
        <f t="shared" si="5"/>
        <v>N/A</v>
      </c>
      <c r="I20" s="6">
        <v>0</v>
      </c>
      <c r="J20" s="6">
        <v>-1.6E-2</v>
      </c>
      <c r="K20" s="105" t="str">
        <f>IF(J20="Div by 0", "N/A", IF(J20="N/A","N/A", IF(J20&gt;30, "No", IF(J20&lt;-30, "No", "Yes"))))</f>
        <v>Yes</v>
      </c>
    </row>
    <row r="21" spans="1:11" x14ac:dyDescent="0.2">
      <c r="A21" s="104" t="s">
        <v>675</v>
      </c>
      <c r="B21" s="55" t="s">
        <v>213</v>
      </c>
      <c r="C21" s="5">
        <v>100</v>
      </c>
      <c r="D21" s="5" t="str">
        <f t="shared" si="3"/>
        <v>N/A</v>
      </c>
      <c r="E21" s="5">
        <v>99.999964466999998</v>
      </c>
      <c r="F21" s="5" t="str">
        <f t="shared" si="4"/>
        <v>N/A</v>
      </c>
      <c r="G21" s="5">
        <v>99.984329873999997</v>
      </c>
      <c r="H21" s="5" t="str">
        <f t="shared" si="5"/>
        <v>N/A</v>
      </c>
      <c r="I21" s="6">
        <v>0</v>
      </c>
      <c r="J21" s="6">
        <v>-1.6E-2</v>
      </c>
      <c r="K21" s="105" t="str">
        <f>IF(J21="Div by 0", "N/A", IF(J21="N/A","N/A", IF(J21&gt;30, "No", IF(J21&lt;-30, "No", "Yes"))))</f>
        <v>Yes</v>
      </c>
    </row>
    <row r="22" spans="1:11" ht="16.5" customHeight="1" x14ac:dyDescent="0.2">
      <c r="A22" s="104" t="s">
        <v>1687</v>
      </c>
      <c r="B22" s="55" t="s">
        <v>213</v>
      </c>
      <c r="C22" s="5">
        <v>57.893787762999999</v>
      </c>
      <c r="D22" s="5" t="str">
        <f t="shared" ref="D22:D31" si="6">IF($B22="N/A","N/A",IF(C22&lt;0,"No","Yes"))</f>
        <v>N/A</v>
      </c>
      <c r="E22" s="5">
        <v>55.293097627999998</v>
      </c>
      <c r="F22" s="5" t="str">
        <f t="shared" ref="F22:F31" si="7">IF($B22="N/A","N/A",IF(E22&lt;0,"No","Yes"))</f>
        <v>N/A</v>
      </c>
      <c r="G22" s="5">
        <v>53.690083256999998</v>
      </c>
      <c r="I22" s="6">
        <v>-4.49</v>
      </c>
      <c r="J22" s="6">
        <v>-2.9</v>
      </c>
      <c r="K22" s="105" t="str">
        <f t="shared" ref="K22:K31" si="8">IF(J22="Div by 0", "N/A", IF(J22="N/A","N/A", IF(J22&gt;30, "No", IF(J22&lt;-30, "No", "Yes"))))</f>
        <v>Yes</v>
      </c>
    </row>
    <row r="23" spans="1:11" x14ac:dyDescent="0.2">
      <c r="A23" s="104" t="s">
        <v>937</v>
      </c>
      <c r="B23" s="55" t="s">
        <v>213</v>
      </c>
      <c r="C23" s="5">
        <v>41.764539591999998</v>
      </c>
      <c r="D23" s="5" t="str">
        <f t="shared" si="6"/>
        <v>N/A</v>
      </c>
      <c r="E23" s="5">
        <v>44.252678332999999</v>
      </c>
      <c r="F23" s="5" t="str">
        <f t="shared" si="7"/>
        <v>N/A</v>
      </c>
      <c r="G23" s="5">
        <v>45.473052672999998</v>
      </c>
      <c r="H23" s="5" t="str">
        <f t="shared" ref="H23:H31" si="9">IF($B23="N/A","N/A",IF(G23&lt;0,"No","Yes"))</f>
        <v>N/A</v>
      </c>
      <c r="I23" s="6">
        <v>5.9580000000000002</v>
      </c>
      <c r="J23" s="6">
        <v>2.758</v>
      </c>
      <c r="K23" s="105" t="str">
        <f t="shared" si="8"/>
        <v>Yes</v>
      </c>
    </row>
    <row r="24" spans="1:11" ht="25.5" x14ac:dyDescent="0.2">
      <c r="A24" s="104" t="s">
        <v>938</v>
      </c>
      <c r="B24" s="55" t="s">
        <v>213</v>
      </c>
      <c r="C24" s="5">
        <v>0.16851335780000001</v>
      </c>
      <c r="D24" s="5" t="str">
        <f t="shared" si="6"/>
        <v>N/A</v>
      </c>
      <c r="E24" s="5">
        <v>0.24987119129999999</v>
      </c>
      <c r="F24" s="5" t="str">
        <f t="shared" si="7"/>
        <v>N/A</v>
      </c>
      <c r="G24" s="5">
        <v>0.39386894750000001</v>
      </c>
      <c r="H24" s="5" t="str">
        <f t="shared" si="9"/>
        <v>N/A</v>
      </c>
      <c r="I24" s="6">
        <v>48.28</v>
      </c>
      <c r="J24" s="6">
        <v>57.63</v>
      </c>
      <c r="K24" s="105" t="str">
        <f t="shared" si="8"/>
        <v>No</v>
      </c>
    </row>
    <row r="25" spans="1:11" x14ac:dyDescent="0.2">
      <c r="A25" s="128" t="s">
        <v>166</v>
      </c>
      <c r="B25" s="55" t="s">
        <v>213</v>
      </c>
      <c r="C25" s="5">
        <v>100</v>
      </c>
      <c r="D25" s="5" t="str">
        <f t="shared" si="6"/>
        <v>N/A</v>
      </c>
      <c r="E25" s="5">
        <v>99.999964466999998</v>
      </c>
      <c r="F25" s="5" t="str">
        <f t="shared" si="7"/>
        <v>N/A</v>
      </c>
      <c r="G25" s="5">
        <v>99.984329873999997</v>
      </c>
      <c r="H25" s="5" t="str">
        <f t="shared" si="9"/>
        <v>N/A</v>
      </c>
      <c r="I25" s="6">
        <v>0</v>
      </c>
      <c r="J25" s="6">
        <v>-1.6E-2</v>
      </c>
      <c r="K25" s="105" t="str">
        <f t="shared" si="8"/>
        <v>Yes</v>
      </c>
    </row>
    <row r="26" spans="1:11" x14ac:dyDescent="0.2">
      <c r="A26" s="128" t="s">
        <v>167</v>
      </c>
      <c r="B26" s="55" t="s">
        <v>213</v>
      </c>
      <c r="C26" s="5">
        <v>100</v>
      </c>
      <c r="D26" s="5" t="str">
        <f t="shared" si="6"/>
        <v>N/A</v>
      </c>
      <c r="E26" s="5">
        <v>99.999964466999998</v>
      </c>
      <c r="F26" s="5" t="str">
        <f t="shared" si="7"/>
        <v>N/A</v>
      </c>
      <c r="G26" s="5">
        <v>99.984329873999997</v>
      </c>
      <c r="H26" s="5" t="str">
        <f t="shared" si="9"/>
        <v>N/A</v>
      </c>
      <c r="I26" s="6">
        <v>0</v>
      </c>
      <c r="J26" s="6">
        <v>-1.6E-2</v>
      </c>
      <c r="K26" s="105" t="str">
        <f t="shared" si="8"/>
        <v>Yes</v>
      </c>
    </row>
    <row r="27" spans="1:11" x14ac:dyDescent="0.2">
      <c r="A27" s="128" t="s">
        <v>168</v>
      </c>
      <c r="B27" s="55" t="s">
        <v>213</v>
      </c>
      <c r="C27" s="5">
        <v>100</v>
      </c>
      <c r="D27" s="5" t="str">
        <f t="shared" si="6"/>
        <v>N/A</v>
      </c>
      <c r="E27" s="5">
        <v>99.999964466999998</v>
      </c>
      <c r="F27" s="5" t="str">
        <f t="shared" si="7"/>
        <v>N/A</v>
      </c>
      <c r="G27" s="5">
        <v>99.984329873999997</v>
      </c>
      <c r="H27" s="5" t="str">
        <f t="shared" si="9"/>
        <v>N/A</v>
      </c>
      <c r="I27" s="6">
        <v>0</v>
      </c>
      <c r="J27" s="6">
        <v>-1.6E-2</v>
      </c>
      <c r="K27" s="105" t="str">
        <f t="shared" si="8"/>
        <v>Yes</v>
      </c>
    </row>
    <row r="28" spans="1:11" x14ac:dyDescent="0.2">
      <c r="A28" s="128" t="s">
        <v>54</v>
      </c>
      <c r="B28" s="55" t="s">
        <v>213</v>
      </c>
      <c r="C28" s="5">
        <v>5.9508838683</v>
      </c>
      <c r="D28" s="5" t="str">
        <f t="shared" si="6"/>
        <v>N/A</v>
      </c>
      <c r="E28" s="5">
        <v>6.7612330105999998</v>
      </c>
      <c r="F28" s="5" t="str">
        <f t="shared" si="7"/>
        <v>N/A</v>
      </c>
      <c r="G28" s="5">
        <v>7.1824386153999997</v>
      </c>
      <c r="H28" s="5" t="str">
        <f t="shared" si="9"/>
        <v>N/A</v>
      </c>
      <c r="I28" s="6">
        <v>13.62</v>
      </c>
      <c r="J28" s="6">
        <v>6.23</v>
      </c>
      <c r="K28" s="105" t="str">
        <f t="shared" si="8"/>
        <v>Yes</v>
      </c>
    </row>
    <row r="29" spans="1:11" x14ac:dyDescent="0.2">
      <c r="A29" s="128" t="s">
        <v>55</v>
      </c>
      <c r="B29" s="55" t="s">
        <v>213</v>
      </c>
      <c r="C29" s="5">
        <v>94.049116131999995</v>
      </c>
      <c r="D29" s="5" t="str">
        <f t="shared" si="6"/>
        <v>N/A</v>
      </c>
      <c r="E29" s="5">
        <v>93.238731455999996</v>
      </c>
      <c r="F29" s="5" t="str">
        <f t="shared" si="7"/>
        <v>N/A</v>
      </c>
      <c r="G29" s="5">
        <v>92.801891259000001</v>
      </c>
      <c r="H29" s="5" t="str">
        <f t="shared" si="9"/>
        <v>N/A</v>
      </c>
      <c r="I29" s="6">
        <v>-0.86199999999999999</v>
      </c>
      <c r="J29" s="6">
        <v>-0.46899999999999997</v>
      </c>
      <c r="K29" s="105" t="str">
        <f t="shared" si="8"/>
        <v>Yes</v>
      </c>
    </row>
    <row r="30" spans="1:11" x14ac:dyDescent="0.2">
      <c r="A30" s="128" t="s">
        <v>56</v>
      </c>
      <c r="B30" s="55" t="s">
        <v>213</v>
      </c>
      <c r="C30" s="5">
        <v>84.211558284000006</v>
      </c>
      <c r="D30" s="5" t="str">
        <f t="shared" si="6"/>
        <v>N/A</v>
      </c>
      <c r="E30" s="5">
        <v>86.187332326999993</v>
      </c>
      <c r="F30" s="5" t="str">
        <f t="shared" si="7"/>
        <v>N/A</v>
      </c>
      <c r="G30" s="5">
        <v>88.027263374</v>
      </c>
      <c r="H30" s="5" t="str">
        <f t="shared" si="9"/>
        <v>N/A</v>
      </c>
      <c r="I30" s="6">
        <v>2.3460000000000001</v>
      </c>
      <c r="J30" s="6">
        <v>2.1349999999999998</v>
      </c>
      <c r="K30" s="105" t="str">
        <f t="shared" si="8"/>
        <v>Yes</v>
      </c>
    </row>
    <row r="31" spans="1:11" x14ac:dyDescent="0.2">
      <c r="A31" s="129" t="s">
        <v>57</v>
      </c>
      <c r="B31" s="135" t="s">
        <v>213</v>
      </c>
      <c r="C31" s="114">
        <v>13.100102446999999</v>
      </c>
      <c r="D31" s="114" t="str">
        <f t="shared" si="6"/>
        <v>N/A</v>
      </c>
      <c r="E31" s="114">
        <v>11.605187882999999</v>
      </c>
      <c r="F31" s="114" t="str">
        <f t="shared" si="7"/>
        <v>N/A</v>
      </c>
      <c r="G31" s="114">
        <v>10.360961682999999</v>
      </c>
      <c r="H31" s="114" t="str">
        <f t="shared" si="9"/>
        <v>N/A</v>
      </c>
      <c r="I31" s="115">
        <v>-11.4</v>
      </c>
      <c r="J31" s="115">
        <v>-10.7</v>
      </c>
      <c r="K31" s="116" t="str">
        <f t="shared" si="8"/>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860014</v>
      </c>
      <c r="D7" s="52" t="str">
        <f>IF($B7="N/A","N/A",IF(C7&gt;10,"No",IF(C7&lt;-10,"No","Yes")))</f>
        <v>N/A</v>
      </c>
      <c r="E7" s="18">
        <v>869016</v>
      </c>
      <c r="F7" s="52" t="str">
        <f>IF($B7="N/A","N/A",IF(E7&gt;10,"No",IF(E7&lt;-10,"No","Yes")))</f>
        <v>N/A</v>
      </c>
      <c r="G7" s="18">
        <v>876252</v>
      </c>
      <c r="H7" s="52" t="str">
        <f>IF($B7="N/A","N/A",IF(G7&gt;10,"No",IF(G7&lt;-10,"No","Yes")))</f>
        <v>N/A</v>
      </c>
      <c r="I7" s="53">
        <v>1.0469999999999999</v>
      </c>
      <c r="J7" s="53">
        <v>0.8327</v>
      </c>
      <c r="K7" s="54" t="s">
        <v>734</v>
      </c>
      <c r="L7" s="106" t="str">
        <f>IF(J7="Div by 0", "N/A", IF(K7="N/A","N/A", IF(J7&gt;VALUE(MID(K7,1,2)), "No", IF(J7&lt;-1*VALUE(MID(K7,1,2)), "No", "Yes"))))</f>
        <v>Yes</v>
      </c>
    </row>
    <row r="8" spans="1:12" x14ac:dyDescent="0.2">
      <c r="A8" s="104" t="s">
        <v>58</v>
      </c>
      <c r="B8" s="22" t="s">
        <v>213</v>
      </c>
      <c r="C8" s="29">
        <v>3797860387</v>
      </c>
      <c r="D8" s="27" t="str">
        <f>IF($B8="N/A","N/A",IF(C8&gt;10,"No",IF(C8&lt;-10,"No","Yes")))</f>
        <v>N/A</v>
      </c>
      <c r="E8" s="29">
        <v>3835707118</v>
      </c>
      <c r="F8" s="27" t="str">
        <f>IF($B8="N/A","N/A",IF(E8&gt;10,"No",IF(E8&lt;-10,"No","Yes")))</f>
        <v>N/A</v>
      </c>
      <c r="G8" s="29">
        <v>4072975958</v>
      </c>
      <c r="H8" s="27" t="str">
        <f>IF($B8="N/A","N/A",IF(G8&gt;10,"No",IF(G8&lt;-10,"No","Yes")))</f>
        <v>N/A</v>
      </c>
      <c r="I8" s="8">
        <v>0.99650000000000005</v>
      </c>
      <c r="J8" s="8">
        <v>6.1859999999999999</v>
      </c>
      <c r="K8" s="28" t="s">
        <v>734</v>
      </c>
      <c r="L8" s="105" t="str">
        <f>IF(J8="Div by 0", "N/A", IF(K8="N/A","N/A", IF(J8&gt;VALUE(MID(K8,1,2)), "No", IF(J8&lt;-1*VALUE(MID(K8,1,2)), "No", "Yes"))))</f>
        <v>Yes</v>
      </c>
    </row>
    <row r="9" spans="1:12" x14ac:dyDescent="0.2">
      <c r="A9" s="136" t="s">
        <v>939</v>
      </c>
      <c r="B9" s="5" t="s">
        <v>213</v>
      </c>
      <c r="C9" s="4">
        <v>19.841653740999998</v>
      </c>
      <c r="D9" s="27" t="str">
        <f>IF($B9="N/A","N/A",IF(C9&gt;10,"No",IF(C9&lt;-10,"No","Yes")))</f>
        <v>N/A</v>
      </c>
      <c r="E9" s="4">
        <v>19.697681055</v>
      </c>
      <c r="F9" s="27" t="str">
        <f>IF($B9="N/A","N/A",IF(E9&gt;10,"No",IF(E9&lt;-10,"No","Yes")))</f>
        <v>N/A</v>
      </c>
      <c r="G9" s="4">
        <v>18.094224036</v>
      </c>
      <c r="H9" s="27" t="str">
        <f>IF($B9="N/A","N/A",IF(G9&gt;10,"No",IF(G9&lt;-10,"No","Yes")))</f>
        <v>N/A</v>
      </c>
      <c r="I9" s="8">
        <v>-0.72599999999999998</v>
      </c>
      <c r="J9" s="8">
        <v>-8.14</v>
      </c>
      <c r="K9" s="5" t="s">
        <v>213</v>
      </c>
      <c r="L9" s="105" t="str">
        <f>IF(J9="Div by 0", "N/A", IF(K9="N/A","N/A", IF(J9&gt;VALUE(MID(K9,1,2)), "No", IF(J9&lt;-1*VALUE(MID(K9,1,2)), "No", "Yes"))))</f>
        <v>N/A</v>
      </c>
    </row>
    <row r="10" spans="1:12" x14ac:dyDescent="0.2">
      <c r="A10" s="136" t="s">
        <v>940</v>
      </c>
      <c r="B10" s="5" t="s">
        <v>213</v>
      </c>
      <c r="C10" s="4">
        <v>62.708397769999998</v>
      </c>
      <c r="D10" s="27" t="str">
        <f t="shared" ref="D10:D20" si="0">IF($B10="N/A","N/A",IF(C10&gt;10,"No",IF(C10&lt;-10,"No","Yes")))</f>
        <v>N/A</v>
      </c>
      <c r="E10" s="4">
        <v>55.505537296999996</v>
      </c>
      <c r="F10" s="27" t="str">
        <f t="shared" ref="F10:F20" si="1">IF($B10="N/A","N/A",IF(E10&gt;10,"No",IF(E10&lt;-10,"No","Yes")))</f>
        <v>N/A</v>
      </c>
      <c r="G10" s="4">
        <v>55.035651844</v>
      </c>
      <c r="H10" s="27" t="str">
        <f t="shared" ref="H10:H20" si="2">IF($B10="N/A","N/A",IF(G10&gt;10,"No",IF(G10&lt;-10,"No","Yes")))</f>
        <v>N/A</v>
      </c>
      <c r="I10" s="8">
        <v>-11.5</v>
      </c>
      <c r="J10" s="8">
        <v>-0.84699999999999998</v>
      </c>
      <c r="K10" s="5" t="s">
        <v>213</v>
      </c>
      <c r="L10" s="105" t="str">
        <f t="shared" ref="L10:L27" si="3">IF(J10="Div by 0", "N/A", IF(K10="N/A","N/A", IF(J10&gt;VALUE(MID(K10,1,2)), "No", IF(J10&lt;-1*VALUE(MID(K10,1,2)), "No", "Yes"))))</f>
        <v>N/A</v>
      </c>
    </row>
    <row r="11" spans="1:12" x14ac:dyDescent="0.2">
      <c r="A11" s="136" t="s">
        <v>941</v>
      </c>
      <c r="B11" s="5" t="s">
        <v>213</v>
      </c>
      <c r="C11" s="4">
        <v>0.98940249810000003</v>
      </c>
      <c r="D11" s="27" t="str">
        <f t="shared" si="0"/>
        <v>N/A</v>
      </c>
      <c r="E11" s="4">
        <v>1.6100969372</v>
      </c>
      <c r="F11" s="27" t="str">
        <f t="shared" si="1"/>
        <v>N/A</v>
      </c>
      <c r="G11" s="4">
        <v>2.2541460675999998</v>
      </c>
      <c r="H11" s="27" t="str">
        <f t="shared" si="2"/>
        <v>N/A</v>
      </c>
      <c r="I11" s="8">
        <v>62.73</v>
      </c>
      <c r="J11" s="8">
        <v>40</v>
      </c>
      <c r="K11" s="5" t="s">
        <v>213</v>
      </c>
      <c r="L11" s="105" t="str">
        <f t="shared" si="3"/>
        <v>N/A</v>
      </c>
    </row>
    <row r="12" spans="1:12" x14ac:dyDescent="0.2">
      <c r="A12" s="136" t="s">
        <v>942</v>
      </c>
      <c r="B12" s="5" t="s">
        <v>213</v>
      </c>
      <c r="C12" s="4">
        <v>6.7440763000000004E-3</v>
      </c>
      <c r="D12" s="27" t="str">
        <f t="shared" si="0"/>
        <v>N/A</v>
      </c>
      <c r="E12" s="4">
        <v>7.3646514999999996E-3</v>
      </c>
      <c r="F12" s="27" t="str">
        <f t="shared" si="1"/>
        <v>N/A</v>
      </c>
      <c r="G12" s="4">
        <v>2.967183E-3</v>
      </c>
      <c r="H12" s="27" t="str">
        <f t="shared" si="2"/>
        <v>N/A</v>
      </c>
      <c r="I12" s="8">
        <v>9.202</v>
      </c>
      <c r="J12" s="8">
        <v>-59.7</v>
      </c>
      <c r="K12" s="5" t="s">
        <v>213</v>
      </c>
      <c r="L12" s="105" t="str">
        <f t="shared" si="3"/>
        <v>N/A</v>
      </c>
    </row>
    <row r="13" spans="1:12" x14ac:dyDescent="0.2">
      <c r="A13" s="136" t="s">
        <v>943</v>
      </c>
      <c r="B13" s="7" t="s">
        <v>213</v>
      </c>
      <c r="C13" s="4">
        <v>3.5409888675999999</v>
      </c>
      <c r="D13" s="27" t="str">
        <f t="shared" si="0"/>
        <v>N/A</v>
      </c>
      <c r="E13" s="4">
        <v>0.86039842759999996</v>
      </c>
      <c r="F13" s="27" t="str">
        <f t="shared" si="1"/>
        <v>N/A</v>
      </c>
      <c r="G13" s="4">
        <v>1.1266165441</v>
      </c>
      <c r="H13" s="27" t="str">
        <f t="shared" si="2"/>
        <v>N/A</v>
      </c>
      <c r="I13" s="8">
        <v>-75.7</v>
      </c>
      <c r="J13" s="8">
        <v>30.94</v>
      </c>
      <c r="K13" s="5" t="s">
        <v>213</v>
      </c>
      <c r="L13" s="105" t="str">
        <f t="shared" si="3"/>
        <v>N/A</v>
      </c>
    </row>
    <row r="14" spans="1:12" ht="12.75" customHeight="1" x14ac:dyDescent="0.2">
      <c r="A14" s="136" t="s">
        <v>944</v>
      </c>
      <c r="B14" s="7" t="s">
        <v>213</v>
      </c>
      <c r="C14" s="4">
        <v>3.0647175511000002</v>
      </c>
      <c r="D14" s="27" t="str">
        <f t="shared" si="0"/>
        <v>N/A</v>
      </c>
      <c r="E14" s="4">
        <v>9.2523037550999998</v>
      </c>
      <c r="F14" s="27" t="str">
        <f t="shared" si="1"/>
        <v>N/A</v>
      </c>
      <c r="G14" s="4">
        <v>10.652643304</v>
      </c>
      <c r="H14" s="27" t="str">
        <f t="shared" si="2"/>
        <v>N/A</v>
      </c>
      <c r="I14" s="8">
        <v>201.9</v>
      </c>
      <c r="J14" s="8">
        <v>15.14</v>
      </c>
      <c r="K14" s="5" t="s">
        <v>213</v>
      </c>
      <c r="L14" s="105" t="str">
        <f t="shared" si="3"/>
        <v>N/A</v>
      </c>
    </row>
    <row r="15" spans="1:12" x14ac:dyDescent="0.2">
      <c r="A15" s="136" t="s">
        <v>945</v>
      </c>
      <c r="B15" s="7" t="s">
        <v>213</v>
      </c>
      <c r="C15" s="4">
        <v>0.29359987160000001</v>
      </c>
      <c r="D15" s="27" t="str">
        <f t="shared" si="0"/>
        <v>N/A</v>
      </c>
      <c r="E15" s="4">
        <v>0.1830806337</v>
      </c>
      <c r="F15" s="27" t="str">
        <f t="shared" si="1"/>
        <v>N/A</v>
      </c>
      <c r="G15" s="4">
        <v>9.0156712900000005E-2</v>
      </c>
      <c r="H15" s="27" t="str">
        <f t="shared" si="2"/>
        <v>N/A</v>
      </c>
      <c r="I15" s="8">
        <v>-37.6</v>
      </c>
      <c r="J15" s="8">
        <v>-50.8</v>
      </c>
      <c r="K15" s="5" t="s">
        <v>213</v>
      </c>
      <c r="L15" s="105" t="str">
        <f t="shared" si="3"/>
        <v>N/A</v>
      </c>
    </row>
    <row r="16" spans="1:12" ht="12.75" customHeight="1" x14ac:dyDescent="0.2">
      <c r="A16" s="136" t="s">
        <v>946</v>
      </c>
      <c r="B16" s="7" t="s">
        <v>213</v>
      </c>
      <c r="C16" s="4">
        <v>9.5544956244999995</v>
      </c>
      <c r="D16" s="27" t="str">
        <f t="shared" si="0"/>
        <v>N/A</v>
      </c>
      <c r="E16" s="4">
        <v>12.883537241999999</v>
      </c>
      <c r="F16" s="27" t="str">
        <f t="shared" si="1"/>
        <v>N/A</v>
      </c>
      <c r="G16" s="4">
        <v>12.743594308</v>
      </c>
      <c r="H16" s="27" t="str">
        <f t="shared" si="2"/>
        <v>N/A</v>
      </c>
      <c r="I16" s="8">
        <v>34.840000000000003</v>
      </c>
      <c r="J16" s="8">
        <v>-1.0900000000000001</v>
      </c>
      <c r="K16" s="5" t="s">
        <v>213</v>
      </c>
      <c r="L16" s="105" t="str">
        <f t="shared" si="3"/>
        <v>N/A</v>
      </c>
    </row>
    <row r="17" spans="1:12" ht="12.75" customHeight="1" x14ac:dyDescent="0.2">
      <c r="A17" s="137" t="s">
        <v>947</v>
      </c>
      <c r="B17" s="7" t="s">
        <v>213</v>
      </c>
      <c r="C17" s="4">
        <v>76.097482134000003</v>
      </c>
      <c r="D17" s="27" t="str">
        <f t="shared" si="0"/>
        <v>N/A</v>
      </c>
      <c r="E17" s="4">
        <v>69.432553600999995</v>
      </c>
      <c r="F17" s="27" t="str">
        <f t="shared" si="1"/>
        <v>N/A</v>
      </c>
      <c r="G17" s="4">
        <v>68.996019410000002</v>
      </c>
      <c r="H17" s="27" t="str">
        <f t="shared" si="2"/>
        <v>N/A</v>
      </c>
      <c r="I17" s="8">
        <v>-8.76</v>
      </c>
      <c r="J17" s="8">
        <v>-0.629</v>
      </c>
      <c r="K17" s="5" t="s">
        <v>213</v>
      </c>
      <c r="L17" s="105" t="str">
        <f t="shared" si="3"/>
        <v>N/A</v>
      </c>
    </row>
    <row r="18" spans="1:12" ht="12.75" customHeight="1" x14ac:dyDescent="0.2">
      <c r="A18" s="137" t="s">
        <v>1705</v>
      </c>
      <c r="B18" s="7" t="s">
        <v>213</v>
      </c>
      <c r="C18" s="4" t="s">
        <v>213</v>
      </c>
      <c r="D18" s="27" t="str">
        <f t="shared" si="0"/>
        <v>N/A</v>
      </c>
      <c r="E18" s="4">
        <v>13.927016303</v>
      </c>
      <c r="F18" s="27" t="str">
        <f t="shared" si="1"/>
        <v>N/A</v>
      </c>
      <c r="G18" s="4">
        <v>13.960367565</v>
      </c>
      <c r="H18" s="27" t="str">
        <f t="shared" si="2"/>
        <v>N/A</v>
      </c>
      <c r="I18" s="8" t="s">
        <v>213</v>
      </c>
      <c r="J18" s="8">
        <v>0.23949999999999999</v>
      </c>
      <c r="K18" s="5" t="s">
        <v>213</v>
      </c>
      <c r="L18" s="105" t="str">
        <f t="shared" si="3"/>
        <v>N/A</v>
      </c>
    </row>
    <row r="19" spans="1:12" ht="12.75" customHeight="1" x14ac:dyDescent="0.2">
      <c r="A19" s="137" t="s">
        <v>948</v>
      </c>
      <c r="B19" s="7" t="s">
        <v>213</v>
      </c>
      <c r="C19" s="4">
        <v>4.0608641255000002</v>
      </c>
      <c r="D19" s="27" t="str">
        <f t="shared" si="0"/>
        <v>N/A</v>
      </c>
      <c r="E19" s="4">
        <v>10.869765343999999</v>
      </c>
      <c r="F19" s="27" t="str">
        <f t="shared" si="1"/>
        <v>N/A</v>
      </c>
      <c r="G19" s="4">
        <v>12.909756553999999</v>
      </c>
      <c r="H19" s="27" t="str">
        <f t="shared" si="2"/>
        <v>N/A</v>
      </c>
      <c r="I19" s="8">
        <v>167.7</v>
      </c>
      <c r="J19" s="8">
        <v>18.77</v>
      </c>
      <c r="K19" s="5" t="s">
        <v>213</v>
      </c>
      <c r="L19" s="105" t="str">
        <f t="shared" si="3"/>
        <v>N/A</v>
      </c>
    </row>
    <row r="20" spans="1:12" ht="12.75" customHeight="1" x14ac:dyDescent="0.2">
      <c r="A20" s="138" t="s">
        <v>132</v>
      </c>
      <c r="B20" s="1" t="s">
        <v>213</v>
      </c>
      <c r="C20" s="23">
        <v>6015</v>
      </c>
      <c r="D20" s="27" t="str">
        <f t="shared" si="0"/>
        <v>N/A</v>
      </c>
      <c r="E20" s="23">
        <v>950</v>
      </c>
      <c r="F20" s="27" t="str">
        <f t="shared" si="1"/>
        <v>N/A</v>
      </c>
      <c r="G20" s="23">
        <v>1973</v>
      </c>
      <c r="H20" s="27" t="str">
        <f t="shared" si="2"/>
        <v>N/A</v>
      </c>
      <c r="I20" s="8">
        <v>-84.2</v>
      </c>
      <c r="J20" s="8">
        <v>107.7</v>
      </c>
      <c r="K20" s="23" t="s">
        <v>213</v>
      </c>
      <c r="L20" s="105" t="str">
        <f t="shared" si="3"/>
        <v>N/A</v>
      </c>
    </row>
    <row r="21" spans="1:12" ht="12.75" customHeight="1" x14ac:dyDescent="0.2">
      <c r="A21" s="138" t="s">
        <v>133</v>
      </c>
      <c r="B21" s="30" t="s">
        <v>276</v>
      </c>
      <c r="C21" s="4">
        <v>0.69940721900000002</v>
      </c>
      <c r="D21" s="27" t="str">
        <f>IF($B21="N/A","N/A",IF(C21&gt;=2,"No",IF(C21&lt;0,"No","Yes")))</f>
        <v>Yes</v>
      </c>
      <c r="E21" s="4">
        <v>0.10931904589999999</v>
      </c>
      <c r="F21" s="27" t="str">
        <f>IF($B21="N/A","N/A",IF(E21&gt;=2,"No",IF(E21&lt;0,"No","Yes")))</f>
        <v>Yes</v>
      </c>
      <c r="G21" s="4">
        <v>0.2251635374</v>
      </c>
      <c r="H21" s="27" t="str">
        <f>IF($B21="N/A","N/A",IF(G21&gt;=2,"No",IF(G21&lt;0,"No","Yes")))</f>
        <v>Yes</v>
      </c>
      <c r="I21" s="8">
        <v>-84.4</v>
      </c>
      <c r="J21" s="8">
        <v>106</v>
      </c>
      <c r="K21" s="5" t="s">
        <v>213</v>
      </c>
      <c r="L21" s="105" t="str">
        <f t="shared" si="3"/>
        <v>N/A</v>
      </c>
    </row>
    <row r="22" spans="1:12" ht="25.5" x14ac:dyDescent="0.2">
      <c r="A22" s="128" t="s">
        <v>134</v>
      </c>
      <c r="B22" s="30" t="s">
        <v>213</v>
      </c>
      <c r="C22" s="29">
        <v>21937844</v>
      </c>
      <c r="D22" s="27" t="str">
        <f t="shared" ref="D22:D27" si="4">IF($B22="N/A","N/A",IF(C22&gt;10,"No",IF(C22&lt;-10,"No","Yes")))</f>
        <v>N/A</v>
      </c>
      <c r="E22" s="29">
        <v>6786048</v>
      </c>
      <c r="F22" s="27" t="str">
        <f t="shared" ref="F22:F27" si="5">IF($B22="N/A","N/A",IF(E22&gt;10,"No",IF(E22&lt;-10,"No","Yes")))</f>
        <v>N/A</v>
      </c>
      <c r="G22" s="29">
        <v>7261908</v>
      </c>
      <c r="H22" s="27" t="str">
        <f t="shared" ref="H22:H27" si="6">IF($B22="N/A","N/A",IF(G22&gt;10,"No",IF(G22&lt;-10,"No","Yes")))</f>
        <v>N/A</v>
      </c>
      <c r="I22" s="8">
        <v>-69.099999999999994</v>
      </c>
      <c r="J22" s="8">
        <v>7.0119999999999996</v>
      </c>
      <c r="K22" s="5" t="s">
        <v>213</v>
      </c>
      <c r="L22" s="105" t="str">
        <f t="shared" si="3"/>
        <v>N/A</v>
      </c>
    </row>
    <row r="23" spans="1:12" ht="25.5" x14ac:dyDescent="0.2">
      <c r="A23" s="128" t="s">
        <v>1681</v>
      </c>
      <c r="B23" s="30" t="s">
        <v>213</v>
      </c>
      <c r="C23" s="29">
        <v>3647.1893599</v>
      </c>
      <c r="D23" s="27" t="str">
        <f t="shared" si="4"/>
        <v>N/A</v>
      </c>
      <c r="E23" s="29">
        <v>7143.2084211000001</v>
      </c>
      <c r="F23" s="27" t="str">
        <f t="shared" si="5"/>
        <v>N/A</v>
      </c>
      <c r="G23" s="29">
        <v>3680.6426760999998</v>
      </c>
      <c r="H23" s="27" t="str">
        <f t="shared" si="6"/>
        <v>N/A</v>
      </c>
      <c r="I23" s="8">
        <v>95.86</v>
      </c>
      <c r="J23" s="8">
        <v>-48.5</v>
      </c>
      <c r="K23" s="5" t="s">
        <v>213</v>
      </c>
      <c r="L23" s="105" t="str">
        <f t="shared" si="3"/>
        <v>N/A</v>
      </c>
    </row>
    <row r="24" spans="1:12" ht="12.75" customHeight="1" x14ac:dyDescent="0.2">
      <c r="A24" s="138" t="s">
        <v>135</v>
      </c>
      <c r="B24" s="22" t="s">
        <v>213</v>
      </c>
      <c r="C24" s="1">
        <v>5998</v>
      </c>
      <c r="D24" s="27" t="str">
        <f t="shared" si="4"/>
        <v>N/A</v>
      </c>
      <c r="E24" s="1">
        <v>929</v>
      </c>
      <c r="F24" s="27" t="str">
        <f t="shared" si="5"/>
        <v>N/A</v>
      </c>
      <c r="G24" s="1">
        <v>1934</v>
      </c>
      <c r="H24" s="27" t="str">
        <f t="shared" si="6"/>
        <v>N/A</v>
      </c>
      <c r="I24" s="8">
        <v>-84.5</v>
      </c>
      <c r="J24" s="8">
        <v>108.2</v>
      </c>
      <c r="K24" s="23" t="s">
        <v>213</v>
      </c>
      <c r="L24" s="105" t="str">
        <f t="shared" si="3"/>
        <v>N/A</v>
      </c>
    </row>
    <row r="25" spans="1:12" ht="12.75" customHeight="1" x14ac:dyDescent="0.2">
      <c r="A25" s="138" t="s">
        <v>136</v>
      </c>
      <c r="B25" s="22" t="s">
        <v>213</v>
      </c>
      <c r="C25" s="9">
        <v>0.69743050689999997</v>
      </c>
      <c r="D25" s="27" t="str">
        <f t="shared" si="4"/>
        <v>N/A</v>
      </c>
      <c r="E25" s="9">
        <v>0.1069025196</v>
      </c>
      <c r="F25" s="27" t="str">
        <f t="shared" si="5"/>
        <v>N/A</v>
      </c>
      <c r="G25" s="9">
        <v>0.22071276300000001</v>
      </c>
      <c r="H25" s="27" t="str">
        <f t="shared" si="6"/>
        <v>N/A</v>
      </c>
      <c r="I25" s="8">
        <v>-84.7</v>
      </c>
      <c r="J25" s="8">
        <v>106.5</v>
      </c>
      <c r="K25" s="5" t="s">
        <v>213</v>
      </c>
      <c r="L25" s="105" t="str">
        <f t="shared" si="3"/>
        <v>N/A</v>
      </c>
    </row>
    <row r="26" spans="1:12" ht="25.5" x14ac:dyDescent="0.2">
      <c r="A26" s="128" t="s">
        <v>137</v>
      </c>
      <c r="B26" s="22" t="s">
        <v>213</v>
      </c>
      <c r="C26" s="10">
        <v>21926227</v>
      </c>
      <c r="D26" s="27" t="str">
        <f t="shared" si="4"/>
        <v>N/A</v>
      </c>
      <c r="E26" s="10">
        <v>6780324</v>
      </c>
      <c r="F26" s="27" t="str">
        <f t="shared" si="5"/>
        <v>N/A</v>
      </c>
      <c r="G26" s="10">
        <v>7228347</v>
      </c>
      <c r="H26" s="27" t="str">
        <f t="shared" si="6"/>
        <v>N/A</v>
      </c>
      <c r="I26" s="8">
        <v>-69.099999999999994</v>
      </c>
      <c r="J26" s="8">
        <v>6.6079999999999997</v>
      </c>
      <c r="K26" s="5" t="s">
        <v>213</v>
      </c>
      <c r="L26" s="105" t="str">
        <f t="shared" si="3"/>
        <v>N/A</v>
      </c>
    </row>
    <row r="27" spans="1:12" ht="25.5" x14ac:dyDescent="0.2">
      <c r="A27" s="128" t="s">
        <v>949</v>
      </c>
      <c r="B27" s="22" t="s">
        <v>213</v>
      </c>
      <c r="C27" s="10">
        <v>3655.5896966</v>
      </c>
      <c r="D27" s="27" t="str">
        <f t="shared" si="4"/>
        <v>N/A</v>
      </c>
      <c r="E27" s="10">
        <v>7298.5188374999998</v>
      </c>
      <c r="F27" s="27" t="str">
        <f t="shared" si="5"/>
        <v>N/A</v>
      </c>
      <c r="G27" s="10">
        <v>3737.5113753999999</v>
      </c>
      <c r="H27" s="27" t="str">
        <f t="shared" si="6"/>
        <v>N/A</v>
      </c>
      <c r="I27" s="8">
        <v>99.65</v>
      </c>
      <c r="J27" s="8">
        <v>-48.8</v>
      </c>
      <c r="K27" s="5" t="s">
        <v>213</v>
      </c>
      <c r="L27" s="105" t="str">
        <f t="shared" si="3"/>
        <v>N/A</v>
      </c>
    </row>
    <row r="28" spans="1:12" x14ac:dyDescent="0.2">
      <c r="A28" s="138" t="s">
        <v>138</v>
      </c>
      <c r="B28" s="1" t="s">
        <v>213</v>
      </c>
      <c r="C28" s="23">
        <v>73132</v>
      </c>
      <c r="D28" s="27" t="str">
        <f>IF($B28="N/A","N/A",IF(C28&gt;10,"No",IF(C28&lt;-10,"No","Yes")))</f>
        <v>N/A</v>
      </c>
      <c r="E28" s="23">
        <v>71792</v>
      </c>
      <c r="F28" s="27" t="str">
        <f>IF($B28="N/A","N/A",IF(E28&gt;10,"No",IF(E28&lt;-10,"No","Yes")))</f>
        <v>N/A</v>
      </c>
      <c r="G28" s="23">
        <v>65864</v>
      </c>
      <c r="H28" s="27" t="str">
        <f>IF($B28="N/A","N/A",IF(G28&gt;10,"No",IF(G28&lt;-10,"No","Yes")))</f>
        <v>N/A</v>
      </c>
      <c r="I28" s="8">
        <v>-1.83</v>
      </c>
      <c r="J28" s="8">
        <v>-8.26</v>
      </c>
      <c r="K28" s="23" t="s">
        <v>213</v>
      </c>
      <c r="L28" s="105" t="str">
        <f>IF(J28="Div by 0", "N/A", IF(K28="N/A","N/A", IF(J28&gt;VALUE(MID(K28,1,2)), "No", IF(J28&lt;-1*VALUE(MID(K28,1,2)), "No", "Yes"))))</f>
        <v>N/A</v>
      </c>
    </row>
    <row r="29" spans="1:12" x14ac:dyDescent="0.2">
      <c r="A29" s="128" t="s">
        <v>139</v>
      </c>
      <c r="B29" s="30" t="s">
        <v>213</v>
      </c>
      <c r="C29" s="4">
        <v>8.5035824998000002</v>
      </c>
      <c r="D29" s="27" t="str">
        <f>IF($B29="N/A","N/A",IF(C29&gt;10,"No",IF(C29&lt;-10,"No","Yes")))</f>
        <v>N/A</v>
      </c>
      <c r="E29" s="4">
        <v>8.2612978357000006</v>
      </c>
      <c r="F29" s="27" t="str">
        <f>IF($B29="N/A","N/A",IF(E29&gt;10,"No",IF(E29&lt;-10,"No","Yes")))</f>
        <v>N/A</v>
      </c>
      <c r="G29" s="4">
        <v>7.5165591633000002</v>
      </c>
      <c r="H29" s="27" t="str">
        <f>IF($B29="N/A","N/A",IF(G29&gt;10,"No",IF(G29&lt;-10,"No","Yes")))</f>
        <v>N/A</v>
      </c>
      <c r="I29" s="8">
        <v>-2.85</v>
      </c>
      <c r="J29" s="8">
        <v>-9.01</v>
      </c>
      <c r="K29" s="5" t="s">
        <v>213</v>
      </c>
      <c r="L29" s="105" t="str">
        <f>IF(J29="Div by 0", "N/A", IF(K29="N/A","N/A", IF(J29&gt;VALUE(MID(K29,1,2)), "No", IF(J29&lt;-1*VALUE(MID(K29,1,2)), "No", "Yes"))))</f>
        <v>N/A</v>
      </c>
    </row>
    <row r="30" spans="1:12" x14ac:dyDescent="0.2">
      <c r="A30" s="138" t="s">
        <v>140</v>
      </c>
      <c r="B30" s="23" t="s">
        <v>213</v>
      </c>
      <c r="C30" s="23">
        <v>95408</v>
      </c>
      <c r="D30" s="27" t="str">
        <f>IF($B30="N/A","N/A",IF(C30&gt;10,"No",IF(C30&lt;-10,"No","Yes")))</f>
        <v>N/A</v>
      </c>
      <c r="E30" s="23">
        <v>96141</v>
      </c>
      <c r="F30" s="27" t="str">
        <f>IF($B30="N/A","N/A",IF(E30&gt;10,"No",IF(E30&lt;-10,"No","Yes")))</f>
        <v>N/A</v>
      </c>
      <c r="G30" s="23">
        <v>76441</v>
      </c>
      <c r="H30" s="27" t="str">
        <f>IF($B30="N/A","N/A",IF(G30&gt;10,"No",IF(G30&lt;-10,"No","Yes")))</f>
        <v>N/A</v>
      </c>
      <c r="I30" s="8">
        <v>0.76829999999999998</v>
      </c>
      <c r="J30" s="8">
        <v>-20.5</v>
      </c>
      <c r="K30" s="23" t="s">
        <v>213</v>
      </c>
      <c r="L30" s="105" t="str">
        <f>IF(J30="Div by 0", "N/A", IF(K30="N/A","N/A", IF(J30&gt;VALUE(MID(K30,1,2)), "No", IF(J30&lt;-1*VALUE(MID(K30,1,2)), "No", "Yes"))))</f>
        <v>N/A</v>
      </c>
    </row>
    <row r="31" spans="1:12" x14ac:dyDescent="0.2">
      <c r="A31" s="128" t="s">
        <v>141</v>
      </c>
      <c r="B31" s="22" t="s">
        <v>213</v>
      </c>
      <c r="C31" s="4">
        <v>11.093772892</v>
      </c>
      <c r="D31" s="27" t="str">
        <f>IF($B31="N/A","N/A",IF(C31&gt;10,"No",IF(C31&lt;-10,"No","Yes")))</f>
        <v>N/A</v>
      </c>
      <c r="E31" s="4">
        <v>11.063202519000001</v>
      </c>
      <c r="F31" s="27" t="str">
        <f>IF($B31="N/A","N/A",IF(E31&gt;10,"No",IF(E31&lt;-10,"No","Yes")))</f>
        <v>N/A</v>
      </c>
      <c r="G31" s="4">
        <v>8.7236320144999997</v>
      </c>
      <c r="H31" s="27" t="str">
        <f>IF($B31="N/A","N/A",IF(G31&gt;10,"No",IF(G31&lt;-10,"No","Yes")))</f>
        <v>N/A</v>
      </c>
      <c r="I31" s="8">
        <v>-0.27600000000000002</v>
      </c>
      <c r="J31" s="8">
        <v>-21.1</v>
      </c>
      <c r="K31" s="5" t="s">
        <v>213</v>
      </c>
      <c r="L31" s="105" t="str">
        <f>IF(J31="Div by 0", "N/A", IF(K31="N/A","N/A", IF(J31&gt;VALUE(MID(K31,1,2)), "No", IF(J31&lt;-1*VALUE(MID(K31,1,2)), "No", "Yes"))))</f>
        <v>N/A</v>
      </c>
    </row>
    <row r="32" spans="1:12" ht="12.75" customHeight="1" x14ac:dyDescent="0.2">
      <c r="A32" s="138" t="s">
        <v>142</v>
      </c>
      <c r="B32" s="1" t="s">
        <v>213</v>
      </c>
      <c r="C32" s="1">
        <v>69412.416666999998</v>
      </c>
      <c r="D32" s="27" t="str">
        <f>IF($B32="N/A","N/A",IF(C32&gt;10,"No",IF(C32&lt;-10,"No","Yes")))</f>
        <v>N/A</v>
      </c>
      <c r="E32" s="1">
        <v>68323.666666999998</v>
      </c>
      <c r="F32" s="27" t="str">
        <f>IF($B32="N/A","N/A",IF(E32&gt;10,"No",IF(E32&lt;-10,"No","Yes")))</f>
        <v>N/A</v>
      </c>
      <c r="G32" s="1">
        <v>66993.75</v>
      </c>
      <c r="H32" s="27" t="str">
        <f>IF($B32="N/A","N/A",IF(G32&gt;10,"No",IF(G32&lt;-10,"No","Yes")))</f>
        <v>N/A</v>
      </c>
      <c r="I32" s="8">
        <v>-1.57</v>
      </c>
      <c r="J32" s="8">
        <v>-1.95</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0</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0</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21">
        <v>0</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780867</v>
      </c>
      <c r="D6" s="27" t="str">
        <f>IF($B6="N/A","N/A",IF(C6&gt;10,"No",IF(C6&lt;-10,"No","Yes")))</f>
        <v>N/A</v>
      </c>
      <c r="E6" s="23">
        <v>796274</v>
      </c>
      <c r="F6" s="27" t="str">
        <f>IF($B6="N/A","N/A",IF(E6&gt;10,"No",IF(E6&lt;-10,"No","Yes")))</f>
        <v>N/A</v>
      </c>
      <c r="G6" s="23">
        <v>808415</v>
      </c>
      <c r="H6" s="27" t="str">
        <f>IF($B6="N/A","N/A",IF(G6&gt;10,"No",IF(G6&lt;-10,"No","Yes")))</f>
        <v>N/A</v>
      </c>
      <c r="I6" s="8">
        <v>1.9730000000000001</v>
      </c>
      <c r="J6" s="8">
        <v>1.5249999999999999</v>
      </c>
      <c r="K6" s="31" t="s">
        <v>734</v>
      </c>
      <c r="L6" s="105" t="str">
        <f>IF(J6="Div by 0", "N/A", IF(K6="N/A","N/A", IF(J6&gt;VALUE(MID(K6,1,2)), "No", IF(J6&lt;-1*VALUE(MID(K6,1,2)), "No", "Yes"))))</f>
        <v>Yes</v>
      </c>
    </row>
    <row r="7" spans="1:14" x14ac:dyDescent="0.2">
      <c r="A7" s="138" t="s">
        <v>59</v>
      </c>
      <c r="B7" s="23" t="s">
        <v>213</v>
      </c>
      <c r="C7" s="23">
        <v>652991.62</v>
      </c>
      <c r="D7" s="27" t="str">
        <f>IF($B7="N/A","N/A",IF(C7&gt;10,"No",IF(C7&lt;-10,"No","Yes")))</f>
        <v>N/A</v>
      </c>
      <c r="E7" s="23">
        <v>658039.23</v>
      </c>
      <c r="F7" s="27" t="str">
        <f>IF($B7="N/A","N/A",IF(E7&gt;10,"No",IF(E7&lt;-10,"No","Yes")))</f>
        <v>N/A</v>
      </c>
      <c r="G7" s="23">
        <v>703344.38</v>
      </c>
      <c r="H7" s="27" t="str">
        <f>IF($B7="N/A","N/A",IF(G7&gt;10,"No",IF(G7&lt;-10,"No","Yes")))</f>
        <v>N/A</v>
      </c>
      <c r="I7" s="8">
        <v>0.77300000000000002</v>
      </c>
      <c r="J7" s="8">
        <v>6.8849999999999998</v>
      </c>
      <c r="K7" s="31" t="s">
        <v>735</v>
      </c>
      <c r="L7" s="105" t="str">
        <f>IF(J7="Div by 0", "N/A", IF(K7="N/A","N/A", IF(J7&gt;VALUE(MID(K7,1,2)), "No", IF(J7&lt;-1*VALUE(MID(K7,1,2)), "No", "Yes"))))</f>
        <v>Yes</v>
      </c>
    </row>
    <row r="8" spans="1:14" x14ac:dyDescent="0.2">
      <c r="A8" s="148" t="s">
        <v>143</v>
      </c>
      <c r="B8" s="23" t="s">
        <v>213</v>
      </c>
      <c r="C8" s="23">
        <v>0</v>
      </c>
      <c r="D8" s="27" t="str">
        <f>IF($B8="N/A","N/A",IF(C8&gt;10,"No",IF(C8&lt;-10,"No","Yes")))</f>
        <v>N/A</v>
      </c>
      <c r="E8" s="23">
        <v>0</v>
      </c>
      <c r="F8" s="27" t="str">
        <f>IF($B8="N/A","N/A",IF(E8&gt;10,"No",IF(E8&lt;-10,"No","Yes")))</f>
        <v>N/A</v>
      </c>
      <c r="G8" s="23">
        <v>0</v>
      </c>
      <c r="H8" s="27" t="str">
        <f>IF($B8="N/A","N/A",IF(G8&gt;10,"No",IF(G8&lt;-10,"No","Yes")))</f>
        <v>N/A</v>
      </c>
      <c r="I8" s="8" t="s">
        <v>1748</v>
      </c>
      <c r="J8" s="8" t="s">
        <v>1748</v>
      </c>
      <c r="K8" s="23" t="s">
        <v>213</v>
      </c>
      <c r="L8" s="105" t="str">
        <f>IF(J8="Div by 0", "N/A", IF(K8="N/A","N/A", IF(J8&gt;VALUE(MID(K8,1,2)), "No", IF(J8&lt;-1*VALUE(MID(K8,1,2)), "No", "Yes"))))</f>
        <v>N/A</v>
      </c>
    </row>
    <row r="9" spans="1:14" x14ac:dyDescent="0.2">
      <c r="A9" s="138" t="s">
        <v>676</v>
      </c>
      <c r="B9" s="23" t="s">
        <v>213</v>
      </c>
      <c r="C9" s="23" t="s">
        <v>1748</v>
      </c>
      <c r="D9" s="27" t="str">
        <f t="shared" ref="D9:D11" si="0">IF($B9="N/A","N/A",IF(C9&gt;10,"No",IF(C9&lt;-10,"No","Yes")))</f>
        <v>N/A</v>
      </c>
      <c r="E9" s="23" t="s">
        <v>1748</v>
      </c>
      <c r="F9" s="27" t="str">
        <f t="shared" ref="F9:F11" si="1">IF($B9="N/A","N/A",IF(E9&gt;10,"No",IF(E9&lt;-10,"No","Yes")))</f>
        <v>N/A</v>
      </c>
      <c r="G9" s="23" t="s">
        <v>1748</v>
      </c>
      <c r="H9" s="27" t="str">
        <f t="shared" ref="H9:H11" si="2">IF($B9="N/A","N/A",IF(G9&gt;10,"No",IF(G9&lt;-10,"No","Yes")))</f>
        <v>N/A</v>
      </c>
      <c r="I9" s="8" t="s">
        <v>1748</v>
      </c>
      <c r="J9" s="8" t="s">
        <v>1748</v>
      </c>
      <c r="K9" s="23" t="s">
        <v>213</v>
      </c>
      <c r="L9" s="105" t="str">
        <f t="shared" ref="L9:L11" si="3">IF(J9="Div by 0", "N/A", IF(K9="N/A","N/A", IF(J9&gt;VALUE(MID(K9,1,2)), "No", IF(J9&lt;-1*VALUE(MID(K9,1,2)), "No", "Yes"))))</f>
        <v>N/A</v>
      </c>
    </row>
    <row r="10" spans="1:14" x14ac:dyDescent="0.2">
      <c r="A10" s="138" t="s">
        <v>423</v>
      </c>
      <c r="B10" s="23" t="s">
        <v>213</v>
      </c>
      <c r="C10" s="23" t="s">
        <v>1748</v>
      </c>
      <c r="D10" s="27" t="str">
        <f t="shared" si="0"/>
        <v>N/A</v>
      </c>
      <c r="E10" s="23" t="s">
        <v>1748</v>
      </c>
      <c r="F10" s="27" t="str">
        <f t="shared" si="1"/>
        <v>N/A</v>
      </c>
      <c r="G10" s="23" t="s">
        <v>1748</v>
      </c>
      <c r="H10" s="27" t="str">
        <f t="shared" si="2"/>
        <v>N/A</v>
      </c>
      <c r="I10" s="8" t="s">
        <v>1748</v>
      </c>
      <c r="J10" s="8" t="s">
        <v>1748</v>
      </c>
      <c r="K10" s="23" t="s">
        <v>213</v>
      </c>
      <c r="L10" s="105" t="str">
        <f t="shared" si="3"/>
        <v>N/A</v>
      </c>
    </row>
    <row r="11" spans="1:14" x14ac:dyDescent="0.2">
      <c r="A11" s="138" t="s">
        <v>169</v>
      </c>
      <c r="B11" s="23" t="s">
        <v>213</v>
      </c>
      <c r="C11" s="4">
        <v>0</v>
      </c>
      <c r="D11" s="27" t="str">
        <f t="shared" si="0"/>
        <v>N/A</v>
      </c>
      <c r="E11" s="4">
        <v>0</v>
      </c>
      <c r="F11" s="27" t="str">
        <f t="shared" si="1"/>
        <v>N/A</v>
      </c>
      <c r="G11" s="4">
        <v>0</v>
      </c>
      <c r="H11" s="27" t="str">
        <f t="shared" si="2"/>
        <v>N/A</v>
      </c>
      <c r="I11" s="8" t="s">
        <v>1748</v>
      </c>
      <c r="J11" s="8" t="s">
        <v>1748</v>
      </c>
      <c r="K11" s="23" t="s">
        <v>213</v>
      </c>
      <c r="L11" s="105" t="str">
        <f t="shared" si="3"/>
        <v>N/A</v>
      </c>
    </row>
    <row r="12" spans="1:14" x14ac:dyDescent="0.2">
      <c r="A12" s="138" t="s">
        <v>144</v>
      </c>
      <c r="B12" s="23" t="s">
        <v>213</v>
      </c>
      <c r="C12" s="23">
        <v>0</v>
      </c>
      <c r="D12" s="27" t="str">
        <f>IF($B12="N/A","N/A",IF(C12&gt;10,"No",IF(C12&lt;-10,"No","Yes")))</f>
        <v>N/A</v>
      </c>
      <c r="E12" s="23">
        <v>0</v>
      </c>
      <c r="F12" s="27" t="str">
        <f>IF($B12="N/A","N/A",IF(E12&gt;10,"No",IF(E12&lt;-10,"No","Yes")))</f>
        <v>N/A</v>
      </c>
      <c r="G12" s="23">
        <v>0</v>
      </c>
      <c r="H12" s="27" t="str">
        <f>IF($B12="N/A","N/A",IF(G12&gt;10,"No",IF(G12&lt;-10,"No","Yes")))</f>
        <v>N/A</v>
      </c>
      <c r="I12" s="8" t="s">
        <v>1748</v>
      </c>
      <c r="J12" s="8" t="s">
        <v>1748</v>
      </c>
      <c r="K12" s="23" t="s">
        <v>213</v>
      </c>
      <c r="L12" s="105" t="str">
        <f>IF(J12="Div by 0", "N/A", IF(K12="N/A","N/A", IF(J12&gt;VALUE(MID(K12,1,2)), "No", IF(J12&lt;-1*VALUE(MID(K12,1,2)), "No", "Yes"))))</f>
        <v>N/A</v>
      </c>
    </row>
    <row r="13" spans="1:14" x14ac:dyDescent="0.2">
      <c r="A13" s="104" t="s">
        <v>364</v>
      </c>
      <c r="B13" s="43" t="s">
        <v>213</v>
      </c>
      <c r="C13" s="4">
        <v>98.272433078000006</v>
      </c>
      <c r="D13" s="40" t="str">
        <f>IF($B13="N/A","N/A",IF(C13&gt;=95,"Yes","No"))</f>
        <v>N/A</v>
      </c>
      <c r="E13" s="4">
        <v>98.466357058</v>
      </c>
      <c r="F13" s="40" t="str">
        <f>IF($B13="N/A","N/A",IF(E13&gt;=95,"Yes","No"))</f>
        <v>N/A</v>
      </c>
      <c r="G13" s="4">
        <v>99.148209768000001</v>
      </c>
      <c r="H13" s="27" t="str">
        <f>IF($B13="N/A","N/A",IF(G13&gt;=95,"Yes","No"))</f>
        <v>N/A</v>
      </c>
      <c r="I13" s="8">
        <v>0.1973</v>
      </c>
      <c r="J13" s="8">
        <v>0.6925</v>
      </c>
      <c r="K13" s="28" t="s">
        <v>735</v>
      </c>
      <c r="L13" s="105" t="str">
        <f t="shared" ref="L13:L70" si="4">IF(J13="Div by 0", "N/A", IF(K13="N/A","N/A", IF(J13&gt;VALUE(MID(K13,1,2)), "No", IF(J13&lt;-1*VALUE(MID(K13,1,2)), "No", "Yes"))))</f>
        <v>Yes</v>
      </c>
    </row>
    <row r="14" spans="1:14" x14ac:dyDescent="0.2">
      <c r="A14" s="149" t="s">
        <v>365</v>
      </c>
      <c r="B14" s="43" t="s">
        <v>213</v>
      </c>
      <c r="C14" s="44">
        <v>1.7256459807</v>
      </c>
      <c r="D14" s="45" t="str">
        <f>IF($B14="N/A","N/A",IF(C14&gt;10,"No",IF(C14&lt;-10,"No","Yes")))</f>
        <v>N/A</v>
      </c>
      <c r="E14" s="44">
        <v>1.5318847531999999</v>
      </c>
      <c r="F14" s="40" t="str">
        <f>IF($B14="N/A","N/A",IF(E14&gt;95,"Yes","No"))</f>
        <v>N/A</v>
      </c>
      <c r="G14" s="44">
        <v>0.85030584539999998</v>
      </c>
      <c r="H14" s="27" t="str">
        <f>IF($B14="N/A","N/A",IF(G14&gt;95,"Yes","No"))</f>
        <v>N/A</v>
      </c>
      <c r="I14" s="46">
        <v>-11.2</v>
      </c>
      <c r="J14" s="46">
        <v>-44.5</v>
      </c>
      <c r="K14" s="47" t="s">
        <v>213</v>
      </c>
      <c r="L14" s="105" t="str">
        <f t="shared" si="4"/>
        <v>N/A</v>
      </c>
      <c r="M14" s="34"/>
      <c r="N14" s="34"/>
    </row>
    <row r="15" spans="1:14" s="34" customFormat="1" x14ac:dyDescent="0.2">
      <c r="A15" s="149" t="s">
        <v>366</v>
      </c>
      <c r="B15" s="43" t="s">
        <v>213</v>
      </c>
      <c r="C15" s="44">
        <v>1.9209417E-3</v>
      </c>
      <c r="D15" s="45" t="str">
        <f t="shared" ref="D15:D21" si="5">IF($B15="N/A","N/A",IF(C15&gt;10,"No",IF(C15&lt;-10,"No","Yes")))</f>
        <v>N/A</v>
      </c>
      <c r="E15" s="44">
        <v>1.7581888E-3</v>
      </c>
      <c r="F15" s="45" t="str">
        <f t="shared" ref="F15:F21" si="6">IF($B15="N/A","N/A",IF(E15&gt;10,"No",IF(E15&lt;-10,"No","Yes")))</f>
        <v>N/A</v>
      </c>
      <c r="G15" s="44">
        <v>1.4843860999999999E-3</v>
      </c>
      <c r="H15" s="48" t="str">
        <f t="shared" ref="H15:H21" si="7">IF($B15="N/A","N/A",IF(G15&gt;10,"No",IF(G15&lt;-10,"No","Yes")))</f>
        <v>N/A</v>
      </c>
      <c r="I15" s="46">
        <v>-8.4700000000000006</v>
      </c>
      <c r="J15" s="46">
        <v>-15.6</v>
      </c>
      <c r="K15" s="47" t="s">
        <v>213</v>
      </c>
      <c r="L15" s="105" t="str">
        <f t="shared" si="4"/>
        <v>N/A</v>
      </c>
    </row>
    <row r="16" spans="1:14" s="34" customFormat="1" x14ac:dyDescent="0.2">
      <c r="A16" s="149" t="s">
        <v>367</v>
      </c>
      <c r="B16" s="43" t="s">
        <v>213</v>
      </c>
      <c r="C16" s="49">
        <v>13490</v>
      </c>
      <c r="D16" s="50" t="str">
        <f t="shared" si="5"/>
        <v>N/A</v>
      </c>
      <c r="E16" s="49">
        <v>12212</v>
      </c>
      <c r="F16" s="50" t="str">
        <f t="shared" si="6"/>
        <v>N/A</v>
      </c>
      <c r="G16" s="49">
        <v>6886</v>
      </c>
      <c r="H16" s="48" t="str">
        <f t="shared" si="7"/>
        <v>N/A</v>
      </c>
      <c r="I16" s="46">
        <v>-9.4700000000000006</v>
      </c>
      <c r="J16" s="46">
        <v>-43.6</v>
      </c>
      <c r="K16" s="47" t="s">
        <v>213</v>
      </c>
      <c r="L16" s="105" t="str">
        <f t="shared" si="4"/>
        <v>N/A</v>
      </c>
    </row>
    <row r="17" spans="1:14" s="34" customFormat="1" x14ac:dyDescent="0.2">
      <c r="A17" s="150" t="s">
        <v>368</v>
      </c>
      <c r="B17" s="43" t="s">
        <v>213</v>
      </c>
      <c r="C17" s="44">
        <v>1.7275669224000001</v>
      </c>
      <c r="D17" s="48" t="str">
        <f t="shared" si="5"/>
        <v>N/A</v>
      </c>
      <c r="E17" s="44">
        <v>1.533642942</v>
      </c>
      <c r="F17" s="48" t="str">
        <f t="shared" si="6"/>
        <v>N/A</v>
      </c>
      <c r="G17" s="44">
        <v>0.85179023149999999</v>
      </c>
      <c r="H17" s="48" t="str">
        <f t="shared" si="7"/>
        <v>N/A</v>
      </c>
      <c r="I17" s="46">
        <v>-11.2</v>
      </c>
      <c r="J17" s="46">
        <v>-44.5</v>
      </c>
      <c r="K17" s="47" t="s">
        <v>213</v>
      </c>
      <c r="L17" s="105" t="str">
        <f t="shared" si="4"/>
        <v>N/A</v>
      </c>
      <c r="M17" s="26"/>
      <c r="N17" s="26"/>
    </row>
    <row r="18" spans="1:14" x14ac:dyDescent="0.2">
      <c r="A18" s="149" t="s">
        <v>677</v>
      </c>
      <c r="B18" s="43" t="s">
        <v>213</v>
      </c>
      <c r="C18" s="44">
        <v>97.879911045</v>
      </c>
      <c r="D18" s="48" t="str">
        <f t="shared" si="5"/>
        <v>N/A</v>
      </c>
      <c r="E18" s="44">
        <v>96.724533245999993</v>
      </c>
      <c r="F18" s="48" t="str">
        <f t="shared" si="6"/>
        <v>N/A</v>
      </c>
      <c r="G18" s="44">
        <v>93.348823699999997</v>
      </c>
      <c r="H18" s="48" t="str">
        <f t="shared" si="7"/>
        <v>N/A</v>
      </c>
      <c r="I18" s="8">
        <v>-1.18</v>
      </c>
      <c r="J18" s="8">
        <v>-3.49</v>
      </c>
      <c r="K18" s="47" t="s">
        <v>213</v>
      </c>
      <c r="L18" s="105" t="str">
        <f t="shared" si="4"/>
        <v>N/A</v>
      </c>
    </row>
    <row r="19" spans="1:14" x14ac:dyDescent="0.2">
      <c r="A19" s="149" t="s">
        <v>678</v>
      </c>
      <c r="B19" s="43" t="s">
        <v>213</v>
      </c>
      <c r="C19" s="44">
        <v>54.255003705999997</v>
      </c>
      <c r="D19" s="48" t="str">
        <f t="shared" si="5"/>
        <v>N/A</v>
      </c>
      <c r="E19" s="44">
        <v>70.692761218000001</v>
      </c>
      <c r="F19" s="48" t="str">
        <f t="shared" si="6"/>
        <v>N/A</v>
      </c>
      <c r="G19" s="44">
        <v>52.236421725</v>
      </c>
      <c r="H19" s="48" t="str">
        <f t="shared" si="7"/>
        <v>N/A</v>
      </c>
      <c r="I19" s="8">
        <v>30.3</v>
      </c>
      <c r="J19" s="8">
        <v>-26.1</v>
      </c>
      <c r="K19" s="47" t="s">
        <v>213</v>
      </c>
      <c r="L19" s="105" t="str">
        <f t="shared" si="4"/>
        <v>N/A</v>
      </c>
    </row>
    <row r="20" spans="1:14" ht="25.5" x14ac:dyDescent="0.2">
      <c r="A20" s="149" t="s">
        <v>679</v>
      </c>
      <c r="B20" s="43" t="s">
        <v>213</v>
      </c>
      <c r="C20" s="44">
        <v>2.2683469235999998</v>
      </c>
      <c r="D20" s="48" t="str">
        <f t="shared" si="5"/>
        <v>N/A</v>
      </c>
      <c r="E20" s="44">
        <v>3.4883720930000002</v>
      </c>
      <c r="F20" s="48" t="str">
        <f t="shared" si="6"/>
        <v>N/A</v>
      </c>
      <c r="G20" s="44">
        <v>6.9706651176000003</v>
      </c>
      <c r="H20" s="48" t="str">
        <f t="shared" si="7"/>
        <v>N/A</v>
      </c>
      <c r="I20" s="8">
        <v>53.78</v>
      </c>
      <c r="J20" s="8">
        <v>99.83</v>
      </c>
      <c r="K20" s="47" t="s">
        <v>213</v>
      </c>
      <c r="L20" s="105" t="str">
        <f t="shared" si="4"/>
        <v>N/A</v>
      </c>
    </row>
    <row r="21" spans="1:14" ht="25.5" x14ac:dyDescent="0.2">
      <c r="A21" s="149" t="s">
        <v>680</v>
      </c>
      <c r="B21" s="43" t="s">
        <v>213</v>
      </c>
      <c r="C21" s="44">
        <v>0</v>
      </c>
      <c r="D21" s="48" t="str">
        <f t="shared" si="5"/>
        <v>N/A</v>
      </c>
      <c r="E21" s="44">
        <v>8.1886669000000006E-3</v>
      </c>
      <c r="F21" s="48" t="str">
        <f t="shared" si="6"/>
        <v>N/A</v>
      </c>
      <c r="G21" s="44">
        <v>1.4522218999999999E-2</v>
      </c>
      <c r="H21" s="48" t="str">
        <f t="shared" si="7"/>
        <v>N/A</v>
      </c>
      <c r="I21" s="8" t="s">
        <v>1748</v>
      </c>
      <c r="J21" s="8">
        <v>77.349999999999994</v>
      </c>
      <c r="K21" s="47" t="s">
        <v>213</v>
      </c>
      <c r="L21" s="105" t="str">
        <f t="shared" si="4"/>
        <v>N/A</v>
      </c>
    </row>
    <row r="22" spans="1:14" x14ac:dyDescent="0.2">
      <c r="A22" s="128" t="s">
        <v>1688</v>
      </c>
      <c r="B22" s="30" t="s">
        <v>217</v>
      </c>
      <c r="C22" s="1">
        <v>697</v>
      </c>
      <c r="D22" s="27" t="str">
        <f>IF($B22="N/A","N/A",IF(C22&gt;0,"No",IF(C22&lt;0,"No","Yes")))</f>
        <v>No</v>
      </c>
      <c r="E22" s="1">
        <v>660</v>
      </c>
      <c r="F22" s="27" t="str">
        <f>IF($B22="N/A","N/A",IF(E22&gt;0,"No",IF(E22&lt;0,"No","Yes")))</f>
        <v>No</v>
      </c>
      <c r="G22" s="1">
        <v>490</v>
      </c>
      <c r="H22" s="27" t="str">
        <f>IF($B22="N/A","N/A",IF(G22&gt;0,"No",IF(G22&lt;0,"No","Yes")))</f>
        <v>No</v>
      </c>
      <c r="I22" s="8">
        <v>-5.31</v>
      </c>
      <c r="J22" s="8">
        <v>-25.8</v>
      </c>
      <c r="K22" s="28" t="s">
        <v>213</v>
      </c>
      <c r="L22" s="105" t="str">
        <f t="shared" si="4"/>
        <v>N/A</v>
      </c>
    </row>
    <row r="23" spans="1:14" x14ac:dyDescent="0.2">
      <c r="A23" s="151" t="s">
        <v>145</v>
      </c>
      <c r="B23" s="30" t="s">
        <v>279</v>
      </c>
      <c r="C23" s="4">
        <v>0.17877564300000001</v>
      </c>
      <c r="D23" s="27" t="str">
        <f>IF($B23="N/A","N/A",IF(C23&gt;=10,"No",IF(C23&lt;0,"No","Yes")))</f>
        <v>Yes</v>
      </c>
      <c r="E23" s="4">
        <v>0.16627442310000001</v>
      </c>
      <c r="F23" s="27" t="str">
        <f>IF($B23="N/A","N/A",IF(E23&gt;=10,"No",IF(E23&lt;0,"No","Yes")))</f>
        <v>Yes</v>
      </c>
      <c r="G23" s="4">
        <v>0.1213485648</v>
      </c>
      <c r="H23" s="27" t="str">
        <f>IF($B23="N/A","N/A",IF(G23&gt;=10,"No",IF(G23&lt;0,"No","Yes")))</f>
        <v>Yes</v>
      </c>
      <c r="I23" s="8">
        <v>-6.99</v>
      </c>
      <c r="J23" s="8">
        <v>-27</v>
      </c>
      <c r="K23" s="28" t="s">
        <v>213</v>
      </c>
      <c r="L23" s="105" t="str">
        <f t="shared" si="4"/>
        <v>N/A</v>
      </c>
    </row>
    <row r="24" spans="1:14" x14ac:dyDescent="0.2">
      <c r="A24" s="128" t="s">
        <v>424</v>
      </c>
      <c r="B24" s="22" t="s">
        <v>213</v>
      </c>
      <c r="C24" s="9">
        <v>53.581661891000003</v>
      </c>
      <c r="D24" s="48" t="str">
        <f t="shared" ref="D24:D27" si="8">IF($B24="N/A","N/A",IF(C24&gt;10,"No",IF(C24&lt;-10,"No","Yes")))</f>
        <v>N/A</v>
      </c>
      <c r="E24" s="9">
        <v>53.549848943000001</v>
      </c>
      <c r="F24" s="27" t="str">
        <f t="shared" ref="F24:F27" si="9">IF($B24="N/A","N/A",IF(E24&gt;10,"No",IF(E24&lt;-10,"No","Yes")))</f>
        <v>N/A</v>
      </c>
      <c r="G24" s="9">
        <v>51.376146789000003</v>
      </c>
      <c r="H24" s="27" t="str">
        <f t="shared" ref="H24:H27" si="10">IF($B24="N/A","N/A",IF(G24&gt;10,"No",IF(G24&lt;-10,"No","Yes")))</f>
        <v>N/A</v>
      </c>
      <c r="I24" s="8">
        <v>-5.8999999999999997E-2</v>
      </c>
      <c r="J24" s="8">
        <v>-4.0599999999999996</v>
      </c>
      <c r="K24" s="28" t="s">
        <v>213</v>
      </c>
      <c r="L24" s="105" t="str">
        <f t="shared" si="4"/>
        <v>N/A</v>
      </c>
    </row>
    <row r="25" spans="1:14" x14ac:dyDescent="0.2">
      <c r="A25" s="128" t="s">
        <v>425</v>
      </c>
      <c r="B25" s="22" t="s">
        <v>213</v>
      </c>
      <c r="C25" s="9">
        <v>10.673352436</v>
      </c>
      <c r="D25" s="48" t="str">
        <f t="shared" si="8"/>
        <v>N/A</v>
      </c>
      <c r="E25" s="9">
        <v>4.3051359516999996</v>
      </c>
      <c r="F25" s="27" t="str">
        <f t="shared" si="9"/>
        <v>N/A</v>
      </c>
      <c r="G25" s="9">
        <v>5.8103975534999996</v>
      </c>
      <c r="H25" s="27" t="str">
        <f t="shared" si="10"/>
        <v>N/A</v>
      </c>
      <c r="I25" s="8">
        <v>-59.7</v>
      </c>
      <c r="J25" s="8">
        <v>34.96</v>
      </c>
      <c r="K25" s="28" t="s">
        <v>213</v>
      </c>
      <c r="L25" s="105" t="str">
        <f t="shared" si="4"/>
        <v>N/A</v>
      </c>
    </row>
    <row r="26" spans="1:14" x14ac:dyDescent="0.2">
      <c r="A26" s="128" t="s">
        <v>421</v>
      </c>
      <c r="B26" s="22" t="s">
        <v>213</v>
      </c>
      <c r="C26" s="9">
        <v>7.1633237799999999E-2</v>
      </c>
      <c r="D26" s="48" t="str">
        <f t="shared" si="8"/>
        <v>N/A</v>
      </c>
      <c r="E26" s="9">
        <v>7.5528700899999995E-2</v>
      </c>
      <c r="F26" s="27" t="str">
        <f t="shared" si="9"/>
        <v>N/A</v>
      </c>
      <c r="G26" s="9">
        <v>0.1019367992</v>
      </c>
      <c r="H26" s="27" t="str">
        <f t="shared" si="10"/>
        <v>N/A</v>
      </c>
      <c r="I26" s="8">
        <v>5.4379999999999997</v>
      </c>
      <c r="J26" s="8">
        <v>34.96</v>
      </c>
      <c r="K26" s="28" t="s">
        <v>213</v>
      </c>
      <c r="L26" s="105" t="str">
        <f t="shared" si="4"/>
        <v>N/A</v>
      </c>
    </row>
    <row r="27" spans="1:14" x14ac:dyDescent="0.2">
      <c r="A27" s="128" t="s">
        <v>422</v>
      </c>
      <c r="B27" s="22" t="s">
        <v>213</v>
      </c>
      <c r="C27" s="9">
        <v>4.6561604584999996</v>
      </c>
      <c r="D27" s="48" t="str">
        <f t="shared" si="8"/>
        <v>N/A</v>
      </c>
      <c r="E27" s="9">
        <v>4.7583081571000001</v>
      </c>
      <c r="F27" s="27" t="str">
        <f t="shared" si="9"/>
        <v>N/A</v>
      </c>
      <c r="G27" s="9">
        <v>4.7910295617000003</v>
      </c>
      <c r="H27" s="27" t="str">
        <f t="shared" si="10"/>
        <v>N/A</v>
      </c>
      <c r="I27" s="8">
        <v>2.194</v>
      </c>
      <c r="J27" s="8">
        <v>0.68769999999999998</v>
      </c>
      <c r="K27" s="28" t="s">
        <v>213</v>
      </c>
      <c r="L27" s="105" t="str">
        <f t="shared" si="4"/>
        <v>N/A</v>
      </c>
    </row>
    <row r="28" spans="1:14" x14ac:dyDescent="0.2">
      <c r="A28" s="128" t="s">
        <v>950</v>
      </c>
      <c r="B28" s="22" t="s">
        <v>213</v>
      </c>
      <c r="C28" s="44">
        <v>22.830392371999999</v>
      </c>
      <c r="D28" s="48" t="str">
        <f>IF($B28="N/A","N/A",IF(C28&gt;10,"No",IF(C28&lt;-10,"No","Yes")))</f>
        <v>N/A</v>
      </c>
      <c r="E28" s="44">
        <v>22.988066922000002</v>
      </c>
      <c r="F28" s="48" t="str">
        <f>IF($B28="N/A","N/A",IF(E28&gt;10,"No",IF(E28&lt;-10,"No","Yes")))</f>
        <v>N/A</v>
      </c>
      <c r="G28" s="44">
        <v>22.87970906</v>
      </c>
      <c r="H28" s="48" t="str">
        <f>IF($B28="N/A","N/A",IF(G28&gt;10,"No",IF(G28&lt;-10,"No","Yes")))</f>
        <v>N/A</v>
      </c>
      <c r="I28" s="8">
        <v>0.69059999999999999</v>
      </c>
      <c r="J28" s="8">
        <v>-0.47099999999999997</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99.516434937</v>
      </c>
      <c r="D30" s="27" t="str">
        <f>IF($B30="N/A","N/A",IF(C30&gt;=98,"Yes","No"))</f>
        <v>Yes</v>
      </c>
      <c r="E30" s="9">
        <v>99.448807822000006</v>
      </c>
      <c r="F30" s="27" t="str">
        <f>IF($B30="N/A","N/A",IF(E30&gt;=98,"Yes","No"))</f>
        <v>Yes</v>
      </c>
      <c r="G30" s="9">
        <v>99.474156218999994</v>
      </c>
      <c r="H30" s="27" t="str">
        <f>IF($B30="N/A","N/A",IF(G30&gt;=98,"Yes","No"))</f>
        <v>Yes</v>
      </c>
      <c r="I30" s="8">
        <v>-6.8000000000000005E-2</v>
      </c>
      <c r="J30" s="8">
        <v>2.5499999999999998E-2</v>
      </c>
      <c r="K30" s="28" t="s">
        <v>735</v>
      </c>
      <c r="L30" s="105" t="str">
        <f t="shared" si="4"/>
        <v>Yes</v>
      </c>
    </row>
    <row r="31" spans="1:14" x14ac:dyDescent="0.2">
      <c r="A31" s="128" t="s">
        <v>18</v>
      </c>
      <c r="B31" s="30" t="s">
        <v>277</v>
      </c>
      <c r="C31" s="9">
        <v>99.373516873</v>
      </c>
      <c r="D31" s="27" t="str">
        <f>IF($B31="N/A","N/A",IF(C31&gt;=95,"Yes","No"))</f>
        <v>Yes</v>
      </c>
      <c r="E31" s="9">
        <v>99.934444675999998</v>
      </c>
      <c r="F31" s="27" t="str">
        <f>IF($B31="N/A","N/A",IF(E31&gt;=95,"Yes","No"))</f>
        <v>Yes</v>
      </c>
      <c r="G31" s="9">
        <v>99.964374733</v>
      </c>
      <c r="H31" s="27" t="str">
        <f>IF($B31="N/A","N/A",IF(G31&gt;=95,"Yes","No"))</f>
        <v>Yes</v>
      </c>
      <c r="I31" s="8">
        <v>0.5645</v>
      </c>
      <c r="J31" s="8">
        <v>2.9899999999999999E-2</v>
      </c>
      <c r="K31" s="28" t="s">
        <v>735</v>
      </c>
      <c r="L31" s="105" t="str">
        <f t="shared" si="4"/>
        <v>Yes</v>
      </c>
    </row>
    <row r="32" spans="1:14" x14ac:dyDescent="0.2">
      <c r="A32" s="128" t="s">
        <v>23</v>
      </c>
      <c r="B32" s="22" t="s">
        <v>213</v>
      </c>
      <c r="C32" s="9">
        <v>35.356213029999999</v>
      </c>
      <c r="D32" s="27" t="str">
        <f t="shared" ref="D32:D37" si="11">IF($B32="N/A","N/A",IF(C32&gt;10,"No",IF(C32&lt;-10,"No","Yes")))</f>
        <v>N/A</v>
      </c>
      <c r="E32" s="9">
        <v>35.689724894000001</v>
      </c>
      <c r="F32" s="27" t="str">
        <f t="shared" ref="F32:F37" si="12">IF($B32="N/A","N/A",IF(E32&gt;10,"No",IF(E32&lt;-10,"No","Yes")))</f>
        <v>N/A</v>
      </c>
      <c r="G32" s="9">
        <v>35.534100678000001</v>
      </c>
      <c r="H32" s="27" t="str">
        <f t="shared" ref="H32:H37" si="13">IF($B32="N/A","N/A",IF(G32&gt;10,"No",IF(G32&lt;-10,"No","Yes")))</f>
        <v>N/A</v>
      </c>
      <c r="I32" s="8">
        <v>0.94330000000000003</v>
      </c>
      <c r="J32" s="8">
        <v>-0.436</v>
      </c>
      <c r="K32" s="28" t="s">
        <v>735</v>
      </c>
      <c r="L32" s="105" t="str">
        <f t="shared" si="4"/>
        <v>Yes</v>
      </c>
    </row>
    <row r="33" spans="1:12" x14ac:dyDescent="0.2">
      <c r="A33" s="128" t="s">
        <v>24</v>
      </c>
      <c r="B33" s="22" t="s">
        <v>213</v>
      </c>
      <c r="C33" s="9">
        <v>56.539846093999998</v>
      </c>
      <c r="D33" s="27" t="str">
        <f t="shared" si="11"/>
        <v>N/A</v>
      </c>
      <c r="E33" s="9">
        <v>57.243988878000003</v>
      </c>
      <c r="F33" s="27" t="str">
        <f t="shared" si="12"/>
        <v>N/A</v>
      </c>
      <c r="G33" s="9">
        <v>57.039391895999998</v>
      </c>
      <c r="H33" s="27" t="str">
        <f t="shared" si="13"/>
        <v>N/A</v>
      </c>
      <c r="I33" s="8">
        <v>1.2450000000000001</v>
      </c>
      <c r="J33" s="8">
        <v>-0.35699999999999998</v>
      </c>
      <c r="K33" s="28" t="s">
        <v>735</v>
      </c>
      <c r="L33" s="105" t="str">
        <f t="shared" si="4"/>
        <v>Yes</v>
      </c>
    </row>
    <row r="34" spans="1:12" x14ac:dyDescent="0.2">
      <c r="A34" s="128" t="s">
        <v>25</v>
      </c>
      <c r="B34" s="22" t="s">
        <v>213</v>
      </c>
      <c r="C34" s="9">
        <v>0.44898811189999999</v>
      </c>
      <c r="D34" s="27" t="str">
        <f t="shared" si="11"/>
        <v>N/A</v>
      </c>
      <c r="E34" s="9">
        <v>0.46968756989999999</v>
      </c>
      <c r="F34" s="27" t="str">
        <f t="shared" si="12"/>
        <v>N/A</v>
      </c>
      <c r="G34" s="9">
        <v>0.49195029779999999</v>
      </c>
      <c r="H34" s="27" t="str">
        <f t="shared" si="13"/>
        <v>N/A</v>
      </c>
      <c r="I34" s="8">
        <v>4.6100000000000003</v>
      </c>
      <c r="J34" s="8">
        <v>4.74</v>
      </c>
      <c r="K34" s="28" t="s">
        <v>735</v>
      </c>
      <c r="L34" s="105" t="str">
        <f t="shared" si="4"/>
        <v>Yes</v>
      </c>
    </row>
    <row r="35" spans="1:12" x14ac:dyDescent="0.2">
      <c r="A35" s="128" t="s">
        <v>26</v>
      </c>
      <c r="B35" s="30" t="s">
        <v>213</v>
      </c>
      <c r="C35" s="9">
        <v>0.47818642610000001</v>
      </c>
      <c r="D35" s="7" t="str">
        <f t="shared" si="11"/>
        <v>N/A</v>
      </c>
      <c r="E35" s="9">
        <v>0.46328273939999998</v>
      </c>
      <c r="F35" s="7" t="str">
        <f t="shared" si="12"/>
        <v>N/A</v>
      </c>
      <c r="G35" s="9">
        <v>0.49566126310000003</v>
      </c>
      <c r="H35" s="7" t="str">
        <f t="shared" si="13"/>
        <v>N/A</v>
      </c>
      <c r="I35" s="8">
        <v>-3.12</v>
      </c>
      <c r="J35" s="8">
        <v>6.9889999999999999</v>
      </c>
      <c r="K35" s="30" t="s">
        <v>213</v>
      </c>
      <c r="L35" s="105" t="str">
        <f t="shared" si="4"/>
        <v>N/A</v>
      </c>
    </row>
    <row r="36" spans="1:12" x14ac:dyDescent="0.2">
      <c r="A36" s="128" t="s">
        <v>60</v>
      </c>
      <c r="B36" s="30" t="s">
        <v>213</v>
      </c>
      <c r="C36" s="9">
        <v>3.4576951000000002E-2</v>
      </c>
      <c r="D36" s="7" t="str">
        <f t="shared" si="11"/>
        <v>N/A</v>
      </c>
      <c r="E36" s="9">
        <v>3.36567563E-2</v>
      </c>
      <c r="F36" s="7" t="str">
        <f t="shared" si="12"/>
        <v>N/A</v>
      </c>
      <c r="G36" s="9">
        <v>3.4759374799999999E-2</v>
      </c>
      <c r="H36" s="7" t="str">
        <f t="shared" si="13"/>
        <v>N/A</v>
      </c>
      <c r="I36" s="8">
        <v>-2.66</v>
      </c>
      <c r="J36" s="8">
        <v>3.2759999999999998</v>
      </c>
      <c r="K36" s="30" t="s">
        <v>213</v>
      </c>
      <c r="L36" s="105" t="str">
        <f t="shared" si="4"/>
        <v>N/A</v>
      </c>
    </row>
    <row r="37" spans="1:12" x14ac:dyDescent="0.2">
      <c r="A37" s="128" t="s">
        <v>61</v>
      </c>
      <c r="B37" s="30" t="s">
        <v>213</v>
      </c>
      <c r="C37" s="9">
        <v>0</v>
      </c>
      <c r="D37" s="7" t="str">
        <f t="shared" si="11"/>
        <v>N/A</v>
      </c>
      <c r="E37" s="9">
        <v>0</v>
      </c>
      <c r="F37" s="7" t="str">
        <f t="shared" si="12"/>
        <v>N/A</v>
      </c>
      <c r="G37" s="9">
        <v>0</v>
      </c>
      <c r="H37" s="7" t="str">
        <f t="shared" si="13"/>
        <v>N/A</v>
      </c>
      <c r="I37" s="8" t="s">
        <v>1748</v>
      </c>
      <c r="J37" s="8" t="s">
        <v>1748</v>
      </c>
      <c r="K37" s="30" t="s">
        <v>213</v>
      </c>
      <c r="L37" s="105" t="str">
        <f t="shared" si="4"/>
        <v>N/A</v>
      </c>
    </row>
    <row r="38" spans="1:12" x14ac:dyDescent="0.2">
      <c r="A38" s="128" t="s">
        <v>62</v>
      </c>
      <c r="B38" s="30" t="s">
        <v>278</v>
      </c>
      <c r="C38" s="9">
        <v>7.1421893869000002</v>
      </c>
      <c r="D38" s="7" t="str">
        <f>IF($B38="N/A","N/A",IF(C38&gt;=5,"No",IF(C38&lt;0,"No","Yes")))</f>
        <v>No</v>
      </c>
      <c r="E38" s="9">
        <v>6.0996591625000001</v>
      </c>
      <c r="F38" s="7" t="str">
        <f>IF($B38="N/A","N/A",IF(E38&gt;=5,"No",IF(E38&lt;0,"No","Yes")))</f>
        <v>No</v>
      </c>
      <c r="G38" s="9">
        <v>6.4041364892999999</v>
      </c>
      <c r="H38" s="7" t="str">
        <f>IF($B38="N/A","N/A",IF(G38&gt;=5,"No",IF(G38&lt;0,"No","Yes")))</f>
        <v>No</v>
      </c>
      <c r="I38" s="8">
        <v>-14.6</v>
      </c>
      <c r="J38" s="8">
        <v>4.992</v>
      </c>
      <c r="K38" s="28" t="s">
        <v>735</v>
      </c>
      <c r="L38" s="105" t="str">
        <f t="shared" si="4"/>
        <v>Yes</v>
      </c>
    </row>
    <row r="39" spans="1:12" x14ac:dyDescent="0.2">
      <c r="A39" s="128" t="s">
        <v>63</v>
      </c>
      <c r="B39" s="30" t="s">
        <v>213</v>
      </c>
      <c r="C39" s="9">
        <v>2.1971731422</v>
      </c>
      <c r="D39" s="7" t="str">
        <f>IF($B39="N/A","N/A",IF(C39&gt;10,"No",IF(C39&lt;-10,"No","Yes")))</f>
        <v>N/A</v>
      </c>
      <c r="E39" s="9">
        <v>2.350196038</v>
      </c>
      <c r="F39" s="7" t="str">
        <f>IF($B39="N/A","N/A",IF(E39&gt;10,"No",IF(E39&lt;-10,"No","Yes")))</f>
        <v>N/A</v>
      </c>
      <c r="G39" s="9">
        <v>2.3330838740000002</v>
      </c>
      <c r="H39" s="7" t="str">
        <f>IF($B39="N/A","N/A",IF(G39&gt;10,"No",IF(G39&lt;-10,"No","Yes")))</f>
        <v>N/A</v>
      </c>
      <c r="I39" s="8">
        <v>6.9649999999999999</v>
      </c>
      <c r="J39" s="8">
        <v>-0.72799999999999998</v>
      </c>
      <c r="K39" s="30" t="s">
        <v>735</v>
      </c>
      <c r="L39" s="105" t="str">
        <f t="shared" si="4"/>
        <v>Yes</v>
      </c>
    </row>
    <row r="40" spans="1:12" x14ac:dyDescent="0.2">
      <c r="A40" s="128"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735</v>
      </c>
      <c r="L40" s="105" t="str">
        <f t="shared" si="4"/>
        <v>Yes</v>
      </c>
    </row>
    <row r="41" spans="1:12" x14ac:dyDescent="0.2">
      <c r="A41" s="104" t="s">
        <v>19</v>
      </c>
      <c r="B41" s="22" t="s">
        <v>281</v>
      </c>
      <c r="C41" s="4">
        <v>3.5953625906000002</v>
      </c>
      <c r="D41" s="27" t="str">
        <f>IF($B41="N/A","N/A",IF(C41&gt;8,"No",IF(C41&lt;2,"No","Yes")))</f>
        <v>Yes</v>
      </c>
      <c r="E41" s="4">
        <v>3.5393595672</v>
      </c>
      <c r="F41" s="27" t="str">
        <f>IF($B41="N/A","N/A",IF(E41&gt;8,"No",IF(E41&lt;2,"No","Yes")))</f>
        <v>Yes</v>
      </c>
      <c r="G41" s="4">
        <v>3.5235615371</v>
      </c>
      <c r="H41" s="27" t="str">
        <f>IF($B41="N/A","N/A",IF(G41&gt;8,"No",IF(G41&lt;2,"No","Yes")))</f>
        <v>Yes</v>
      </c>
      <c r="I41" s="8">
        <v>-1.56</v>
      </c>
      <c r="J41" s="8">
        <v>-0.44600000000000001</v>
      </c>
      <c r="K41" s="28" t="s">
        <v>735</v>
      </c>
      <c r="L41" s="105" t="str">
        <f t="shared" si="4"/>
        <v>Yes</v>
      </c>
    </row>
    <row r="42" spans="1:12" x14ac:dyDescent="0.2">
      <c r="A42" s="104" t="s">
        <v>170</v>
      </c>
      <c r="B42" s="22" t="s">
        <v>213</v>
      </c>
      <c r="C42" s="4">
        <v>18.315410947</v>
      </c>
      <c r="D42" s="7" t="str">
        <f t="shared" ref="D42:D49" si="14">IF($B42="N/A","N/A",IF(C42&gt;10,"No",IF(C42&lt;-10,"No","Yes")))</f>
        <v>N/A</v>
      </c>
      <c r="E42" s="4">
        <v>17.058575314999999</v>
      </c>
      <c r="F42" s="7" t="str">
        <f t="shared" ref="F42:F49" si="15">IF($B42="N/A","N/A",IF(E42&gt;10,"No",IF(E42&lt;-10,"No","Yes")))</f>
        <v>N/A</v>
      </c>
      <c r="G42" s="4">
        <v>16.046213888</v>
      </c>
      <c r="H42" s="7" t="str">
        <f t="shared" ref="H42:H49" si="16">IF($B42="N/A","N/A",IF(G42&gt;10,"No",IF(G42&lt;-10,"No","Yes")))</f>
        <v>N/A</v>
      </c>
      <c r="I42" s="8">
        <v>-6.86</v>
      </c>
      <c r="J42" s="8">
        <v>-5.93</v>
      </c>
      <c r="K42" s="28" t="s">
        <v>735</v>
      </c>
      <c r="L42" s="105" t="str">
        <f>IF(J42="Div by 0", "N/A", IF(OR(J42="N/A",K42="N/A"),"N/A", IF(J42&gt;VALUE(MID(K42,1,2)), "No", IF(J42&lt;-1*VALUE(MID(K42,1,2)), "No", "Yes"))))</f>
        <v>Yes</v>
      </c>
    </row>
    <row r="43" spans="1:12" x14ac:dyDescent="0.2">
      <c r="A43" s="104" t="s">
        <v>171</v>
      </c>
      <c r="B43" s="22" t="s">
        <v>213</v>
      </c>
      <c r="C43" s="4">
        <v>32.175645789000001</v>
      </c>
      <c r="D43" s="7" t="str">
        <f t="shared" si="14"/>
        <v>N/A</v>
      </c>
      <c r="E43" s="4">
        <v>32.462946172000002</v>
      </c>
      <c r="F43" s="7" t="str">
        <f t="shared" si="15"/>
        <v>N/A</v>
      </c>
      <c r="G43" s="4">
        <v>33.736756493000001</v>
      </c>
      <c r="H43" s="7" t="str">
        <f t="shared" si="16"/>
        <v>N/A</v>
      </c>
      <c r="I43" s="8">
        <v>0.89290000000000003</v>
      </c>
      <c r="J43" s="8">
        <v>3.9239999999999999</v>
      </c>
      <c r="K43" s="28" t="s">
        <v>735</v>
      </c>
      <c r="L43" s="105" t="str">
        <f>IF(J43="Div by 0", "N/A", IF(OR(J43="N/A",K43="N/A"),"N/A", IF(J43&gt;VALUE(MID(K43,1,2)), "No", IF(J43&lt;-1*VALUE(MID(K43,1,2)), "No", "Yes"))))</f>
        <v>Yes</v>
      </c>
    </row>
    <row r="44" spans="1:12" x14ac:dyDescent="0.2">
      <c r="A44" s="104" t="s">
        <v>172</v>
      </c>
      <c r="B44" s="22" t="s">
        <v>213</v>
      </c>
      <c r="C44" s="4">
        <v>2.9909062619000002</v>
      </c>
      <c r="D44" s="7" t="str">
        <f t="shared" si="14"/>
        <v>N/A</v>
      </c>
      <c r="E44" s="4">
        <v>2.9528780293999999</v>
      </c>
      <c r="F44" s="7" t="str">
        <f t="shared" si="15"/>
        <v>N/A</v>
      </c>
      <c r="G44" s="4">
        <v>2.8275081486999998</v>
      </c>
      <c r="H44" s="7" t="str">
        <f t="shared" si="16"/>
        <v>N/A</v>
      </c>
      <c r="I44" s="8">
        <v>-1.27</v>
      </c>
      <c r="J44" s="8">
        <v>-4.25</v>
      </c>
      <c r="K44" s="28" t="s">
        <v>735</v>
      </c>
      <c r="L44" s="105" t="str">
        <f t="shared" ref="L44:L53" si="17">IF(J44="Div by 0", "N/A", IF(OR(J44="N/A",K44="N/A"),"N/A", IF(J44&gt;VALUE(MID(K44,1,2)), "No", IF(J44&lt;-1*VALUE(MID(K44,1,2)), "No", "Yes"))))</f>
        <v>Yes</v>
      </c>
    </row>
    <row r="45" spans="1:12" x14ac:dyDescent="0.2">
      <c r="A45" s="104" t="s">
        <v>173</v>
      </c>
      <c r="B45" s="22" t="s">
        <v>213</v>
      </c>
      <c r="C45" s="4">
        <v>18.641971040000001</v>
      </c>
      <c r="D45" s="7" t="str">
        <f t="shared" si="14"/>
        <v>N/A</v>
      </c>
      <c r="E45" s="4">
        <v>19.163378434999998</v>
      </c>
      <c r="F45" s="7" t="str">
        <f t="shared" si="15"/>
        <v>N/A</v>
      </c>
      <c r="G45" s="4">
        <v>19.114316286000001</v>
      </c>
      <c r="H45" s="7" t="str">
        <f t="shared" si="16"/>
        <v>N/A</v>
      </c>
      <c r="I45" s="8">
        <v>2.7970000000000002</v>
      </c>
      <c r="J45" s="8">
        <v>-0.25600000000000001</v>
      </c>
      <c r="K45" s="28" t="s">
        <v>735</v>
      </c>
      <c r="L45" s="105" t="str">
        <f t="shared" si="17"/>
        <v>Yes</v>
      </c>
    </row>
    <row r="46" spans="1:12" x14ac:dyDescent="0.2">
      <c r="A46" s="104" t="s">
        <v>174</v>
      </c>
      <c r="B46" s="22" t="s">
        <v>213</v>
      </c>
      <c r="C46" s="4">
        <v>12.547847457</v>
      </c>
      <c r="D46" s="7" t="str">
        <f t="shared" si="14"/>
        <v>N/A</v>
      </c>
      <c r="E46" s="4">
        <v>13.135679426999999</v>
      </c>
      <c r="F46" s="7" t="str">
        <f t="shared" si="15"/>
        <v>N/A</v>
      </c>
      <c r="G46" s="4">
        <v>13.155866726999999</v>
      </c>
      <c r="H46" s="7" t="str">
        <f t="shared" si="16"/>
        <v>N/A</v>
      </c>
      <c r="I46" s="8">
        <v>4.6849999999999996</v>
      </c>
      <c r="J46" s="8">
        <v>0.1537</v>
      </c>
      <c r="K46" s="28" t="s">
        <v>735</v>
      </c>
      <c r="L46" s="105" t="str">
        <f t="shared" si="17"/>
        <v>Yes</v>
      </c>
    </row>
    <row r="47" spans="1:12" x14ac:dyDescent="0.2">
      <c r="A47" s="104" t="s">
        <v>175</v>
      </c>
      <c r="B47" s="22" t="s">
        <v>213</v>
      </c>
      <c r="C47" s="4">
        <v>5.5325682863000001</v>
      </c>
      <c r="D47" s="7" t="str">
        <f t="shared" si="14"/>
        <v>N/A</v>
      </c>
      <c r="E47" s="4">
        <v>5.6298460078000003</v>
      </c>
      <c r="F47" s="7" t="str">
        <f t="shared" si="15"/>
        <v>N/A</v>
      </c>
      <c r="G47" s="4">
        <v>5.7369049312999998</v>
      </c>
      <c r="H47" s="7" t="str">
        <f t="shared" si="16"/>
        <v>N/A</v>
      </c>
      <c r="I47" s="8">
        <v>1.758</v>
      </c>
      <c r="J47" s="8">
        <v>1.9019999999999999</v>
      </c>
      <c r="K47" s="28" t="s">
        <v>735</v>
      </c>
      <c r="L47" s="105" t="str">
        <f t="shared" si="17"/>
        <v>Yes</v>
      </c>
    </row>
    <row r="48" spans="1:12" x14ac:dyDescent="0.2">
      <c r="A48" s="104" t="s">
        <v>176</v>
      </c>
      <c r="B48" s="22" t="s">
        <v>213</v>
      </c>
      <c r="C48" s="4">
        <v>3.8774848982000001</v>
      </c>
      <c r="D48" s="7" t="str">
        <f t="shared" si="14"/>
        <v>N/A</v>
      </c>
      <c r="E48" s="4">
        <v>3.7855059941999998</v>
      </c>
      <c r="F48" s="7" t="str">
        <f t="shared" si="15"/>
        <v>N/A</v>
      </c>
      <c r="G48" s="4">
        <v>3.6849885268999998</v>
      </c>
      <c r="H48" s="7" t="str">
        <f t="shared" si="16"/>
        <v>N/A</v>
      </c>
      <c r="I48" s="8">
        <v>-2.37</v>
      </c>
      <c r="J48" s="8">
        <v>-2.66</v>
      </c>
      <c r="K48" s="28" t="s">
        <v>735</v>
      </c>
      <c r="L48" s="105" t="str">
        <f t="shared" si="17"/>
        <v>Yes</v>
      </c>
    </row>
    <row r="49" spans="1:12" x14ac:dyDescent="0.2">
      <c r="A49" s="104" t="s">
        <v>952</v>
      </c>
      <c r="B49" s="22" t="s">
        <v>213</v>
      </c>
      <c r="C49" s="4">
        <v>2.3228027307999999</v>
      </c>
      <c r="D49" s="7" t="str">
        <f t="shared" si="14"/>
        <v>N/A</v>
      </c>
      <c r="E49" s="4">
        <v>2.2715798832999998</v>
      </c>
      <c r="F49" s="7" t="str">
        <f t="shared" si="15"/>
        <v>N/A</v>
      </c>
      <c r="G49" s="4">
        <v>2.1738834633000002</v>
      </c>
      <c r="H49" s="7" t="str">
        <f t="shared" si="16"/>
        <v>N/A</v>
      </c>
      <c r="I49" s="8">
        <v>-2.21</v>
      </c>
      <c r="J49" s="8">
        <v>-4.3</v>
      </c>
      <c r="K49" s="28" t="s">
        <v>735</v>
      </c>
      <c r="L49" s="105" t="str">
        <f t="shared" si="17"/>
        <v>Yes</v>
      </c>
    </row>
    <row r="50" spans="1:12" x14ac:dyDescent="0.2">
      <c r="A50" s="128" t="s">
        <v>208</v>
      </c>
      <c r="B50" s="22" t="s">
        <v>213</v>
      </c>
      <c r="C50" s="23">
        <v>419039</v>
      </c>
      <c r="D50" s="5" t="str">
        <f t="shared" ref="D50:D53" si="18">IF($B50="N/A","N/A",IF(C50&lt;0,"No","Yes"))</f>
        <v>N/A</v>
      </c>
      <c r="E50" s="23">
        <v>418876</v>
      </c>
      <c r="F50" s="5" t="str">
        <f t="shared" ref="F50:F53" si="19">IF($B50="N/A","N/A",IF(E50&lt;0,"No","Yes"))</f>
        <v>N/A</v>
      </c>
      <c r="G50" s="23">
        <v>427163</v>
      </c>
      <c r="H50" s="5" t="str">
        <f t="shared" ref="H50:H53" si="20">IF($B50="N/A","N/A",IF(G50&lt;0,"No","Yes"))</f>
        <v>N/A</v>
      </c>
      <c r="I50" s="8">
        <v>-3.9E-2</v>
      </c>
      <c r="J50" s="8">
        <v>1.978</v>
      </c>
      <c r="K50" s="28" t="s">
        <v>735</v>
      </c>
      <c r="L50" s="105" t="str">
        <f t="shared" si="17"/>
        <v>Yes</v>
      </c>
    </row>
    <row r="51" spans="1:12" x14ac:dyDescent="0.2">
      <c r="A51" s="128" t="s">
        <v>209</v>
      </c>
      <c r="B51" s="22" t="s">
        <v>213</v>
      </c>
      <c r="C51" s="23">
        <v>23220</v>
      </c>
      <c r="D51" s="5" t="str">
        <f t="shared" si="18"/>
        <v>N/A</v>
      </c>
      <c r="E51" s="23">
        <v>23378</v>
      </c>
      <c r="F51" s="5" t="str">
        <f t="shared" si="19"/>
        <v>N/A</v>
      </c>
      <c r="G51" s="23">
        <v>22728</v>
      </c>
      <c r="H51" s="5" t="str">
        <f t="shared" si="20"/>
        <v>N/A</v>
      </c>
      <c r="I51" s="8">
        <v>0.6804</v>
      </c>
      <c r="J51" s="8">
        <v>-2.78</v>
      </c>
      <c r="K51" s="28" t="s">
        <v>735</v>
      </c>
      <c r="L51" s="105" t="str">
        <f t="shared" si="17"/>
        <v>Yes</v>
      </c>
    </row>
    <row r="52" spans="1:12" x14ac:dyDescent="0.2">
      <c r="A52" s="128" t="s">
        <v>210</v>
      </c>
      <c r="B52" s="22" t="s">
        <v>213</v>
      </c>
      <c r="C52" s="23">
        <v>237814</v>
      </c>
      <c r="D52" s="5" t="str">
        <f t="shared" si="18"/>
        <v>N/A</v>
      </c>
      <c r="E52" s="23">
        <v>251322</v>
      </c>
      <c r="F52" s="5" t="str">
        <f t="shared" si="19"/>
        <v>N/A</v>
      </c>
      <c r="G52" s="23">
        <v>255015</v>
      </c>
      <c r="H52" s="5" t="str">
        <f t="shared" si="20"/>
        <v>N/A</v>
      </c>
      <c r="I52" s="8">
        <v>5.68</v>
      </c>
      <c r="J52" s="8">
        <v>1.4690000000000001</v>
      </c>
      <c r="K52" s="28" t="s">
        <v>735</v>
      </c>
      <c r="L52" s="105" t="str">
        <f t="shared" si="17"/>
        <v>Yes</v>
      </c>
    </row>
    <row r="53" spans="1:12" x14ac:dyDescent="0.2">
      <c r="A53" s="128" t="s">
        <v>953</v>
      </c>
      <c r="B53" s="22" t="s">
        <v>213</v>
      </c>
      <c r="C53" s="23">
        <v>76421</v>
      </c>
      <c r="D53" s="5" t="str">
        <f t="shared" si="18"/>
        <v>N/A</v>
      </c>
      <c r="E53" s="23">
        <v>77740</v>
      </c>
      <c r="F53" s="5" t="str">
        <f t="shared" si="19"/>
        <v>N/A</v>
      </c>
      <c r="G53" s="23">
        <v>78897</v>
      </c>
      <c r="H53" s="5" t="str">
        <f t="shared" si="20"/>
        <v>N/A</v>
      </c>
      <c r="I53" s="8">
        <v>1.726</v>
      </c>
      <c r="J53" s="8">
        <v>1.488</v>
      </c>
      <c r="K53" s="28" t="s">
        <v>735</v>
      </c>
      <c r="L53" s="105" t="str">
        <f t="shared" si="17"/>
        <v>Yes</v>
      </c>
    </row>
    <row r="54" spans="1:12" x14ac:dyDescent="0.2">
      <c r="A54" s="128" t="s">
        <v>954</v>
      </c>
      <c r="B54" s="22" t="s">
        <v>213</v>
      </c>
      <c r="C54" s="4">
        <v>100</v>
      </c>
      <c r="D54" s="27" t="str">
        <f>IF($B54="N/A","N/A",IF(C54&gt;10,"No",IF(C54&lt;-10,"No","Yes")))</f>
        <v>N/A</v>
      </c>
      <c r="E54" s="4">
        <v>99.999748830000001</v>
      </c>
      <c r="F54" s="27" t="str">
        <f>IF($B54="N/A","N/A",IF(E54&gt;10,"No",IF(E54&lt;-10,"No","Yes")))</f>
        <v>N/A</v>
      </c>
      <c r="G54" s="4">
        <v>100</v>
      </c>
      <c r="H54" s="27" t="str">
        <f>IF($B54="N/A","N/A",IF(G54&gt;10,"No",IF(G54&lt;-10,"No","Yes")))</f>
        <v>N/A</v>
      </c>
      <c r="I54" s="8">
        <v>0</v>
      </c>
      <c r="J54" s="8">
        <v>2.9999999999999997E-4</v>
      </c>
      <c r="K54" s="22" t="s">
        <v>213</v>
      </c>
      <c r="L54" s="105" t="str">
        <f t="shared" si="4"/>
        <v>N/A</v>
      </c>
    </row>
    <row r="55" spans="1:12" x14ac:dyDescent="0.2">
      <c r="A55" s="128" t="s">
        <v>955</v>
      </c>
      <c r="B55" s="22" t="s">
        <v>213</v>
      </c>
      <c r="C55" s="4">
        <v>99.951592269000002</v>
      </c>
      <c r="D55" s="27" t="str">
        <f>IF($B55="N/A","N/A",IF(C55&gt;10,"No",IF(C55&lt;-10,"No","Yes")))</f>
        <v>N/A</v>
      </c>
      <c r="E55" s="4">
        <v>99.997865056999999</v>
      </c>
      <c r="F55" s="27" t="str">
        <f>IF($B55="N/A","N/A",IF(E55&gt;10,"No",IF(E55&lt;-10,"No","Yes")))</f>
        <v>N/A</v>
      </c>
      <c r="G55" s="4">
        <v>99.997154926999997</v>
      </c>
      <c r="H55" s="27" t="str">
        <f>IF($B55="N/A","N/A",IF(G55&gt;10,"No",IF(G55&lt;-10,"No","Yes")))</f>
        <v>N/A</v>
      </c>
      <c r="I55" s="8">
        <v>4.6300000000000001E-2</v>
      </c>
      <c r="J55" s="8">
        <v>-1E-3</v>
      </c>
      <c r="K55" s="22" t="s">
        <v>213</v>
      </c>
      <c r="L55" s="105" t="str">
        <f t="shared" si="4"/>
        <v>N/A</v>
      </c>
    </row>
    <row r="56" spans="1:12" x14ac:dyDescent="0.2">
      <c r="A56" s="128" t="s">
        <v>177</v>
      </c>
      <c r="B56" s="22" t="s">
        <v>213</v>
      </c>
      <c r="C56" s="4">
        <v>59.195612056999998</v>
      </c>
      <c r="D56" s="27" t="str">
        <f t="shared" ref="D56:D57" si="21">IF($B56="N/A","N/A",IF(C56&gt;10,"No",IF(C56&lt;-10,"No","Yes")))</f>
        <v>N/A</v>
      </c>
      <c r="E56" s="4">
        <v>59.298306863999997</v>
      </c>
      <c r="F56" s="27" t="str">
        <f t="shared" ref="F56:F57" si="22">IF($B56="N/A","N/A",IF(E56&gt;10,"No",IF(E56&lt;-10,"No","Yes")))</f>
        <v>N/A</v>
      </c>
      <c r="G56" s="4">
        <v>59.180866262999999</v>
      </c>
      <c r="H56" s="27" t="str">
        <f t="shared" ref="H56:H57" si="23">IF($B56="N/A","N/A",IF(G56&gt;10,"No",IF(G56&lt;-10,"No","Yes")))</f>
        <v>N/A</v>
      </c>
      <c r="I56" s="8">
        <v>0.17349999999999999</v>
      </c>
      <c r="J56" s="8">
        <v>-0.19800000000000001</v>
      </c>
      <c r="K56" s="28" t="s">
        <v>735</v>
      </c>
      <c r="L56" s="105" t="str">
        <f>IF(J56="Div by 0", "N/A", IF(OR(J56="N/A",K56="N/A"),"N/A", IF(J56&gt;VALUE(MID(K56,1,2)), "No", IF(J56&lt;-1*VALUE(MID(K56,1,2)), "No", "Yes"))))</f>
        <v>Yes</v>
      </c>
    </row>
    <row r="57" spans="1:12" x14ac:dyDescent="0.2">
      <c r="A57" s="151" t="s">
        <v>178</v>
      </c>
      <c r="B57" s="22" t="s">
        <v>213</v>
      </c>
      <c r="C57" s="4">
        <v>40.755980211999997</v>
      </c>
      <c r="D57" s="27" t="str">
        <f t="shared" si="21"/>
        <v>N/A</v>
      </c>
      <c r="E57" s="4">
        <v>40.699558191999998</v>
      </c>
      <c r="F57" s="27" t="str">
        <f t="shared" si="22"/>
        <v>N/A</v>
      </c>
      <c r="G57" s="4">
        <v>40.816288663999998</v>
      </c>
      <c r="H57" s="27" t="str">
        <f t="shared" si="23"/>
        <v>N/A</v>
      </c>
      <c r="I57" s="8">
        <v>-0.13800000000000001</v>
      </c>
      <c r="J57" s="8">
        <v>0.2868</v>
      </c>
      <c r="K57" s="28" t="s">
        <v>735</v>
      </c>
      <c r="L57" s="105" t="str">
        <f>IF(J57="Div by 0", "N/A", IF(OR(J57="N/A",K57="N/A"),"N/A", IF(J57&gt;VALUE(MID(K57,1,2)), "No", IF(J57&lt;-1*VALUE(MID(K57,1,2)), "No", "Yes"))))</f>
        <v>Yes</v>
      </c>
    </row>
    <row r="58" spans="1:12" x14ac:dyDescent="0.2">
      <c r="A58" s="152" t="s">
        <v>681</v>
      </c>
      <c r="B58" s="22" t="s">
        <v>282</v>
      </c>
      <c r="C58" s="4">
        <v>63.268648822000003</v>
      </c>
      <c r="D58" s="27" t="str">
        <f>IF($B58="N/A","N/A",IF(C58&gt;70,"No",IF(C58&lt;40,"No","Yes")))</f>
        <v>Yes</v>
      </c>
      <c r="E58" s="4">
        <v>62.254575686000003</v>
      </c>
      <c r="F58" s="27" t="str">
        <f>IF($B58="N/A","N/A",IF(E58&gt;70,"No",IF(E58&lt;40,"No","Yes")))</f>
        <v>Yes</v>
      </c>
      <c r="G58" s="4">
        <v>74.727707921999993</v>
      </c>
      <c r="H58" s="27" t="str">
        <f>IF($B58="N/A","N/A",IF(G58&gt;70,"No",IF(G58&lt;40,"No","Yes")))</f>
        <v>No</v>
      </c>
      <c r="I58" s="8">
        <v>-1.6</v>
      </c>
      <c r="J58" s="8">
        <v>20.04</v>
      </c>
      <c r="K58" s="28" t="s">
        <v>735</v>
      </c>
      <c r="L58" s="105" t="str">
        <f t="shared" si="4"/>
        <v>No</v>
      </c>
    </row>
    <row r="59" spans="1:12" x14ac:dyDescent="0.2">
      <c r="A59" s="128" t="s">
        <v>682</v>
      </c>
      <c r="B59" s="22" t="s">
        <v>213</v>
      </c>
      <c r="C59" s="4">
        <v>79.830714760000006</v>
      </c>
      <c r="D59" s="27" t="str">
        <f>IF($B59="N/A","N/A",IF(C59&gt;10,"No",IF(C59&lt;-10,"No","Yes")))</f>
        <v>N/A</v>
      </c>
      <c r="E59" s="4">
        <v>79.439976232000006</v>
      </c>
      <c r="F59" s="27" t="str">
        <f>IF($B59="N/A","N/A",IF(E59&gt;10,"No",IF(E59&lt;-10,"No","Yes")))</f>
        <v>N/A</v>
      </c>
      <c r="G59" s="4">
        <v>81.674648309000005</v>
      </c>
      <c r="H59" s="27" t="str">
        <f>IF($B59="N/A","N/A",IF(G59&gt;10,"No",IF(G59&lt;-10,"No","Yes")))</f>
        <v>N/A</v>
      </c>
      <c r="I59" s="8">
        <v>-0.48899999999999999</v>
      </c>
      <c r="J59" s="8">
        <v>2.8130000000000002</v>
      </c>
      <c r="K59" s="22" t="s">
        <v>213</v>
      </c>
      <c r="L59" s="105" t="str">
        <f t="shared" si="4"/>
        <v>N/A</v>
      </c>
    </row>
    <row r="60" spans="1:12" x14ac:dyDescent="0.2">
      <c r="A60" s="128" t="s">
        <v>683</v>
      </c>
      <c r="B60" s="22" t="s">
        <v>213</v>
      </c>
      <c r="C60" s="4">
        <v>81.206499174000001</v>
      </c>
      <c r="D60" s="27" t="str">
        <f t="shared" ref="D60:D66" si="24">IF($B60="N/A","N/A",IF(C60&gt;10,"No",IF(C60&lt;-10,"No","Yes")))</f>
        <v>N/A</v>
      </c>
      <c r="E60" s="4">
        <v>79.740229553999995</v>
      </c>
      <c r="F60" s="27" t="str">
        <f t="shared" ref="F60:F66" si="25">IF($B60="N/A","N/A",IF(E60&gt;10,"No",IF(E60&lt;-10,"No","Yes")))</f>
        <v>N/A</v>
      </c>
      <c r="G60" s="4">
        <v>83.341271336000005</v>
      </c>
      <c r="H60" s="27" t="str">
        <f t="shared" ref="H60:H66" si="26">IF($B60="N/A","N/A",IF(G60&gt;10,"No",IF(G60&lt;-10,"No","Yes")))</f>
        <v>N/A</v>
      </c>
      <c r="I60" s="8">
        <v>-1.81</v>
      </c>
      <c r="J60" s="8">
        <v>4.516</v>
      </c>
      <c r="K60" s="22" t="s">
        <v>213</v>
      </c>
      <c r="L60" s="105" t="str">
        <f t="shared" si="4"/>
        <v>N/A</v>
      </c>
    </row>
    <row r="61" spans="1:12" x14ac:dyDescent="0.2">
      <c r="A61" s="128" t="s">
        <v>1733</v>
      </c>
      <c r="B61" s="22" t="s">
        <v>213</v>
      </c>
      <c r="C61" s="4">
        <v>58.709308112999999</v>
      </c>
      <c r="D61" s="27" t="str">
        <f t="shared" si="24"/>
        <v>N/A</v>
      </c>
      <c r="E61" s="4">
        <v>57.694124469000002</v>
      </c>
      <c r="F61" s="27" t="str">
        <f t="shared" si="25"/>
        <v>N/A</v>
      </c>
      <c r="G61" s="4">
        <v>76.146923317000002</v>
      </c>
      <c r="H61" s="27" t="str">
        <f t="shared" si="26"/>
        <v>N/A</v>
      </c>
      <c r="I61" s="8">
        <v>-1.73</v>
      </c>
      <c r="J61" s="8">
        <v>31.98</v>
      </c>
      <c r="K61" s="22" t="s">
        <v>213</v>
      </c>
      <c r="L61" s="105" t="str">
        <f t="shared" si="4"/>
        <v>N/A</v>
      </c>
    </row>
    <row r="62" spans="1:12" x14ac:dyDescent="0.2">
      <c r="A62" s="128" t="s">
        <v>684</v>
      </c>
      <c r="B62" s="22" t="s">
        <v>213</v>
      </c>
      <c r="C62" s="4">
        <v>38.658924399</v>
      </c>
      <c r="D62" s="27" t="str">
        <f t="shared" si="24"/>
        <v>N/A</v>
      </c>
      <c r="E62" s="4">
        <v>37.879600373000002</v>
      </c>
      <c r="F62" s="27" t="str">
        <f t="shared" si="25"/>
        <v>N/A</v>
      </c>
      <c r="G62" s="4">
        <v>52.345613569999998</v>
      </c>
      <c r="H62" s="27" t="str">
        <f t="shared" si="26"/>
        <v>N/A</v>
      </c>
      <c r="I62" s="8">
        <v>-2.02</v>
      </c>
      <c r="J62" s="8">
        <v>38.19</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05" t="str">
        <f>IF(J63="Div by 0", "N/A", IF(K63="N/A","N/A", IF(J63&gt;VALUE(MID(K63,1,2)), "No", IF(J63&lt;-1*VALUE(MID(K63,1,2)), "No", "Yes"))))</f>
        <v>N/A</v>
      </c>
    </row>
    <row r="64" spans="1:12" x14ac:dyDescent="0.2">
      <c r="A64" s="104" t="s">
        <v>146</v>
      </c>
      <c r="B64" s="22" t="s">
        <v>213</v>
      </c>
      <c r="C64" s="4">
        <v>0.97571033220000003</v>
      </c>
      <c r="D64" s="27" t="str">
        <f t="shared" si="24"/>
        <v>N/A</v>
      </c>
      <c r="E64" s="4">
        <v>1.2304809650999999</v>
      </c>
      <c r="F64" s="27" t="str">
        <f t="shared" si="25"/>
        <v>N/A</v>
      </c>
      <c r="G64" s="4">
        <v>1.2017342578000001</v>
      </c>
      <c r="H64" s="27" t="str">
        <f t="shared" si="26"/>
        <v>N/A</v>
      </c>
      <c r="I64" s="8">
        <v>26.11</v>
      </c>
      <c r="J64" s="8">
        <v>-2.34</v>
      </c>
      <c r="K64" s="22" t="s">
        <v>213</v>
      </c>
      <c r="L64" s="105" t="str">
        <f t="shared" si="4"/>
        <v>N/A</v>
      </c>
    </row>
    <row r="65" spans="1:12" x14ac:dyDescent="0.2">
      <c r="A65" s="104" t="s">
        <v>147</v>
      </c>
      <c r="B65" s="22" t="s">
        <v>213</v>
      </c>
      <c r="C65" s="4">
        <v>1.4674714132</v>
      </c>
      <c r="D65" s="27" t="str">
        <f t="shared" si="24"/>
        <v>N/A</v>
      </c>
      <c r="E65" s="4">
        <v>1.4856695057</v>
      </c>
      <c r="F65" s="27" t="str">
        <f t="shared" si="25"/>
        <v>N/A</v>
      </c>
      <c r="G65" s="4">
        <v>1.5081362914000001</v>
      </c>
      <c r="H65" s="27" t="str">
        <f t="shared" si="26"/>
        <v>N/A</v>
      </c>
      <c r="I65" s="8">
        <v>1.24</v>
      </c>
      <c r="J65" s="8">
        <v>1.512</v>
      </c>
      <c r="K65" s="22" t="s">
        <v>213</v>
      </c>
      <c r="L65" s="105" t="str">
        <f t="shared" si="4"/>
        <v>N/A</v>
      </c>
    </row>
    <row r="66" spans="1:12" x14ac:dyDescent="0.2">
      <c r="A66" s="104" t="s">
        <v>148</v>
      </c>
      <c r="B66" s="22" t="s">
        <v>213</v>
      </c>
      <c r="C66" s="4">
        <v>1.5394426964000001</v>
      </c>
      <c r="D66" s="27" t="str">
        <f t="shared" si="24"/>
        <v>N/A</v>
      </c>
      <c r="E66" s="4">
        <v>1.5845048313000001</v>
      </c>
      <c r="F66" s="27" t="str">
        <f t="shared" si="25"/>
        <v>N/A</v>
      </c>
      <c r="G66" s="4">
        <v>1.5599661064999999</v>
      </c>
      <c r="H66" s="27" t="str">
        <f t="shared" si="26"/>
        <v>N/A</v>
      </c>
      <c r="I66" s="8">
        <v>2.927</v>
      </c>
      <c r="J66" s="8">
        <v>-1.55</v>
      </c>
      <c r="K66" s="22" t="s">
        <v>213</v>
      </c>
      <c r="L66" s="105" t="str">
        <f t="shared" si="4"/>
        <v>N/A</v>
      </c>
    </row>
    <row r="67" spans="1:12" x14ac:dyDescent="0.2">
      <c r="A67" s="128" t="s">
        <v>956</v>
      </c>
      <c r="B67" s="30" t="s">
        <v>213</v>
      </c>
      <c r="C67" s="1">
        <v>5334</v>
      </c>
      <c r="D67" s="7" t="str">
        <f>IF($B67="N/A","N/A",IF(C67&gt;10,"No",IF(C67&lt;-10,"No","Yes")))</f>
        <v>N/A</v>
      </c>
      <c r="E67" s="1">
        <v>3950</v>
      </c>
      <c r="F67" s="7" t="str">
        <f>IF($B67="N/A","N/A",IF(E67&gt;10,"No",IF(E67&lt;-10,"No","Yes")))</f>
        <v>N/A</v>
      </c>
      <c r="G67" s="1">
        <v>3634</v>
      </c>
      <c r="H67" s="7" t="str">
        <f>IF($B67="N/A","N/A",IF(G67&gt;10,"No",IF(G67&lt;-10,"No","Yes")))</f>
        <v>N/A</v>
      </c>
      <c r="I67" s="8">
        <v>-25.9</v>
      </c>
      <c r="J67" s="8">
        <v>-8</v>
      </c>
      <c r="K67" s="22" t="s">
        <v>213</v>
      </c>
      <c r="L67" s="105" t="str">
        <f t="shared" si="4"/>
        <v>N/A</v>
      </c>
    </row>
    <row r="68" spans="1:12" x14ac:dyDescent="0.2">
      <c r="A68" s="104"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1748</v>
      </c>
      <c r="J68" s="8" t="s">
        <v>1748</v>
      </c>
      <c r="K68" s="22" t="s">
        <v>213</v>
      </c>
      <c r="L68" s="105" t="str">
        <f t="shared" si="4"/>
        <v>N/A</v>
      </c>
    </row>
    <row r="69" spans="1:12" x14ac:dyDescent="0.2">
      <c r="A69" s="104" t="s">
        <v>202</v>
      </c>
      <c r="B69" s="30" t="s">
        <v>217</v>
      </c>
      <c r="C69" s="1">
        <v>503</v>
      </c>
      <c r="D69" s="27" t="str">
        <f t="shared" si="27"/>
        <v>No</v>
      </c>
      <c r="E69" s="1">
        <v>372</v>
      </c>
      <c r="F69" s="27" t="str">
        <f t="shared" si="28"/>
        <v>No</v>
      </c>
      <c r="G69" s="1">
        <v>217</v>
      </c>
      <c r="H69" s="27" t="str">
        <f t="shared" si="29"/>
        <v>No</v>
      </c>
      <c r="I69" s="8">
        <v>-26</v>
      </c>
      <c r="J69" s="8">
        <v>-41.7</v>
      </c>
      <c r="K69" s="22" t="s">
        <v>213</v>
      </c>
      <c r="L69" s="105" t="str">
        <f t="shared" si="4"/>
        <v>N/A</v>
      </c>
    </row>
    <row r="70" spans="1:12" x14ac:dyDescent="0.2">
      <c r="A70" s="104" t="s">
        <v>203</v>
      </c>
      <c r="B70" s="43" t="s">
        <v>213</v>
      </c>
      <c r="C70" s="9">
        <v>94.234592445000004</v>
      </c>
      <c r="D70" s="7" t="str">
        <f>IF($B70="N/A","N/A",IF(C70&gt;10,"No",IF(C70&lt;-10,"No","Yes")))</f>
        <v>N/A</v>
      </c>
      <c r="E70" s="9">
        <v>87.903225805999995</v>
      </c>
      <c r="F70" s="7" t="str">
        <f>IF($B70="N/A","N/A",IF(E70&gt;10,"No",IF(E70&lt;-10,"No","Yes")))</f>
        <v>N/A</v>
      </c>
      <c r="G70" s="9">
        <v>73.271889400999996</v>
      </c>
      <c r="H70" s="7" t="str">
        <f>IF($B70="N/A","N/A",IF(G70&gt;10,"No",IF(G70&lt;-10,"No","Yes")))</f>
        <v>N/A</v>
      </c>
      <c r="I70" s="8">
        <v>-6.72</v>
      </c>
      <c r="J70" s="8">
        <v>-16.600000000000001</v>
      </c>
      <c r="K70" s="43" t="s">
        <v>213</v>
      </c>
      <c r="L70" s="105" t="str">
        <f t="shared" si="4"/>
        <v>N/A</v>
      </c>
    </row>
    <row r="71" spans="1:12" x14ac:dyDescent="0.2">
      <c r="A71" s="128" t="s">
        <v>65</v>
      </c>
      <c r="B71" s="30" t="s">
        <v>213</v>
      </c>
      <c r="C71" s="1">
        <v>166220</v>
      </c>
      <c r="D71" s="7" t="str">
        <f>IF($B71="N/A","N/A",IF(C71&gt;10,"No",IF(C71&lt;-10,"No","Yes")))</f>
        <v>N/A</v>
      </c>
      <c r="E71" s="1">
        <v>170553</v>
      </c>
      <c r="F71" s="7" t="str">
        <f>IF($B71="N/A","N/A",IF(E71&gt;10,"No",IF(E71&lt;-10,"No","Yes")))</f>
        <v>N/A</v>
      </c>
      <c r="G71" s="1">
        <v>173055</v>
      </c>
      <c r="H71" s="7" t="str">
        <f>IF($B71="N/A","N/A",IF(G71&gt;10,"No",IF(G71&lt;-10,"No","Yes")))</f>
        <v>N/A</v>
      </c>
      <c r="I71" s="8">
        <v>2.6070000000000002</v>
      </c>
      <c r="J71" s="8">
        <v>1.4670000000000001</v>
      </c>
      <c r="K71" s="30" t="s">
        <v>735</v>
      </c>
      <c r="L71" s="105" t="str">
        <f t="shared" ref="L71:L103" si="30">IF(J71="Div by 0", "N/A", IF(K71="N/A","N/A", IF(J71&gt;VALUE(MID(K71,1,2)), "No", IF(J71&lt;-1*VALUE(MID(K71,1,2)), "No", "Yes"))))</f>
        <v>Yes</v>
      </c>
    </row>
    <row r="72" spans="1:12" x14ac:dyDescent="0.2">
      <c r="A72" s="137" t="s">
        <v>66</v>
      </c>
      <c r="B72" s="30" t="s">
        <v>213</v>
      </c>
      <c r="C72" s="1">
        <v>152464.1</v>
      </c>
      <c r="D72" s="7" t="str">
        <f>IF($B72="N/A","N/A",IF(C72&gt;10,"No",IF(C72&lt;-10,"No","Yes")))</f>
        <v>N/A</v>
      </c>
      <c r="E72" s="1">
        <v>155243.44</v>
      </c>
      <c r="F72" s="7" t="str">
        <f>IF($B72="N/A","N/A",IF(E72&gt;10,"No",IF(E72&lt;-10,"No","Yes")))</f>
        <v>N/A</v>
      </c>
      <c r="G72" s="1">
        <v>160223.06</v>
      </c>
      <c r="H72" s="7" t="str">
        <f>IF($B72="N/A","N/A",IF(G72&gt;10,"No",IF(G72&lt;-10,"No","Yes")))</f>
        <v>N/A</v>
      </c>
      <c r="I72" s="8">
        <v>1.823</v>
      </c>
      <c r="J72" s="8">
        <v>3.2080000000000002</v>
      </c>
      <c r="K72" s="30" t="s">
        <v>736</v>
      </c>
      <c r="L72" s="105" t="str">
        <f t="shared" si="30"/>
        <v>Yes</v>
      </c>
    </row>
    <row r="73" spans="1:12" x14ac:dyDescent="0.2">
      <c r="A73" s="104" t="s">
        <v>67</v>
      </c>
      <c r="B73" s="22" t="s">
        <v>283</v>
      </c>
      <c r="C73" s="4">
        <v>98.757886005000003</v>
      </c>
      <c r="D73" s="27" t="str">
        <f>IF($B73="N/A","N/A",IF(C73&gt;=90,"Yes","No"))</f>
        <v>Yes</v>
      </c>
      <c r="E73" s="4">
        <v>98.951214269999994</v>
      </c>
      <c r="F73" s="27" t="str">
        <f>IF($B73="N/A","N/A",IF(E73&gt;=90,"Yes","No"))</f>
        <v>Yes</v>
      </c>
      <c r="G73" s="4">
        <v>99.079388108000003</v>
      </c>
      <c r="H73" s="27" t="str">
        <f>IF($B73="N/A","N/A",IF(G73&gt;=90,"Yes","No"))</f>
        <v>Yes</v>
      </c>
      <c r="I73" s="8">
        <v>0.1958</v>
      </c>
      <c r="J73" s="8">
        <v>0.1295</v>
      </c>
      <c r="K73" s="28" t="s">
        <v>735</v>
      </c>
      <c r="L73" s="105" t="str">
        <f t="shared" si="30"/>
        <v>Yes</v>
      </c>
    </row>
    <row r="74" spans="1:12" x14ac:dyDescent="0.2">
      <c r="A74" s="128" t="s">
        <v>957</v>
      </c>
      <c r="B74" s="22" t="s">
        <v>283</v>
      </c>
      <c r="C74" s="4">
        <v>98.853728700999994</v>
      </c>
      <c r="D74" s="27" t="str">
        <f>IF($B74="N/A","N/A",IF(C74&gt;=90,"Yes","No"))</f>
        <v>Yes</v>
      </c>
      <c r="E74" s="4">
        <v>97.581860238000004</v>
      </c>
      <c r="F74" s="27" t="str">
        <f>IF($B74="N/A","N/A",IF(E74&gt;=90,"Yes","No"))</f>
        <v>Yes</v>
      </c>
      <c r="G74" s="4">
        <v>98.750374139000002</v>
      </c>
      <c r="H74" s="27" t="str">
        <f>IF($B74="N/A","N/A",IF(G74&gt;=90,"Yes","No"))</f>
        <v>Yes</v>
      </c>
      <c r="I74" s="8">
        <v>-1.29</v>
      </c>
      <c r="J74" s="8">
        <v>1.1970000000000001</v>
      </c>
      <c r="K74" s="28" t="s">
        <v>735</v>
      </c>
      <c r="L74" s="105" t="str">
        <f t="shared" si="30"/>
        <v>Yes</v>
      </c>
    </row>
    <row r="75" spans="1:12" x14ac:dyDescent="0.2">
      <c r="A75" s="151" t="s">
        <v>958</v>
      </c>
      <c r="B75" s="30" t="s">
        <v>284</v>
      </c>
      <c r="C75" s="9">
        <v>43.817949935000001</v>
      </c>
      <c r="D75" s="27" t="str">
        <f>IF($B75="N/A","N/A",IF(C75&gt;55,"No",IF(C75&lt;30,"No","Yes")))</f>
        <v>Yes</v>
      </c>
      <c r="E75" s="9">
        <v>43.367386467999999</v>
      </c>
      <c r="F75" s="27" t="str">
        <f>IF($B75="N/A","N/A",IF(E75&gt;55,"No",IF(E75&lt;30,"No","Yes")))</f>
        <v>Yes</v>
      </c>
      <c r="G75" s="9">
        <v>44.502287252000002</v>
      </c>
      <c r="H75" s="27" t="str">
        <f>IF($B75="N/A","N/A",IF(G75&gt;55,"No",IF(G75&lt;30,"No","Yes")))</f>
        <v>Yes</v>
      </c>
      <c r="I75" s="8">
        <v>-1.03</v>
      </c>
      <c r="J75" s="8">
        <v>2.617</v>
      </c>
      <c r="K75" s="30" t="s">
        <v>735</v>
      </c>
      <c r="L75" s="105" t="str">
        <f t="shared" si="30"/>
        <v>Yes</v>
      </c>
    </row>
    <row r="76" spans="1:12" ht="12.95" customHeight="1" x14ac:dyDescent="0.2">
      <c r="A76" s="128" t="s">
        <v>1708</v>
      </c>
      <c r="B76" s="30" t="s">
        <v>278</v>
      </c>
      <c r="C76" s="9">
        <v>0.33209000119999998</v>
      </c>
      <c r="D76" s="27" t="str">
        <f>IF($B76="N/A","N/A",IF(C76&gt;=5,"No",IF(C76&lt;0,"No","Yes")))</f>
        <v>Yes</v>
      </c>
      <c r="E76" s="9">
        <v>0.1067116967</v>
      </c>
      <c r="F76" s="27" t="str">
        <f>IF($B76="N/A","N/A",IF(E76&gt;=5,"No",IF(E76&lt;0,"No","Yes")))</f>
        <v>Yes</v>
      </c>
      <c r="G76" s="9">
        <v>0.27852416860000001</v>
      </c>
      <c r="H76" s="27" t="str">
        <f>IF($B76="N/A","N/A",IF(G76&gt;=5,"No",IF(G76&lt;0,"No","Yes")))</f>
        <v>Yes</v>
      </c>
      <c r="I76" s="8">
        <v>-67.900000000000006</v>
      </c>
      <c r="J76" s="8">
        <v>161</v>
      </c>
      <c r="K76" s="30" t="s">
        <v>213</v>
      </c>
      <c r="L76" s="105" t="str">
        <f t="shared" si="30"/>
        <v>N/A</v>
      </c>
    </row>
    <row r="77" spans="1:12" ht="12.95" customHeight="1" x14ac:dyDescent="0.2">
      <c r="A77" s="128" t="s">
        <v>1709</v>
      </c>
      <c r="B77" s="30" t="s">
        <v>213</v>
      </c>
      <c r="C77" s="9">
        <v>28.530261100000001</v>
      </c>
      <c r="D77" s="30" t="s">
        <v>213</v>
      </c>
      <c r="E77" s="9">
        <v>28.596389391999999</v>
      </c>
      <c r="F77" s="30" t="s">
        <v>213</v>
      </c>
      <c r="G77" s="9">
        <v>29.086706538000001</v>
      </c>
      <c r="H77" s="30" t="s">
        <v>213</v>
      </c>
      <c r="I77" s="8">
        <v>0.23180000000000001</v>
      </c>
      <c r="J77" s="8">
        <v>1.7150000000000001</v>
      </c>
      <c r="K77" s="30" t="s">
        <v>213</v>
      </c>
      <c r="L77" s="105" t="str">
        <f t="shared" si="30"/>
        <v>N/A</v>
      </c>
    </row>
    <row r="78" spans="1:12" ht="12.95" customHeight="1" x14ac:dyDescent="0.2">
      <c r="A78" s="128" t="s">
        <v>1710</v>
      </c>
      <c r="B78" s="30" t="s">
        <v>213</v>
      </c>
      <c r="C78" s="9">
        <v>31.794609554000001</v>
      </c>
      <c r="D78" s="30" t="s">
        <v>213</v>
      </c>
      <c r="E78" s="9">
        <v>31.070693566999999</v>
      </c>
      <c r="F78" s="30" t="s">
        <v>213</v>
      </c>
      <c r="G78" s="9">
        <v>30.109502759000002</v>
      </c>
      <c r="H78" s="30" t="s">
        <v>213</v>
      </c>
      <c r="I78" s="8">
        <v>-2.2799999999999998</v>
      </c>
      <c r="J78" s="8">
        <v>-3.09</v>
      </c>
      <c r="K78" s="30" t="s">
        <v>213</v>
      </c>
      <c r="L78" s="105" t="str">
        <f t="shared" si="30"/>
        <v>N/A</v>
      </c>
    </row>
    <row r="79" spans="1:12" ht="12.95" customHeight="1" x14ac:dyDescent="0.2">
      <c r="A79" s="128" t="s">
        <v>1711</v>
      </c>
      <c r="B79" s="30" t="s">
        <v>213</v>
      </c>
      <c r="C79" s="9">
        <v>12.158585007999999</v>
      </c>
      <c r="D79" s="30" t="s">
        <v>213</v>
      </c>
      <c r="E79" s="9">
        <v>12.536279045000001</v>
      </c>
      <c r="F79" s="30" t="s">
        <v>213</v>
      </c>
      <c r="G79" s="9">
        <v>13.018982404000001</v>
      </c>
      <c r="H79" s="30" t="s">
        <v>213</v>
      </c>
      <c r="I79" s="8">
        <v>3.1059999999999999</v>
      </c>
      <c r="J79" s="8">
        <v>3.85</v>
      </c>
      <c r="K79" s="30" t="s">
        <v>213</v>
      </c>
      <c r="L79" s="105" t="str">
        <f t="shared" si="30"/>
        <v>N/A</v>
      </c>
    </row>
    <row r="80" spans="1:12" ht="12.95" customHeight="1" x14ac:dyDescent="0.2">
      <c r="A80" s="128" t="s">
        <v>1712</v>
      </c>
      <c r="B80" s="30" t="s">
        <v>213</v>
      </c>
      <c r="C80" s="9">
        <v>0</v>
      </c>
      <c r="D80" s="30" t="s">
        <v>213</v>
      </c>
      <c r="E80" s="9">
        <v>0</v>
      </c>
      <c r="F80" s="30" t="s">
        <v>213</v>
      </c>
      <c r="G80" s="9">
        <v>0</v>
      </c>
      <c r="H80" s="30" t="s">
        <v>213</v>
      </c>
      <c r="I80" s="8" t="s">
        <v>1748</v>
      </c>
      <c r="J80" s="8" t="s">
        <v>1748</v>
      </c>
      <c r="K80" s="30" t="s">
        <v>213</v>
      </c>
      <c r="L80" s="105" t="str">
        <f t="shared" si="30"/>
        <v>N/A</v>
      </c>
    </row>
    <row r="81" spans="1:12" ht="12.95" customHeight="1" x14ac:dyDescent="0.2">
      <c r="A81" s="128" t="s">
        <v>1713</v>
      </c>
      <c r="B81" s="30" t="s">
        <v>213</v>
      </c>
      <c r="C81" s="9">
        <v>0</v>
      </c>
      <c r="D81" s="30" t="s">
        <v>213</v>
      </c>
      <c r="E81" s="9">
        <v>0</v>
      </c>
      <c r="F81" s="30" t="s">
        <v>213</v>
      </c>
      <c r="G81" s="9">
        <v>0</v>
      </c>
      <c r="H81" s="30" t="s">
        <v>213</v>
      </c>
      <c r="I81" s="8" t="s">
        <v>1748</v>
      </c>
      <c r="J81" s="8" t="s">
        <v>1748</v>
      </c>
      <c r="K81" s="30" t="s">
        <v>213</v>
      </c>
      <c r="L81" s="105" t="str">
        <f t="shared" si="30"/>
        <v>N/A</v>
      </c>
    </row>
    <row r="82" spans="1:12" ht="12.95" customHeight="1" x14ac:dyDescent="0.2">
      <c r="A82" s="128" t="s">
        <v>1714</v>
      </c>
      <c r="B82" s="30" t="s">
        <v>213</v>
      </c>
      <c r="C82" s="9">
        <v>8.4676934183999997</v>
      </c>
      <c r="D82" s="30" t="s">
        <v>213</v>
      </c>
      <c r="E82" s="9">
        <v>7.9623342890000002</v>
      </c>
      <c r="F82" s="30" t="s">
        <v>213</v>
      </c>
      <c r="G82" s="9">
        <v>7.7772962352999997</v>
      </c>
      <c r="H82" s="30" t="s">
        <v>213</v>
      </c>
      <c r="I82" s="8">
        <v>-5.97</v>
      </c>
      <c r="J82" s="8">
        <v>-2.3199999999999998</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18.716760918999999</v>
      </c>
      <c r="D84" s="30" t="s">
        <v>213</v>
      </c>
      <c r="E84" s="9">
        <v>19.727592009999999</v>
      </c>
      <c r="F84" s="30" t="s">
        <v>213</v>
      </c>
      <c r="G84" s="9">
        <v>19.728987893999999</v>
      </c>
      <c r="H84" s="30" t="s">
        <v>213</v>
      </c>
      <c r="I84" s="8">
        <v>5.4009999999999998</v>
      </c>
      <c r="J84" s="8">
        <v>7.1000000000000004E-3</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50.843460473999997</v>
      </c>
      <c r="D87" s="30" t="s">
        <v>213</v>
      </c>
      <c r="E87" s="9">
        <v>50.904997274000003</v>
      </c>
      <c r="F87" s="30" t="s">
        <v>213</v>
      </c>
      <c r="G87" s="9">
        <v>50.117014822000002</v>
      </c>
      <c r="H87" s="30" t="s">
        <v>213</v>
      </c>
      <c r="I87" s="8">
        <v>0.121</v>
      </c>
      <c r="J87" s="8">
        <v>-1.55</v>
      </c>
      <c r="K87" s="30" t="s">
        <v>213</v>
      </c>
      <c r="L87" s="105" t="str">
        <f t="shared" si="30"/>
        <v>N/A</v>
      </c>
    </row>
    <row r="88" spans="1:12" x14ac:dyDescent="0.2">
      <c r="A88" s="128" t="s">
        <v>960</v>
      </c>
      <c r="B88" s="30" t="s">
        <v>213</v>
      </c>
      <c r="C88" s="9">
        <v>49.156539526000003</v>
      </c>
      <c r="D88" s="30" t="s">
        <v>213</v>
      </c>
      <c r="E88" s="9">
        <v>49.095002725999997</v>
      </c>
      <c r="F88" s="30" t="s">
        <v>213</v>
      </c>
      <c r="G88" s="9">
        <v>49.882985177999998</v>
      </c>
      <c r="H88" s="30" t="s">
        <v>213</v>
      </c>
      <c r="I88" s="8">
        <v>-0.125</v>
      </c>
      <c r="J88" s="8">
        <v>1.605</v>
      </c>
      <c r="K88" s="30" t="s">
        <v>213</v>
      </c>
      <c r="L88" s="105" t="str">
        <f t="shared" si="30"/>
        <v>N/A</v>
      </c>
    </row>
    <row r="89" spans="1:12" x14ac:dyDescent="0.2">
      <c r="A89" s="151" t="s">
        <v>68</v>
      </c>
      <c r="B89" s="30" t="s">
        <v>213</v>
      </c>
      <c r="C89" s="1">
        <v>1399</v>
      </c>
      <c r="D89" s="7" t="str">
        <f>IF($B89="N/A","N/A",IF(C89&gt;10,"No",IF(C89&lt;-10,"No","Yes")))</f>
        <v>N/A</v>
      </c>
      <c r="E89" s="1">
        <v>1220</v>
      </c>
      <c r="F89" s="7" t="str">
        <f>IF($B89="N/A","N/A",IF(E89&gt;10,"No",IF(E89&lt;-10,"No","Yes")))</f>
        <v>N/A</v>
      </c>
      <c r="G89" s="1">
        <v>976</v>
      </c>
      <c r="H89" s="7" t="str">
        <f>IF($B89="N/A","N/A",IF(G89&gt;10,"No",IF(G89&lt;-10,"No","Yes")))</f>
        <v>N/A</v>
      </c>
      <c r="I89" s="8">
        <v>-12.8</v>
      </c>
      <c r="J89" s="8">
        <v>-20</v>
      </c>
      <c r="K89" s="30" t="s">
        <v>735</v>
      </c>
      <c r="L89" s="105" t="str">
        <f t="shared" si="30"/>
        <v>No</v>
      </c>
    </row>
    <row r="90" spans="1:12" x14ac:dyDescent="0.2">
      <c r="A90" s="128" t="s">
        <v>109</v>
      </c>
      <c r="B90" s="30" t="s">
        <v>213</v>
      </c>
      <c r="C90" s="9">
        <v>0</v>
      </c>
      <c r="D90" s="27" t="str">
        <f>IF($B90="N/A","N/A",IF(C90&gt;10,"No",IF(C90&lt;-10,"No","Yes")))</f>
        <v>N/A</v>
      </c>
      <c r="E90" s="9">
        <v>0</v>
      </c>
      <c r="F90" s="27" t="str">
        <f>IF($B90="N/A","N/A",IF(E90&gt;10,"No",IF(E90&lt;-10,"No","Yes")))</f>
        <v>N/A</v>
      </c>
      <c r="G90" s="9">
        <v>0</v>
      </c>
      <c r="H90" s="27" t="str">
        <f>IF($B90="N/A","N/A",IF(G90&gt;10,"No",IF(G90&lt;-10,"No","Yes")))</f>
        <v>N/A</v>
      </c>
      <c r="I90" s="8" t="s">
        <v>1748</v>
      </c>
      <c r="J90" s="8" t="s">
        <v>1748</v>
      </c>
      <c r="K90" s="30" t="s">
        <v>735</v>
      </c>
      <c r="L90" s="105" t="str">
        <f t="shared" si="30"/>
        <v>N/A</v>
      </c>
    </row>
    <row r="91" spans="1:12" x14ac:dyDescent="0.2">
      <c r="A91" s="128" t="s">
        <v>110</v>
      </c>
      <c r="B91" s="30" t="s">
        <v>213</v>
      </c>
      <c r="C91" s="9">
        <v>0.42887776979999997</v>
      </c>
      <c r="D91" s="27" t="str">
        <f>IF($B91="N/A","N/A",IF(C91&gt;10,"No",IF(C91&lt;-10,"No","Yes")))</f>
        <v>N/A</v>
      </c>
      <c r="E91" s="9">
        <v>0.73770491800000004</v>
      </c>
      <c r="F91" s="27" t="str">
        <f>IF($B91="N/A","N/A",IF(E91&gt;10,"No",IF(E91&lt;-10,"No","Yes")))</f>
        <v>N/A</v>
      </c>
      <c r="G91" s="9">
        <v>0.51229508199999996</v>
      </c>
      <c r="H91" s="27" t="str">
        <f>IF($B91="N/A","N/A",IF(G91&gt;10,"No",IF(G91&lt;-10,"No","Yes")))</f>
        <v>N/A</v>
      </c>
      <c r="I91" s="8">
        <v>72.010000000000005</v>
      </c>
      <c r="J91" s="8">
        <v>-30.6</v>
      </c>
      <c r="K91" s="30" t="s">
        <v>735</v>
      </c>
      <c r="L91" s="105" t="str">
        <f t="shared" si="30"/>
        <v>No</v>
      </c>
    </row>
    <row r="92" spans="1:12" x14ac:dyDescent="0.2">
      <c r="A92" s="137" t="s">
        <v>7</v>
      </c>
      <c r="B92" s="30" t="s">
        <v>213</v>
      </c>
      <c r="C92" s="9">
        <v>9.1445072799999999E-2</v>
      </c>
      <c r="D92" s="7" t="str">
        <f>IF($B92="N/A","N/A",IF(C92&gt;10,"No",IF(C92&lt;-10,"No","Yes")))</f>
        <v>N/A</v>
      </c>
      <c r="E92" s="9">
        <v>0.1049527126</v>
      </c>
      <c r="F92" s="7" t="str">
        <f>IF($B92="N/A","N/A",IF(E92&gt;10,"No",IF(E92&lt;-10,"No","Yes")))</f>
        <v>N/A</v>
      </c>
      <c r="G92" s="9">
        <v>0.1236601081</v>
      </c>
      <c r="H92" s="7" t="str">
        <f>IF($B92="N/A","N/A",IF(G92&gt;10,"No",IF(G92&lt;-10,"No","Yes")))</f>
        <v>N/A</v>
      </c>
      <c r="I92" s="8">
        <v>14.77</v>
      </c>
      <c r="J92" s="8">
        <v>17.82</v>
      </c>
      <c r="K92" s="30" t="s">
        <v>736</v>
      </c>
      <c r="L92" s="105" t="str">
        <f t="shared" si="30"/>
        <v>No</v>
      </c>
    </row>
    <row r="93" spans="1:12" x14ac:dyDescent="0.2">
      <c r="A93" s="137" t="s">
        <v>180</v>
      </c>
      <c r="B93" s="30" t="s">
        <v>213</v>
      </c>
      <c r="C93" s="9">
        <v>62.422091203999997</v>
      </c>
      <c r="D93" s="7" t="str">
        <f t="shared" ref="D93:D94" si="31">IF($B93="N/A","N/A",IF(C93&gt;10,"No",IF(C93&lt;-10,"No","Yes")))</f>
        <v>N/A</v>
      </c>
      <c r="E93" s="9">
        <v>62.073373085999997</v>
      </c>
      <c r="F93" s="7" t="str">
        <f t="shared" ref="F93:F94" si="32">IF($B93="N/A","N/A",IF(E93&gt;10,"No",IF(E93&lt;-10,"No","Yes")))</f>
        <v>N/A</v>
      </c>
      <c r="G93" s="9">
        <v>61.834098986000001</v>
      </c>
      <c r="H93" s="7" t="str">
        <f t="shared" ref="H93:H94" si="33">IF($B93="N/A","N/A",IF(G93&gt;10,"No",IF(G93&lt;-10,"No","Yes")))</f>
        <v>N/A</v>
      </c>
      <c r="I93" s="8">
        <v>-0.55900000000000005</v>
      </c>
      <c r="J93" s="8">
        <v>-0.38500000000000001</v>
      </c>
      <c r="K93" s="30" t="s">
        <v>735</v>
      </c>
      <c r="L93" s="105" t="str">
        <f>IF(J93="Div by 0", "N/A", IF(OR(J93="N/A",K93="N/A"),"N/A", IF(J93&gt;VALUE(MID(K93,1,2)), "No", IF(J93&lt;-1*VALUE(MID(K93,1,2)), "No", "Yes"))))</f>
        <v>Yes</v>
      </c>
    </row>
    <row r="94" spans="1:12" x14ac:dyDescent="0.2">
      <c r="A94" s="137" t="s">
        <v>181</v>
      </c>
      <c r="B94" s="30" t="s">
        <v>213</v>
      </c>
      <c r="C94" s="9">
        <v>37.577908796000003</v>
      </c>
      <c r="D94" s="7" t="str">
        <f t="shared" si="31"/>
        <v>N/A</v>
      </c>
      <c r="E94" s="9">
        <v>37.926626914000003</v>
      </c>
      <c r="F94" s="7" t="str">
        <f t="shared" si="32"/>
        <v>N/A</v>
      </c>
      <c r="G94" s="9">
        <v>38.165901013999999</v>
      </c>
      <c r="H94" s="7" t="str">
        <f t="shared" si="33"/>
        <v>N/A</v>
      </c>
      <c r="I94" s="8">
        <v>0.92800000000000005</v>
      </c>
      <c r="J94" s="8">
        <v>0.63090000000000002</v>
      </c>
      <c r="K94" s="30" t="s">
        <v>735</v>
      </c>
      <c r="L94" s="105" t="str">
        <f>IF(J94="Div by 0", "N/A", IF(OR(J94="N/A",K94="N/A"),"N/A", IF(J94&gt;VALUE(MID(K94,1,2)), "No", IF(J94&lt;-1*VALUE(MID(K94,1,2)), "No", "Yes"))))</f>
        <v>Yes</v>
      </c>
    </row>
    <row r="95" spans="1:12" x14ac:dyDescent="0.2">
      <c r="A95" s="128" t="s">
        <v>8</v>
      </c>
      <c r="B95" s="30" t="s">
        <v>285</v>
      </c>
      <c r="C95" s="9">
        <v>5.8272169413999997</v>
      </c>
      <c r="D95" s="27" t="str">
        <f>IF($B95="N/A","N/A",IF(C95&gt;10,"No",IF(C95&lt;5,"No","Yes")))</f>
        <v>Yes</v>
      </c>
      <c r="E95" s="9">
        <v>5.9717507167999999</v>
      </c>
      <c r="F95" s="27" t="str">
        <f>IF($B95="N/A","N/A",IF(E95&gt;10,"No",IF(E95&lt;5,"No","Yes")))</f>
        <v>Yes</v>
      </c>
      <c r="G95" s="9">
        <v>5.8068244199999999</v>
      </c>
      <c r="H95" s="27" t="str">
        <f t="shared" ref="H95:H98" si="34">IF($B95="N/A","N/A",IF(G95&gt;10,"No",IF(G95&lt;5,"No","Yes")))</f>
        <v>Yes</v>
      </c>
      <c r="I95" s="8">
        <v>2.48</v>
      </c>
      <c r="J95" s="8">
        <v>-2.76</v>
      </c>
      <c r="K95" s="30" t="s">
        <v>736</v>
      </c>
      <c r="L95" s="105" t="str">
        <f t="shared" si="30"/>
        <v>Yes</v>
      </c>
    </row>
    <row r="96" spans="1:12" x14ac:dyDescent="0.2">
      <c r="A96" s="128" t="s">
        <v>149</v>
      </c>
      <c r="B96" s="30" t="s">
        <v>285</v>
      </c>
      <c r="C96" s="9">
        <v>3.5916255564999999</v>
      </c>
      <c r="D96" s="27" t="str">
        <f>IF($B96="N/A","N/A",IF(C96&gt;10,"No",IF(C96&lt;5,"No","Yes")))</f>
        <v>No</v>
      </c>
      <c r="E96" s="9">
        <v>4.6800701248000003</v>
      </c>
      <c r="F96" s="27" t="str">
        <f t="shared" ref="F96:F98" si="35">IF($B96="N/A","N/A",IF(E96&gt;10,"No",IF(E96&lt;5,"No","Yes")))</f>
        <v>No</v>
      </c>
      <c r="G96" s="9">
        <v>4.4598538036999997</v>
      </c>
      <c r="H96" s="27" t="str">
        <f t="shared" si="34"/>
        <v>No</v>
      </c>
      <c r="I96" s="8">
        <v>30.31</v>
      </c>
      <c r="J96" s="8">
        <v>-4.71</v>
      </c>
      <c r="K96" s="30" t="s">
        <v>736</v>
      </c>
      <c r="L96" s="105" t="str">
        <f t="shared" si="30"/>
        <v>Yes</v>
      </c>
    </row>
    <row r="97" spans="1:12" x14ac:dyDescent="0.2">
      <c r="A97" s="128" t="s">
        <v>150</v>
      </c>
      <c r="B97" s="30" t="s">
        <v>285</v>
      </c>
      <c r="C97" s="9">
        <v>5.5799542774999997</v>
      </c>
      <c r="D97" s="27" t="str">
        <f>IF($B97="N/A","N/A",IF(C97&gt;10,"No",IF(C97&lt;5,"No","Yes")))</f>
        <v>Yes</v>
      </c>
      <c r="E97" s="9">
        <v>5.6351984427000001</v>
      </c>
      <c r="F97" s="27" t="str">
        <f t="shared" si="35"/>
        <v>Yes</v>
      </c>
      <c r="G97" s="9">
        <v>5.6386697871000004</v>
      </c>
      <c r="H97" s="27" t="str">
        <f t="shared" si="34"/>
        <v>Yes</v>
      </c>
      <c r="I97" s="8">
        <v>0.99</v>
      </c>
      <c r="J97" s="8">
        <v>6.1600000000000002E-2</v>
      </c>
      <c r="K97" s="30" t="s">
        <v>736</v>
      </c>
      <c r="L97" s="105" t="str">
        <f t="shared" si="30"/>
        <v>Yes</v>
      </c>
    </row>
    <row r="98" spans="1:12" x14ac:dyDescent="0.2">
      <c r="A98" s="128" t="s">
        <v>151</v>
      </c>
      <c r="B98" s="30" t="s">
        <v>285</v>
      </c>
      <c r="C98" s="9">
        <v>5.8362411262</v>
      </c>
      <c r="D98" s="27" t="str">
        <f>IF($B98="N/A","N/A",IF(C98&gt;10,"No",IF(C98&lt;5,"No","Yes")))</f>
        <v>Yes</v>
      </c>
      <c r="E98" s="9">
        <v>5.9746823567999998</v>
      </c>
      <c r="F98" s="27" t="str">
        <f t="shared" si="35"/>
        <v>Yes</v>
      </c>
      <c r="G98" s="9">
        <v>5.8108693768000004</v>
      </c>
      <c r="H98" s="27" t="str">
        <f t="shared" si="34"/>
        <v>Yes</v>
      </c>
      <c r="I98" s="8">
        <v>2.3719999999999999</v>
      </c>
      <c r="J98" s="8">
        <v>-2.74</v>
      </c>
      <c r="K98" s="30" t="s">
        <v>736</v>
      </c>
      <c r="L98" s="105" t="str">
        <f t="shared" si="30"/>
        <v>Yes</v>
      </c>
    </row>
    <row r="99" spans="1:12" x14ac:dyDescent="0.2">
      <c r="A99" s="128" t="s">
        <v>961</v>
      </c>
      <c r="B99" s="30" t="s">
        <v>213</v>
      </c>
      <c r="C99" s="1">
        <v>3953</v>
      </c>
      <c r="D99" s="7" t="str">
        <f t="shared" ref="D99:D110" si="36">IF($B99="N/A","N/A",IF(C99&gt;10,"No",IF(C99&lt;-10,"No","Yes")))</f>
        <v>N/A</v>
      </c>
      <c r="E99" s="1">
        <v>2449</v>
      </c>
      <c r="F99" s="7" t="str">
        <f t="shared" ref="F99:F110" si="37">IF($B99="N/A","N/A",IF(E99&gt;10,"No",IF(E99&lt;-10,"No","Yes")))</f>
        <v>N/A</v>
      </c>
      <c r="G99" s="1">
        <v>2590</v>
      </c>
      <c r="H99" s="7" t="str">
        <f t="shared" ref="H99:H110" si="38">IF($B99="N/A","N/A",IF(G99&gt;10,"No",IF(G99&lt;-10,"No","Yes")))</f>
        <v>N/A</v>
      </c>
      <c r="I99" s="8">
        <v>-38</v>
      </c>
      <c r="J99" s="8">
        <v>5.7569999999999997</v>
      </c>
      <c r="K99" s="28" t="s">
        <v>735</v>
      </c>
      <c r="L99" s="105" t="str">
        <f t="shared" si="30"/>
        <v>Yes</v>
      </c>
    </row>
    <row r="100" spans="1:12" x14ac:dyDescent="0.2">
      <c r="A100" s="128" t="s">
        <v>962</v>
      </c>
      <c r="B100" s="30" t="s">
        <v>213</v>
      </c>
      <c r="C100" s="1">
        <v>537</v>
      </c>
      <c r="D100" s="7" t="str">
        <f t="shared" si="36"/>
        <v>N/A</v>
      </c>
      <c r="E100" s="1">
        <v>657</v>
      </c>
      <c r="F100" s="7" t="str">
        <f t="shared" si="37"/>
        <v>N/A</v>
      </c>
      <c r="G100" s="1">
        <v>382</v>
      </c>
      <c r="H100" s="7" t="str">
        <f t="shared" si="38"/>
        <v>N/A</v>
      </c>
      <c r="I100" s="8">
        <v>22.35</v>
      </c>
      <c r="J100" s="8">
        <v>-41.9</v>
      </c>
      <c r="K100" s="28" t="s">
        <v>735</v>
      </c>
      <c r="L100" s="105" t="str">
        <f t="shared" si="30"/>
        <v>No</v>
      </c>
    </row>
    <row r="101" spans="1:12" x14ac:dyDescent="0.2">
      <c r="A101" s="128" t="s">
        <v>1</v>
      </c>
      <c r="B101" s="30" t="s">
        <v>213</v>
      </c>
      <c r="C101" s="9">
        <v>99.574058476999994</v>
      </c>
      <c r="D101" s="7" t="str">
        <f t="shared" si="36"/>
        <v>N/A</v>
      </c>
      <c r="E101" s="9">
        <v>99.800062151000006</v>
      </c>
      <c r="F101" s="7" t="str">
        <f t="shared" si="37"/>
        <v>N/A</v>
      </c>
      <c r="G101" s="9">
        <v>99.60763919</v>
      </c>
      <c r="H101" s="7" t="str">
        <f t="shared" si="38"/>
        <v>N/A</v>
      </c>
      <c r="I101" s="8">
        <v>0.22700000000000001</v>
      </c>
      <c r="J101" s="8">
        <v>-0.193</v>
      </c>
      <c r="K101" s="30" t="s">
        <v>736</v>
      </c>
      <c r="L101" s="105" t="str">
        <f t="shared" si="30"/>
        <v>Yes</v>
      </c>
    </row>
    <row r="102" spans="1:12" x14ac:dyDescent="0.2">
      <c r="A102" s="128" t="s">
        <v>69</v>
      </c>
      <c r="B102" s="30" t="s">
        <v>213</v>
      </c>
      <c r="C102" s="9">
        <v>99.382522112999993</v>
      </c>
      <c r="D102" s="7" t="str">
        <f t="shared" si="36"/>
        <v>N/A</v>
      </c>
      <c r="E102" s="9">
        <v>99.852536835999999</v>
      </c>
      <c r="F102" s="7" t="str">
        <f t="shared" si="37"/>
        <v>N/A</v>
      </c>
      <c r="G102" s="9">
        <v>99.628718614999997</v>
      </c>
      <c r="H102" s="7" t="str">
        <f t="shared" si="38"/>
        <v>N/A</v>
      </c>
      <c r="I102" s="8">
        <v>0.47289999999999999</v>
      </c>
      <c r="J102" s="8">
        <v>-0.224</v>
      </c>
      <c r="K102" s="30" t="s">
        <v>736</v>
      </c>
      <c r="L102" s="105" t="str">
        <f t="shared" si="30"/>
        <v>Yes</v>
      </c>
    </row>
    <row r="103" spans="1:12" x14ac:dyDescent="0.2">
      <c r="A103" s="137" t="s">
        <v>70</v>
      </c>
      <c r="B103" s="30" t="s">
        <v>213</v>
      </c>
      <c r="C103" s="1">
        <v>158232</v>
      </c>
      <c r="D103" s="7" t="str">
        <f t="shared" si="36"/>
        <v>N/A</v>
      </c>
      <c r="E103" s="1">
        <v>161713</v>
      </c>
      <c r="F103" s="7" t="str">
        <f t="shared" si="37"/>
        <v>N/A</v>
      </c>
      <c r="G103" s="1">
        <v>164744</v>
      </c>
      <c r="H103" s="7" t="str">
        <f t="shared" si="38"/>
        <v>N/A</v>
      </c>
      <c r="I103" s="8">
        <v>2.2000000000000002</v>
      </c>
      <c r="J103" s="8">
        <v>1.8740000000000001</v>
      </c>
      <c r="K103" s="30" t="s">
        <v>735</v>
      </c>
      <c r="L103" s="105" t="str">
        <f t="shared" si="30"/>
        <v>Yes</v>
      </c>
    </row>
    <row r="104" spans="1:12" x14ac:dyDescent="0.2">
      <c r="A104" s="128" t="s">
        <v>687</v>
      </c>
      <c r="B104" s="30" t="s">
        <v>213</v>
      </c>
      <c r="C104" s="9">
        <v>0.45439607659999998</v>
      </c>
      <c r="D104" s="7" t="str">
        <f t="shared" si="36"/>
        <v>N/A</v>
      </c>
      <c r="E104" s="9">
        <v>0.54541069669999998</v>
      </c>
      <c r="F104" s="7" t="str">
        <f t="shared" si="37"/>
        <v>N/A</v>
      </c>
      <c r="G104" s="9">
        <v>0.43946972270000001</v>
      </c>
      <c r="H104" s="7" t="str">
        <f t="shared" si="38"/>
        <v>N/A</v>
      </c>
      <c r="I104" s="8">
        <v>20.03</v>
      </c>
      <c r="J104" s="8">
        <v>-19.399999999999999</v>
      </c>
      <c r="K104" s="30" t="s">
        <v>736</v>
      </c>
      <c r="L104" s="105" t="str">
        <f t="shared" ref="L104:L110" si="39">IF(J104="Div by 0", "N/A", IF(K104="N/A","N/A", IF(J104&gt;VALUE(MID(K104,1,2)), "No", IF(J104&lt;-1*VALUE(MID(K104,1,2)), "No", "Yes"))))</f>
        <v>No</v>
      </c>
    </row>
    <row r="105" spans="1:12" x14ac:dyDescent="0.2">
      <c r="A105" s="128" t="s">
        <v>686</v>
      </c>
      <c r="B105" s="30" t="s">
        <v>213</v>
      </c>
      <c r="C105" s="9">
        <v>0.1314525507</v>
      </c>
      <c r="D105" s="7" t="str">
        <f t="shared" si="36"/>
        <v>N/A</v>
      </c>
      <c r="E105" s="9">
        <v>0.11254506440000001</v>
      </c>
      <c r="F105" s="7" t="str">
        <f t="shared" si="37"/>
        <v>N/A</v>
      </c>
      <c r="G105" s="9">
        <v>9.8941387899999997E-2</v>
      </c>
      <c r="H105" s="7" t="str">
        <f t="shared" si="38"/>
        <v>N/A</v>
      </c>
      <c r="I105" s="8">
        <v>-14.4</v>
      </c>
      <c r="J105" s="8">
        <v>-12.1</v>
      </c>
      <c r="K105" s="30" t="s">
        <v>736</v>
      </c>
      <c r="L105" s="105" t="str">
        <f t="shared" si="39"/>
        <v>Yes</v>
      </c>
    </row>
    <row r="106" spans="1:12" x14ac:dyDescent="0.2">
      <c r="A106" s="128" t="s">
        <v>685</v>
      </c>
      <c r="B106" s="30" t="s">
        <v>213</v>
      </c>
      <c r="C106" s="9">
        <v>99.414151372999996</v>
      </c>
      <c r="D106" s="7" t="str">
        <f t="shared" si="36"/>
        <v>N/A</v>
      </c>
      <c r="E106" s="9">
        <v>99.342044239000003</v>
      </c>
      <c r="F106" s="7" t="str">
        <f t="shared" si="37"/>
        <v>N/A</v>
      </c>
      <c r="G106" s="9">
        <v>99.461588888999998</v>
      </c>
      <c r="H106" s="7" t="str">
        <f t="shared" si="38"/>
        <v>N/A</v>
      </c>
      <c r="I106" s="8">
        <v>-7.2999999999999995E-2</v>
      </c>
      <c r="J106" s="8">
        <v>0.1203</v>
      </c>
      <c r="K106" s="30" t="s">
        <v>736</v>
      </c>
      <c r="L106" s="105" t="str">
        <f t="shared" si="39"/>
        <v>Yes</v>
      </c>
    </row>
    <row r="107" spans="1:12" ht="25.5" x14ac:dyDescent="0.2">
      <c r="A107" s="137" t="s">
        <v>963</v>
      </c>
      <c r="B107" s="30" t="s">
        <v>213</v>
      </c>
      <c r="C107" s="9">
        <v>38.242690410000002</v>
      </c>
      <c r="D107" s="7" t="str">
        <f t="shared" si="36"/>
        <v>N/A</v>
      </c>
      <c r="E107" s="9">
        <v>37.536132463000001</v>
      </c>
      <c r="F107" s="7" t="str">
        <f t="shared" si="37"/>
        <v>N/A</v>
      </c>
      <c r="G107" s="9">
        <v>36.817774696000001</v>
      </c>
      <c r="H107" s="7" t="str">
        <f t="shared" si="38"/>
        <v>N/A</v>
      </c>
      <c r="I107" s="8">
        <v>-1.85</v>
      </c>
      <c r="J107" s="8">
        <v>-1.91</v>
      </c>
      <c r="K107" s="30" t="s">
        <v>736</v>
      </c>
      <c r="L107" s="105" t="str">
        <f t="shared" si="39"/>
        <v>Yes</v>
      </c>
    </row>
    <row r="108" spans="1:12" ht="25.5" x14ac:dyDescent="0.2">
      <c r="A108" s="137" t="s">
        <v>964</v>
      </c>
      <c r="B108" s="30" t="s">
        <v>213</v>
      </c>
      <c r="C108" s="9">
        <v>59.787029238000002</v>
      </c>
      <c r="D108" s="7" t="str">
        <f t="shared" si="36"/>
        <v>N/A</v>
      </c>
      <c r="E108" s="9">
        <v>60.504945677000002</v>
      </c>
      <c r="F108" s="7" t="str">
        <f t="shared" si="37"/>
        <v>N/A</v>
      </c>
      <c r="G108" s="9">
        <v>61.207708531999998</v>
      </c>
      <c r="H108" s="7" t="str">
        <f t="shared" si="38"/>
        <v>N/A</v>
      </c>
      <c r="I108" s="8">
        <v>1.2010000000000001</v>
      </c>
      <c r="J108" s="8">
        <v>1.161</v>
      </c>
      <c r="K108" s="30" t="s">
        <v>736</v>
      </c>
      <c r="L108" s="105" t="str">
        <f t="shared" si="39"/>
        <v>Yes</v>
      </c>
    </row>
    <row r="109" spans="1:12" ht="25.5" x14ac:dyDescent="0.2">
      <c r="A109" s="137" t="s">
        <v>965</v>
      </c>
      <c r="B109" s="30" t="s">
        <v>213</v>
      </c>
      <c r="C109" s="9">
        <v>0.68824449519999997</v>
      </c>
      <c r="D109" s="7" t="str">
        <f t="shared" si="36"/>
        <v>N/A</v>
      </c>
      <c r="E109" s="9">
        <v>0.68365845219999999</v>
      </c>
      <c r="F109" s="7" t="str">
        <f t="shared" si="37"/>
        <v>N/A</v>
      </c>
      <c r="G109" s="9">
        <v>0.73849354249999999</v>
      </c>
      <c r="H109" s="7" t="str">
        <f t="shared" si="38"/>
        <v>N/A</v>
      </c>
      <c r="I109" s="8">
        <v>-0.66600000000000004</v>
      </c>
      <c r="J109" s="8">
        <v>8.0210000000000008</v>
      </c>
      <c r="K109" s="30" t="s">
        <v>736</v>
      </c>
      <c r="L109" s="105" t="str">
        <f t="shared" si="39"/>
        <v>Yes</v>
      </c>
    </row>
    <row r="110" spans="1:12" ht="25.5" x14ac:dyDescent="0.2">
      <c r="A110" s="137" t="s">
        <v>966</v>
      </c>
      <c r="B110" s="30" t="s">
        <v>213</v>
      </c>
      <c r="C110" s="9">
        <v>1.2820358561</v>
      </c>
      <c r="D110" s="7" t="str">
        <f t="shared" si="36"/>
        <v>N/A</v>
      </c>
      <c r="E110" s="9">
        <v>1.2752634079</v>
      </c>
      <c r="F110" s="7" t="str">
        <f t="shared" si="37"/>
        <v>N/A</v>
      </c>
      <c r="G110" s="9">
        <v>1.2360232296</v>
      </c>
      <c r="H110" s="7" t="str">
        <f t="shared" si="38"/>
        <v>N/A</v>
      </c>
      <c r="I110" s="8">
        <v>-0.52800000000000002</v>
      </c>
      <c r="J110" s="8">
        <v>-3.08</v>
      </c>
      <c r="K110" s="30" t="s">
        <v>736</v>
      </c>
      <c r="L110" s="105" t="str">
        <f t="shared" si="39"/>
        <v>Yes</v>
      </c>
    </row>
    <row r="111" spans="1:12" x14ac:dyDescent="0.2">
      <c r="A111" s="128" t="s">
        <v>967</v>
      </c>
      <c r="B111" s="30" t="s">
        <v>286</v>
      </c>
      <c r="C111" s="9">
        <v>100</v>
      </c>
      <c r="D111" s="27" t="str">
        <f>IF($B111="N/A","N/A",IF(C111&gt;=99,"Yes","No"))</f>
        <v>Yes</v>
      </c>
      <c r="E111" s="9">
        <v>97.814230843000004</v>
      </c>
      <c r="F111" s="27" t="str">
        <f>IF($B111="N/A","N/A",IF(E111&gt;=99,"Yes","No"))</f>
        <v>No</v>
      </c>
      <c r="G111" s="9">
        <v>99.374652585000007</v>
      </c>
      <c r="H111" s="27" t="str">
        <f>IF($B111="N/A","N/A",IF(G111&gt;=99,"Yes","No"))</f>
        <v>Yes</v>
      </c>
      <c r="I111" s="8">
        <v>-2.19</v>
      </c>
      <c r="J111" s="8">
        <v>1.595</v>
      </c>
      <c r="K111" s="30" t="s">
        <v>735</v>
      </c>
      <c r="L111" s="105" t="str">
        <f t="shared" ref="L111:L145" si="40">IF(J111="Div by 0", "N/A", IF(K111="N/A","N/A", IF(J111&gt;VALUE(MID(K111,1,2)), "No", IF(J111&lt;-1*VALUE(MID(K111,1,2)), "No", "Yes"))))</f>
        <v>Yes</v>
      </c>
    </row>
    <row r="112" spans="1:12" x14ac:dyDescent="0.2">
      <c r="A112" s="128" t="s">
        <v>968</v>
      </c>
      <c r="B112" s="30" t="s">
        <v>213</v>
      </c>
      <c r="C112" s="9">
        <v>0.70573567510000002</v>
      </c>
      <c r="D112" s="27" t="str">
        <f>IF($B112="N/A","N/A",IF(C112&gt;10,"No",IF(C112&lt;-10,"No","Yes")))</f>
        <v>N/A</v>
      </c>
      <c r="E112" s="9">
        <v>0.4825731331</v>
      </c>
      <c r="F112" s="27" t="str">
        <f>IF($B112="N/A","N/A",IF(E112&gt;10,"No",IF(E112&lt;-10,"No","Yes")))</f>
        <v>N/A</v>
      </c>
      <c r="G112" s="9">
        <v>0.42865212720000001</v>
      </c>
      <c r="H112" s="27" t="str">
        <f>IF($B112="N/A","N/A",IF(G112&gt;10,"No",IF(G112&lt;-10,"No","Yes")))</f>
        <v>N/A</v>
      </c>
      <c r="I112" s="8">
        <v>-31.6</v>
      </c>
      <c r="J112" s="8">
        <v>-11.2</v>
      </c>
      <c r="K112" s="30" t="s">
        <v>735</v>
      </c>
      <c r="L112" s="105" t="str">
        <f t="shared" si="40"/>
        <v>No</v>
      </c>
    </row>
    <row r="113" spans="1:12" x14ac:dyDescent="0.2">
      <c r="A113" s="104" t="s">
        <v>969</v>
      </c>
      <c r="B113" s="30" t="s">
        <v>280</v>
      </c>
      <c r="C113" s="4">
        <v>99.966401195000003</v>
      </c>
      <c r="D113" s="27" t="str">
        <f>IF($B113="N/A","N/A",IF(C113&gt;=98,"Yes","No"))</f>
        <v>Yes</v>
      </c>
      <c r="E113" s="4">
        <v>99.957512428000001</v>
      </c>
      <c r="F113" s="27" t="str">
        <f>IF($B113="N/A","N/A",IF(E113&gt;=98,"Yes","No"))</f>
        <v>Yes</v>
      </c>
      <c r="G113" s="4">
        <v>99.955831251000006</v>
      </c>
      <c r="H113" s="27" t="str">
        <f>IF($B113="N/A","N/A",IF(G113&gt;=98,"Yes","No"))</f>
        <v>Yes</v>
      </c>
      <c r="I113" s="8">
        <v>-8.9999999999999993E-3</v>
      </c>
      <c r="J113" s="8">
        <v>-2E-3</v>
      </c>
      <c r="K113" s="28" t="s">
        <v>735</v>
      </c>
      <c r="L113" s="105" t="str">
        <f t="shared" si="40"/>
        <v>Yes</v>
      </c>
    </row>
    <row r="114" spans="1:12" x14ac:dyDescent="0.2">
      <c r="A114" s="104" t="s">
        <v>970</v>
      </c>
      <c r="B114" s="30" t="s">
        <v>287</v>
      </c>
      <c r="C114" s="4">
        <v>90.937681185000002</v>
      </c>
      <c r="D114" s="27" t="str">
        <f>IF($B114="N/A","N/A",IF(C114&gt;=80,"Yes","No"))</f>
        <v>Yes</v>
      </c>
      <c r="E114" s="4">
        <v>90.239495763999997</v>
      </c>
      <c r="F114" s="27" t="str">
        <f>IF($B114="N/A","N/A",IF(E114&gt;=80,"Yes","No"))</f>
        <v>Yes</v>
      </c>
      <c r="G114" s="4">
        <v>91.399818487000005</v>
      </c>
      <c r="H114" s="27" t="str">
        <f>IF($B114="N/A","N/A",IF(G114&gt;=80,"Yes","No"))</f>
        <v>Yes</v>
      </c>
      <c r="I114" s="8">
        <v>-0.76800000000000002</v>
      </c>
      <c r="J114" s="8">
        <v>1.286</v>
      </c>
      <c r="K114" s="28" t="s">
        <v>735</v>
      </c>
      <c r="L114" s="105" t="str">
        <f t="shared" si="40"/>
        <v>Yes</v>
      </c>
    </row>
    <row r="115" spans="1:12" ht="25.5" x14ac:dyDescent="0.2">
      <c r="A115" s="128" t="s">
        <v>971</v>
      </c>
      <c r="B115" s="30" t="s">
        <v>288</v>
      </c>
      <c r="C115" s="9">
        <v>100</v>
      </c>
      <c r="D115" s="27" t="str">
        <f>IF($B115="N/A","N/A",IF(C115&gt;=100,"Yes","No"))</f>
        <v>Yes</v>
      </c>
      <c r="E115" s="9">
        <v>100</v>
      </c>
      <c r="F115" s="27" t="str">
        <f t="shared" ref="F115:F116" si="41">IF($B115="N/A","N/A",IF(E115&gt;=100,"Yes","No"))</f>
        <v>Yes</v>
      </c>
      <c r="G115" s="9">
        <v>100</v>
      </c>
      <c r="H115" s="27" t="str">
        <f t="shared" ref="H115:H116" si="42">IF($B115="N/A","N/A",IF(G115&gt;=100,"Yes","No"))</f>
        <v>Yes</v>
      </c>
      <c r="I115" s="8">
        <v>0</v>
      </c>
      <c r="J115" s="8">
        <v>0</v>
      </c>
      <c r="K115" s="28" t="s">
        <v>734</v>
      </c>
      <c r="L115" s="105" t="str">
        <f t="shared" si="40"/>
        <v>Yes</v>
      </c>
    </row>
    <row r="116" spans="1:12" ht="25.5" x14ac:dyDescent="0.2">
      <c r="A116" s="104" t="s">
        <v>972</v>
      </c>
      <c r="B116" s="30" t="s">
        <v>288</v>
      </c>
      <c r="C116" s="9">
        <v>100</v>
      </c>
      <c r="D116" s="27" t="str">
        <f>IF($B116="N/A","N/A",IF(C116&gt;=100,"Yes","No"))</f>
        <v>Yes</v>
      </c>
      <c r="E116" s="9">
        <v>100</v>
      </c>
      <c r="F116" s="27" t="str">
        <f t="shared" si="41"/>
        <v>Yes</v>
      </c>
      <c r="G116" s="9">
        <v>100</v>
      </c>
      <c r="H116" s="27" t="str">
        <f t="shared" si="42"/>
        <v>Yes</v>
      </c>
      <c r="I116" s="8">
        <v>0</v>
      </c>
      <c r="J116" s="8">
        <v>0</v>
      </c>
      <c r="K116" s="28" t="s">
        <v>734</v>
      </c>
      <c r="L116" s="105" t="str">
        <f t="shared" si="40"/>
        <v>Yes</v>
      </c>
    </row>
    <row r="117" spans="1:12" ht="25.5" x14ac:dyDescent="0.2">
      <c r="A117" s="128" t="s">
        <v>973</v>
      </c>
      <c r="B117" s="30" t="s">
        <v>213</v>
      </c>
      <c r="C117" s="9">
        <v>82.966830599999994</v>
      </c>
      <c r="D117" s="23" t="s">
        <v>737</v>
      </c>
      <c r="E117" s="9">
        <v>81.056257176000003</v>
      </c>
      <c r="F117" s="23" t="s">
        <v>737</v>
      </c>
      <c r="G117" s="9">
        <v>82.307947432000006</v>
      </c>
      <c r="H117" s="27" t="str">
        <f>IF($B117="N/A","N/A",IF(G117&lt;100,"No",IF(G117=100,"No","Yes")))</f>
        <v>N/A</v>
      </c>
      <c r="I117" s="8">
        <v>-2.2999999999999998</v>
      </c>
      <c r="J117" s="8">
        <v>1.544</v>
      </c>
      <c r="K117" s="28" t="s">
        <v>734</v>
      </c>
      <c r="L117" s="105" t="str">
        <f t="shared" si="40"/>
        <v>Yes</v>
      </c>
    </row>
    <row r="118" spans="1:12" ht="25.5" x14ac:dyDescent="0.2">
      <c r="A118" s="128" t="s">
        <v>974</v>
      </c>
      <c r="B118" s="22" t="s">
        <v>213</v>
      </c>
      <c r="C118" s="9">
        <v>100</v>
      </c>
      <c r="D118" s="27" t="str">
        <f>IF($B118="N/A","N/A",IF(C118&gt;10,"No",IF(C118&lt;-10,"No","Yes")))</f>
        <v>N/A</v>
      </c>
      <c r="E118" s="9">
        <v>100</v>
      </c>
      <c r="F118" s="27" t="str">
        <f>IF($B118="N/A","N/A",IF(E118&gt;10,"No",IF(E118&lt;-10,"No","Yes")))</f>
        <v>N/A</v>
      </c>
      <c r="G118" s="9">
        <v>100</v>
      </c>
      <c r="H118" s="27" t="str">
        <f>IF($B118="N/A","N/A",IF(G118&gt;10,"No",IF(G118&lt;-10,"No","Yes")))</f>
        <v>N/A</v>
      </c>
      <c r="I118" s="8">
        <v>0</v>
      </c>
      <c r="J118" s="8">
        <v>0</v>
      </c>
      <c r="K118" s="28" t="s">
        <v>734</v>
      </c>
      <c r="L118" s="105" t="str">
        <f>IF(J118="Div by 0", "N/A", IF(OR(J118="N/A",K118="N/A"),"N/A", IF(J118&gt;VALUE(MID(K118,1,2)), "No", IF(J118&lt;-1*VALUE(MID(K118,1,2)), "No", "Yes"))))</f>
        <v>Yes</v>
      </c>
    </row>
    <row r="119" spans="1:12" x14ac:dyDescent="0.2">
      <c r="A119" s="152" t="s">
        <v>100</v>
      </c>
      <c r="B119" s="22" t="s">
        <v>213</v>
      </c>
      <c r="C119" s="23">
        <v>90380</v>
      </c>
      <c r="D119" s="27" t="str">
        <f t="shared" ref="D119:D145" si="43">IF($B119="N/A","N/A",IF(C119&gt;10,"No",IF(C119&lt;-10,"No","Yes")))</f>
        <v>N/A</v>
      </c>
      <c r="E119" s="23">
        <v>94246</v>
      </c>
      <c r="F119" s="27" t="str">
        <f t="shared" ref="F119:F145" si="44">IF($B119="N/A","N/A",IF(E119&gt;10,"No",IF(E119&lt;-10,"No","Yes")))</f>
        <v>N/A</v>
      </c>
      <c r="G119" s="23">
        <v>93548</v>
      </c>
      <c r="H119" s="27" t="str">
        <f t="shared" ref="H119:H145" si="45">IF($B119="N/A","N/A",IF(G119&gt;10,"No",IF(G119&lt;-10,"No","Yes")))</f>
        <v>N/A</v>
      </c>
      <c r="I119" s="8">
        <v>4.2770000000000001</v>
      </c>
      <c r="J119" s="8">
        <v>-0.74099999999999999</v>
      </c>
      <c r="K119" s="28" t="s">
        <v>735</v>
      </c>
      <c r="L119" s="105" t="str">
        <f t="shared" si="40"/>
        <v>Yes</v>
      </c>
    </row>
    <row r="120" spans="1:12" x14ac:dyDescent="0.2">
      <c r="A120" s="128" t="s">
        <v>975</v>
      </c>
      <c r="B120" s="22" t="s">
        <v>213</v>
      </c>
      <c r="C120" s="23">
        <v>26897</v>
      </c>
      <c r="D120" s="27" t="str">
        <f t="shared" si="43"/>
        <v>N/A</v>
      </c>
      <c r="E120" s="23">
        <v>28478</v>
      </c>
      <c r="F120" s="27" t="str">
        <f t="shared" si="44"/>
        <v>N/A</v>
      </c>
      <c r="G120" s="23">
        <v>26455</v>
      </c>
      <c r="H120" s="27" t="str">
        <f t="shared" si="45"/>
        <v>N/A</v>
      </c>
      <c r="I120" s="8">
        <v>5.8780000000000001</v>
      </c>
      <c r="J120" s="8">
        <v>-7.1</v>
      </c>
      <c r="K120" s="28" t="s">
        <v>735</v>
      </c>
      <c r="L120" s="105" t="str">
        <f t="shared" si="40"/>
        <v>Yes</v>
      </c>
    </row>
    <row r="121" spans="1:12" x14ac:dyDescent="0.2">
      <c r="A121" s="128" t="s">
        <v>976</v>
      </c>
      <c r="B121" s="22" t="s">
        <v>213</v>
      </c>
      <c r="C121" s="23">
        <v>0</v>
      </c>
      <c r="D121" s="27" t="str">
        <f t="shared" si="43"/>
        <v>N/A</v>
      </c>
      <c r="E121" s="23">
        <v>0</v>
      </c>
      <c r="F121" s="27" t="str">
        <f t="shared" si="44"/>
        <v>N/A</v>
      </c>
      <c r="G121" s="23">
        <v>0</v>
      </c>
      <c r="H121" s="27" t="str">
        <f t="shared" si="45"/>
        <v>N/A</v>
      </c>
      <c r="I121" s="8" t="s">
        <v>1748</v>
      </c>
      <c r="J121" s="8" t="s">
        <v>1748</v>
      </c>
      <c r="K121" s="28" t="s">
        <v>735</v>
      </c>
      <c r="L121" s="105" t="str">
        <f t="shared" si="40"/>
        <v>N/A</v>
      </c>
    </row>
    <row r="122" spans="1:12" x14ac:dyDescent="0.2">
      <c r="A122" s="128" t="s">
        <v>977</v>
      </c>
      <c r="B122" s="22" t="s">
        <v>213</v>
      </c>
      <c r="C122" s="23">
        <v>42460</v>
      </c>
      <c r="D122" s="27" t="str">
        <f t="shared" si="43"/>
        <v>N/A</v>
      </c>
      <c r="E122" s="23">
        <v>43091</v>
      </c>
      <c r="F122" s="27" t="str">
        <f t="shared" si="44"/>
        <v>N/A</v>
      </c>
      <c r="G122" s="23">
        <v>44306</v>
      </c>
      <c r="H122" s="27" t="str">
        <f t="shared" si="45"/>
        <v>N/A</v>
      </c>
      <c r="I122" s="8">
        <v>1.486</v>
      </c>
      <c r="J122" s="8">
        <v>2.82</v>
      </c>
      <c r="K122" s="28" t="s">
        <v>735</v>
      </c>
      <c r="L122" s="105" t="str">
        <f t="shared" si="40"/>
        <v>Yes</v>
      </c>
    </row>
    <row r="123" spans="1:12" x14ac:dyDescent="0.2">
      <c r="A123" s="128" t="s">
        <v>978</v>
      </c>
      <c r="B123" s="22" t="s">
        <v>213</v>
      </c>
      <c r="C123" s="23">
        <v>20988</v>
      </c>
      <c r="D123" s="27" t="str">
        <f t="shared" si="43"/>
        <v>N/A</v>
      </c>
      <c r="E123" s="23">
        <v>22623</v>
      </c>
      <c r="F123" s="27" t="str">
        <f t="shared" si="44"/>
        <v>N/A</v>
      </c>
      <c r="G123" s="23">
        <v>22728</v>
      </c>
      <c r="H123" s="27" t="str">
        <f t="shared" si="45"/>
        <v>N/A</v>
      </c>
      <c r="I123" s="8">
        <v>7.79</v>
      </c>
      <c r="J123" s="8">
        <v>0.46410000000000001</v>
      </c>
      <c r="K123" s="28" t="s">
        <v>735</v>
      </c>
      <c r="L123" s="105" t="str">
        <f t="shared" si="40"/>
        <v>Yes</v>
      </c>
    </row>
    <row r="124" spans="1:12" x14ac:dyDescent="0.2">
      <c r="A124" s="128" t="s">
        <v>979</v>
      </c>
      <c r="B124" s="22" t="s">
        <v>213</v>
      </c>
      <c r="C124" s="23">
        <v>35</v>
      </c>
      <c r="D124" s="27" t="str">
        <f t="shared" si="43"/>
        <v>N/A</v>
      </c>
      <c r="E124" s="23">
        <v>54</v>
      </c>
      <c r="F124" s="27" t="str">
        <f t="shared" si="44"/>
        <v>N/A</v>
      </c>
      <c r="G124" s="23">
        <v>59</v>
      </c>
      <c r="H124" s="27" t="str">
        <f t="shared" si="45"/>
        <v>N/A</v>
      </c>
      <c r="I124" s="8">
        <v>54.29</v>
      </c>
      <c r="J124" s="8">
        <v>9.2590000000000003</v>
      </c>
      <c r="K124" s="28" t="s">
        <v>735</v>
      </c>
      <c r="L124" s="105" t="str">
        <f t="shared" si="40"/>
        <v>Yes</v>
      </c>
    </row>
    <row r="125" spans="1:12" x14ac:dyDescent="0.2">
      <c r="A125" s="152" t="s">
        <v>101</v>
      </c>
      <c r="B125" s="22" t="s">
        <v>213</v>
      </c>
      <c r="C125" s="23">
        <v>174853</v>
      </c>
      <c r="D125" s="27" t="str">
        <f t="shared" si="43"/>
        <v>N/A</v>
      </c>
      <c r="E125" s="23">
        <v>180698</v>
      </c>
      <c r="F125" s="27" t="str">
        <f t="shared" si="44"/>
        <v>N/A</v>
      </c>
      <c r="G125" s="23">
        <v>180566</v>
      </c>
      <c r="H125" s="27" t="str">
        <f t="shared" si="45"/>
        <v>N/A</v>
      </c>
      <c r="I125" s="8">
        <v>3.343</v>
      </c>
      <c r="J125" s="8">
        <v>-7.2999999999999995E-2</v>
      </c>
      <c r="K125" s="28" t="s">
        <v>735</v>
      </c>
      <c r="L125" s="105" t="str">
        <f t="shared" si="40"/>
        <v>Yes</v>
      </c>
    </row>
    <row r="126" spans="1:12" x14ac:dyDescent="0.2">
      <c r="A126" s="128" t="s">
        <v>980</v>
      </c>
      <c r="B126" s="22" t="s">
        <v>213</v>
      </c>
      <c r="C126" s="23">
        <v>116173</v>
      </c>
      <c r="D126" s="27" t="str">
        <f t="shared" si="43"/>
        <v>N/A</v>
      </c>
      <c r="E126" s="23">
        <v>119452</v>
      </c>
      <c r="F126" s="27" t="str">
        <f t="shared" si="44"/>
        <v>N/A</v>
      </c>
      <c r="G126" s="23">
        <v>117780</v>
      </c>
      <c r="H126" s="27" t="str">
        <f t="shared" si="45"/>
        <v>N/A</v>
      </c>
      <c r="I126" s="8">
        <v>2.823</v>
      </c>
      <c r="J126" s="8">
        <v>-1.4</v>
      </c>
      <c r="K126" s="28" t="s">
        <v>735</v>
      </c>
      <c r="L126" s="105" t="str">
        <f t="shared" si="40"/>
        <v>Yes</v>
      </c>
    </row>
    <row r="127" spans="1:12" x14ac:dyDescent="0.2">
      <c r="A127" s="128" t="s">
        <v>981</v>
      </c>
      <c r="B127" s="22" t="s">
        <v>213</v>
      </c>
      <c r="C127" s="23">
        <v>0</v>
      </c>
      <c r="D127" s="27" t="str">
        <f t="shared" si="43"/>
        <v>N/A</v>
      </c>
      <c r="E127" s="23">
        <v>0</v>
      </c>
      <c r="F127" s="27" t="str">
        <f t="shared" si="44"/>
        <v>N/A</v>
      </c>
      <c r="G127" s="23">
        <v>0</v>
      </c>
      <c r="H127" s="27" t="str">
        <f t="shared" si="45"/>
        <v>N/A</v>
      </c>
      <c r="I127" s="8" t="s">
        <v>1748</v>
      </c>
      <c r="J127" s="8" t="s">
        <v>1748</v>
      </c>
      <c r="K127" s="28" t="s">
        <v>735</v>
      </c>
      <c r="L127" s="105" t="str">
        <f t="shared" si="40"/>
        <v>N/A</v>
      </c>
    </row>
    <row r="128" spans="1:12" x14ac:dyDescent="0.2">
      <c r="A128" s="128" t="s">
        <v>982</v>
      </c>
      <c r="B128" s="22" t="s">
        <v>213</v>
      </c>
      <c r="C128" s="23">
        <v>40317</v>
      </c>
      <c r="D128" s="27" t="str">
        <f t="shared" si="43"/>
        <v>N/A</v>
      </c>
      <c r="E128" s="23">
        <v>41503</v>
      </c>
      <c r="F128" s="27" t="str">
        <f t="shared" si="44"/>
        <v>N/A</v>
      </c>
      <c r="G128" s="23">
        <v>42816</v>
      </c>
      <c r="H128" s="27" t="str">
        <f t="shared" si="45"/>
        <v>N/A</v>
      </c>
      <c r="I128" s="8">
        <v>2.9420000000000002</v>
      </c>
      <c r="J128" s="8">
        <v>3.1640000000000001</v>
      </c>
      <c r="K128" s="28" t="s">
        <v>735</v>
      </c>
      <c r="L128" s="105" t="str">
        <f t="shared" si="40"/>
        <v>Yes</v>
      </c>
    </row>
    <row r="129" spans="1:12" x14ac:dyDescent="0.2">
      <c r="A129" s="128" t="s">
        <v>983</v>
      </c>
      <c r="B129" s="22" t="s">
        <v>213</v>
      </c>
      <c r="C129" s="23">
        <v>12485</v>
      </c>
      <c r="D129" s="27" t="str">
        <f t="shared" si="43"/>
        <v>N/A</v>
      </c>
      <c r="E129" s="23">
        <v>13626</v>
      </c>
      <c r="F129" s="27" t="str">
        <f t="shared" si="44"/>
        <v>N/A</v>
      </c>
      <c r="G129" s="23">
        <v>13977</v>
      </c>
      <c r="H129" s="27" t="str">
        <f t="shared" si="45"/>
        <v>N/A</v>
      </c>
      <c r="I129" s="8">
        <v>9.1389999999999993</v>
      </c>
      <c r="J129" s="8">
        <v>2.5760000000000001</v>
      </c>
      <c r="K129" s="28" t="s">
        <v>735</v>
      </c>
      <c r="L129" s="105" t="str">
        <f t="shared" si="40"/>
        <v>Yes</v>
      </c>
    </row>
    <row r="130" spans="1:12" x14ac:dyDescent="0.2">
      <c r="A130" s="128" t="s">
        <v>984</v>
      </c>
      <c r="B130" s="22" t="s">
        <v>213</v>
      </c>
      <c r="C130" s="23">
        <v>5878</v>
      </c>
      <c r="D130" s="27" t="str">
        <f t="shared" si="43"/>
        <v>N/A</v>
      </c>
      <c r="E130" s="23">
        <v>6117</v>
      </c>
      <c r="F130" s="27" t="str">
        <f t="shared" si="44"/>
        <v>N/A</v>
      </c>
      <c r="G130" s="23">
        <v>5993</v>
      </c>
      <c r="H130" s="27" t="str">
        <f t="shared" si="45"/>
        <v>N/A</v>
      </c>
      <c r="I130" s="8">
        <v>4.0659999999999998</v>
      </c>
      <c r="J130" s="8">
        <v>-2.0299999999999998</v>
      </c>
      <c r="K130" s="28" t="s">
        <v>735</v>
      </c>
      <c r="L130" s="105" t="str">
        <f t="shared" si="40"/>
        <v>Yes</v>
      </c>
    </row>
    <row r="131" spans="1:12" x14ac:dyDescent="0.2">
      <c r="A131" s="152" t="s">
        <v>104</v>
      </c>
      <c r="B131" s="22" t="s">
        <v>213</v>
      </c>
      <c r="C131" s="23">
        <v>401800</v>
      </c>
      <c r="D131" s="27" t="str">
        <f t="shared" si="43"/>
        <v>N/A</v>
      </c>
      <c r="E131" s="23">
        <v>400117</v>
      </c>
      <c r="F131" s="27" t="str">
        <f t="shared" si="44"/>
        <v>N/A</v>
      </c>
      <c r="G131" s="23">
        <v>409792</v>
      </c>
      <c r="H131" s="27" t="str">
        <f t="shared" si="45"/>
        <v>N/A</v>
      </c>
      <c r="I131" s="8">
        <v>-0.41899999999999998</v>
      </c>
      <c r="J131" s="8">
        <v>2.4180000000000001</v>
      </c>
      <c r="K131" s="28" t="s">
        <v>735</v>
      </c>
      <c r="L131" s="105" t="str">
        <f t="shared" si="40"/>
        <v>Yes</v>
      </c>
    </row>
    <row r="132" spans="1:12" x14ac:dyDescent="0.2">
      <c r="A132" s="128" t="s">
        <v>985</v>
      </c>
      <c r="B132" s="22" t="s">
        <v>213</v>
      </c>
      <c r="C132" s="23">
        <v>93704</v>
      </c>
      <c r="D132" s="27" t="str">
        <f t="shared" si="43"/>
        <v>N/A</v>
      </c>
      <c r="E132" s="23">
        <v>93986</v>
      </c>
      <c r="F132" s="27" t="str">
        <f t="shared" si="44"/>
        <v>N/A</v>
      </c>
      <c r="G132" s="23">
        <v>75264</v>
      </c>
      <c r="H132" s="27" t="str">
        <f t="shared" si="45"/>
        <v>N/A</v>
      </c>
      <c r="I132" s="8">
        <v>0.3009</v>
      </c>
      <c r="J132" s="8">
        <v>-19.899999999999999</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1748</v>
      </c>
      <c r="J133" s="8" t="s">
        <v>1748</v>
      </c>
      <c r="K133" s="28" t="s">
        <v>735</v>
      </c>
      <c r="L133" s="105" t="str">
        <f t="shared" si="40"/>
        <v>N/A</v>
      </c>
    </row>
    <row r="134" spans="1:12" x14ac:dyDescent="0.2">
      <c r="A134" s="128" t="s">
        <v>987</v>
      </c>
      <c r="B134" s="22" t="s">
        <v>213</v>
      </c>
      <c r="C134" s="23">
        <v>0</v>
      </c>
      <c r="D134" s="27" t="str">
        <f t="shared" si="43"/>
        <v>N/A</v>
      </c>
      <c r="E134" s="23">
        <v>0</v>
      </c>
      <c r="F134" s="27" t="str">
        <f t="shared" si="44"/>
        <v>N/A</v>
      </c>
      <c r="G134" s="23">
        <v>0</v>
      </c>
      <c r="H134" s="27" t="str">
        <f t="shared" si="45"/>
        <v>N/A</v>
      </c>
      <c r="I134" s="8" t="s">
        <v>1748</v>
      </c>
      <c r="J134" s="8" t="s">
        <v>1748</v>
      </c>
      <c r="K134" s="28" t="s">
        <v>735</v>
      </c>
      <c r="L134" s="105" t="str">
        <f t="shared" si="40"/>
        <v>N/A</v>
      </c>
    </row>
    <row r="135" spans="1:12" x14ac:dyDescent="0.2">
      <c r="A135" s="128" t="s">
        <v>988</v>
      </c>
      <c r="B135" s="22" t="s">
        <v>213</v>
      </c>
      <c r="C135" s="23">
        <v>301232</v>
      </c>
      <c r="D135" s="27" t="str">
        <f t="shared" si="43"/>
        <v>N/A</v>
      </c>
      <c r="E135" s="23">
        <v>297943</v>
      </c>
      <c r="F135" s="27" t="str">
        <f t="shared" si="44"/>
        <v>N/A</v>
      </c>
      <c r="G135" s="23">
        <v>325558</v>
      </c>
      <c r="H135" s="27" t="str">
        <f t="shared" si="45"/>
        <v>N/A</v>
      </c>
      <c r="I135" s="8">
        <v>-1.0900000000000001</v>
      </c>
      <c r="J135" s="8">
        <v>9.2690000000000001</v>
      </c>
      <c r="K135" s="28" t="s">
        <v>735</v>
      </c>
      <c r="L135" s="105" t="str">
        <f t="shared" si="40"/>
        <v>Yes</v>
      </c>
    </row>
    <row r="136" spans="1:12" x14ac:dyDescent="0.2">
      <c r="A136" s="128" t="s">
        <v>989</v>
      </c>
      <c r="B136" s="22" t="s">
        <v>213</v>
      </c>
      <c r="C136" s="23">
        <v>13</v>
      </c>
      <c r="D136" s="27" t="str">
        <f t="shared" si="43"/>
        <v>N/A</v>
      </c>
      <c r="E136" s="23">
        <v>21</v>
      </c>
      <c r="F136" s="27" t="str">
        <f t="shared" si="44"/>
        <v>N/A</v>
      </c>
      <c r="G136" s="23">
        <v>22</v>
      </c>
      <c r="H136" s="27" t="str">
        <f t="shared" si="45"/>
        <v>N/A</v>
      </c>
      <c r="I136" s="8">
        <v>61.54</v>
      </c>
      <c r="J136" s="8">
        <v>4.7619999999999996</v>
      </c>
      <c r="K136" s="28" t="s">
        <v>735</v>
      </c>
      <c r="L136" s="105" t="str">
        <f t="shared" si="40"/>
        <v>Yes</v>
      </c>
    </row>
    <row r="137" spans="1:12" x14ac:dyDescent="0.2">
      <c r="A137" s="128" t="s">
        <v>990</v>
      </c>
      <c r="B137" s="22" t="s">
        <v>213</v>
      </c>
      <c r="C137" s="23">
        <v>6462</v>
      </c>
      <c r="D137" s="27" t="str">
        <f t="shared" si="43"/>
        <v>N/A</v>
      </c>
      <c r="E137" s="23">
        <v>7623</v>
      </c>
      <c r="F137" s="27" t="str">
        <f t="shared" si="44"/>
        <v>N/A</v>
      </c>
      <c r="G137" s="23">
        <v>8355</v>
      </c>
      <c r="H137" s="27" t="str">
        <f t="shared" si="45"/>
        <v>N/A</v>
      </c>
      <c r="I137" s="8">
        <v>17.97</v>
      </c>
      <c r="J137" s="8">
        <v>9.6029999999999998</v>
      </c>
      <c r="K137" s="28" t="s">
        <v>735</v>
      </c>
      <c r="L137" s="105" t="str">
        <f t="shared" si="40"/>
        <v>Yes</v>
      </c>
    </row>
    <row r="138" spans="1:12" x14ac:dyDescent="0.2">
      <c r="A138" s="128" t="s">
        <v>991</v>
      </c>
      <c r="B138" s="22" t="s">
        <v>213</v>
      </c>
      <c r="C138" s="23">
        <v>389</v>
      </c>
      <c r="D138" s="27" t="str">
        <f t="shared" si="43"/>
        <v>N/A</v>
      </c>
      <c r="E138" s="23">
        <v>544</v>
      </c>
      <c r="F138" s="27" t="str">
        <f t="shared" si="44"/>
        <v>N/A</v>
      </c>
      <c r="G138" s="23">
        <v>593</v>
      </c>
      <c r="H138" s="27" t="str">
        <f t="shared" si="45"/>
        <v>N/A</v>
      </c>
      <c r="I138" s="8">
        <v>39.85</v>
      </c>
      <c r="J138" s="8">
        <v>9.0069999999999997</v>
      </c>
      <c r="K138" s="28" t="s">
        <v>735</v>
      </c>
      <c r="L138" s="105" t="str">
        <f t="shared" si="40"/>
        <v>Yes</v>
      </c>
    </row>
    <row r="139" spans="1:12" x14ac:dyDescent="0.2">
      <c r="A139" s="152" t="s">
        <v>105</v>
      </c>
      <c r="B139" s="22" t="s">
        <v>213</v>
      </c>
      <c r="C139" s="23">
        <v>113834</v>
      </c>
      <c r="D139" s="27" t="str">
        <f t="shared" si="43"/>
        <v>N/A</v>
      </c>
      <c r="E139" s="23">
        <v>121213</v>
      </c>
      <c r="F139" s="27" t="str">
        <f t="shared" si="44"/>
        <v>N/A</v>
      </c>
      <c r="G139" s="23">
        <v>124509</v>
      </c>
      <c r="H139" s="27" t="str">
        <f t="shared" si="45"/>
        <v>N/A</v>
      </c>
      <c r="I139" s="8">
        <v>6.4820000000000002</v>
      </c>
      <c r="J139" s="8">
        <v>2.7189999999999999</v>
      </c>
      <c r="K139" s="28" t="s">
        <v>735</v>
      </c>
      <c r="L139" s="105" t="str">
        <f t="shared" si="40"/>
        <v>Yes</v>
      </c>
    </row>
    <row r="140" spans="1:12" x14ac:dyDescent="0.2">
      <c r="A140" s="128" t="s">
        <v>992</v>
      </c>
      <c r="B140" s="22" t="s">
        <v>213</v>
      </c>
      <c r="C140" s="23">
        <v>62092</v>
      </c>
      <c r="D140" s="27" t="str">
        <f t="shared" si="43"/>
        <v>N/A</v>
      </c>
      <c r="E140" s="23">
        <v>66245</v>
      </c>
      <c r="F140" s="27" t="str">
        <f t="shared" si="44"/>
        <v>N/A</v>
      </c>
      <c r="G140" s="23">
        <v>71332</v>
      </c>
      <c r="H140" s="27" t="str">
        <f t="shared" si="45"/>
        <v>N/A</v>
      </c>
      <c r="I140" s="8">
        <v>6.6879999999999997</v>
      </c>
      <c r="J140" s="8">
        <v>7.6790000000000003</v>
      </c>
      <c r="K140" s="28" t="s">
        <v>735</v>
      </c>
      <c r="L140" s="105" t="str">
        <f t="shared" si="40"/>
        <v>Yes</v>
      </c>
    </row>
    <row r="141" spans="1:12" x14ac:dyDescent="0.2">
      <c r="A141" s="128" t="s">
        <v>993</v>
      </c>
      <c r="B141" s="22" t="s">
        <v>213</v>
      </c>
      <c r="C141" s="23">
        <v>0</v>
      </c>
      <c r="D141" s="27" t="str">
        <f t="shared" si="43"/>
        <v>N/A</v>
      </c>
      <c r="E141" s="23">
        <v>0</v>
      </c>
      <c r="F141" s="27" t="str">
        <f t="shared" si="44"/>
        <v>N/A</v>
      </c>
      <c r="G141" s="23">
        <v>0</v>
      </c>
      <c r="H141" s="27" t="str">
        <f t="shared" si="45"/>
        <v>N/A</v>
      </c>
      <c r="I141" s="8" t="s">
        <v>1748</v>
      </c>
      <c r="J141" s="8" t="s">
        <v>1748</v>
      </c>
      <c r="K141" s="28" t="s">
        <v>735</v>
      </c>
      <c r="L141" s="105" t="str">
        <f t="shared" si="40"/>
        <v>N/A</v>
      </c>
    </row>
    <row r="142" spans="1:12" x14ac:dyDescent="0.2">
      <c r="A142" s="128" t="s">
        <v>994</v>
      </c>
      <c r="B142" s="22" t="s">
        <v>213</v>
      </c>
      <c r="C142" s="23">
        <v>0</v>
      </c>
      <c r="D142" s="27" t="str">
        <f t="shared" si="43"/>
        <v>N/A</v>
      </c>
      <c r="E142" s="23">
        <v>0</v>
      </c>
      <c r="F142" s="27" t="str">
        <f t="shared" si="44"/>
        <v>N/A</v>
      </c>
      <c r="G142" s="23">
        <v>0</v>
      </c>
      <c r="H142" s="27" t="str">
        <f t="shared" si="45"/>
        <v>N/A</v>
      </c>
      <c r="I142" s="8" t="s">
        <v>1748</v>
      </c>
      <c r="J142" s="8" t="s">
        <v>1748</v>
      </c>
      <c r="K142" s="28" t="s">
        <v>735</v>
      </c>
      <c r="L142" s="105" t="str">
        <f t="shared" si="40"/>
        <v>N/A</v>
      </c>
    </row>
    <row r="143" spans="1:12" x14ac:dyDescent="0.2">
      <c r="A143" s="128" t="s">
        <v>995</v>
      </c>
      <c r="B143" s="22" t="s">
        <v>213</v>
      </c>
      <c r="C143" s="23">
        <v>19335</v>
      </c>
      <c r="D143" s="27" t="str">
        <f t="shared" si="43"/>
        <v>N/A</v>
      </c>
      <c r="E143" s="23">
        <v>20862</v>
      </c>
      <c r="F143" s="27" t="str">
        <f t="shared" si="44"/>
        <v>N/A</v>
      </c>
      <c r="G143" s="23">
        <v>19427</v>
      </c>
      <c r="H143" s="27" t="str">
        <f t="shared" si="45"/>
        <v>N/A</v>
      </c>
      <c r="I143" s="8">
        <v>7.8979999999999997</v>
      </c>
      <c r="J143" s="8">
        <v>-6.88</v>
      </c>
      <c r="K143" s="28" t="s">
        <v>735</v>
      </c>
      <c r="L143" s="105" t="str">
        <f t="shared" si="40"/>
        <v>Yes</v>
      </c>
    </row>
    <row r="144" spans="1:12" x14ac:dyDescent="0.2">
      <c r="A144" s="128" t="s">
        <v>996</v>
      </c>
      <c r="B144" s="22" t="s">
        <v>213</v>
      </c>
      <c r="C144" s="23">
        <v>414</v>
      </c>
      <c r="D144" s="27" t="str">
        <f t="shared" si="43"/>
        <v>N/A</v>
      </c>
      <c r="E144" s="23">
        <v>579</v>
      </c>
      <c r="F144" s="27" t="str">
        <f t="shared" si="44"/>
        <v>N/A</v>
      </c>
      <c r="G144" s="23">
        <v>688</v>
      </c>
      <c r="H144" s="27" t="str">
        <f t="shared" si="45"/>
        <v>N/A</v>
      </c>
      <c r="I144" s="8">
        <v>39.86</v>
      </c>
      <c r="J144" s="8">
        <v>18.829999999999998</v>
      </c>
      <c r="K144" s="28" t="s">
        <v>735</v>
      </c>
      <c r="L144" s="105" t="str">
        <f t="shared" si="40"/>
        <v>No</v>
      </c>
    </row>
    <row r="145" spans="1:12" x14ac:dyDescent="0.2">
      <c r="A145" s="128" t="s">
        <v>997</v>
      </c>
      <c r="B145" s="22" t="s">
        <v>213</v>
      </c>
      <c r="C145" s="23">
        <v>31993</v>
      </c>
      <c r="D145" s="27" t="str">
        <f t="shared" si="43"/>
        <v>N/A</v>
      </c>
      <c r="E145" s="23">
        <v>33527</v>
      </c>
      <c r="F145" s="27" t="str">
        <f t="shared" si="44"/>
        <v>N/A</v>
      </c>
      <c r="G145" s="23">
        <v>33062</v>
      </c>
      <c r="H145" s="27" t="str">
        <f t="shared" si="45"/>
        <v>N/A</v>
      </c>
      <c r="I145" s="8">
        <v>4.7949999999999999</v>
      </c>
      <c r="J145" s="8">
        <v>-1.39</v>
      </c>
      <c r="K145" s="28" t="s">
        <v>735</v>
      </c>
      <c r="L145" s="105" t="str">
        <f t="shared" si="40"/>
        <v>Yes</v>
      </c>
    </row>
    <row r="146" spans="1:12" ht="25.5" x14ac:dyDescent="0.2">
      <c r="A146" s="138" t="s">
        <v>998</v>
      </c>
      <c r="B146" s="1" t="s">
        <v>213</v>
      </c>
      <c r="C146" s="1">
        <v>24155</v>
      </c>
      <c r="D146" s="7" t="str">
        <f t="shared" ref="D146:D151" si="46">IF($B146="N/A","N/A",IF(C146&gt;10,"No",IF(C146&lt;-10,"No","Yes")))</f>
        <v>N/A</v>
      </c>
      <c r="E146" s="1">
        <v>24690</v>
      </c>
      <c r="F146" s="7" t="str">
        <f t="shared" ref="F146:F151" si="47">IF($B146="N/A","N/A",IF(E146&gt;10,"No",IF(E146&lt;-10,"No","Yes")))</f>
        <v>N/A</v>
      </c>
      <c r="G146" s="1">
        <v>24502</v>
      </c>
      <c r="H146" s="7" t="str">
        <f t="shared" ref="H146:H151" si="48">IF($B146="N/A","N/A",IF(G146&gt;10,"No",IF(G146&lt;-10,"No","Yes")))</f>
        <v>N/A</v>
      </c>
      <c r="I146" s="36">
        <v>2.2149999999999999</v>
      </c>
      <c r="J146" s="36">
        <v>-0.76100000000000001</v>
      </c>
      <c r="K146" s="28" t="s">
        <v>734</v>
      </c>
      <c r="L146" s="105" t="str">
        <f t="shared" ref="L146:L151" si="49">IF(J146="Div by 0", "N/A", IF(K146="N/A","N/A", IF(J146&gt;VALUE(MID(K146,1,2)), "No", IF(J146&lt;-1*VALUE(MID(K146,1,2)), "No", "Yes"))))</f>
        <v>Yes</v>
      </c>
    </row>
    <row r="147" spans="1:12" x14ac:dyDescent="0.2">
      <c r="A147" s="151" t="s">
        <v>326</v>
      </c>
      <c r="B147" s="30" t="s">
        <v>213</v>
      </c>
      <c r="C147" s="9">
        <v>3.0933564870999999</v>
      </c>
      <c r="D147" s="7" t="str">
        <f t="shared" si="46"/>
        <v>N/A</v>
      </c>
      <c r="E147" s="9">
        <v>3.1006914705000002</v>
      </c>
      <c r="F147" s="7" t="str">
        <f t="shared" si="47"/>
        <v>N/A</v>
      </c>
      <c r="G147" s="9">
        <v>3.0308690461999999</v>
      </c>
      <c r="H147" s="7" t="str">
        <f t="shared" si="48"/>
        <v>N/A</v>
      </c>
      <c r="I147" s="36">
        <v>0.23710000000000001</v>
      </c>
      <c r="J147" s="36">
        <v>-2.25</v>
      </c>
      <c r="K147" s="28" t="s">
        <v>734</v>
      </c>
      <c r="L147" s="105" t="str">
        <f t="shared" si="49"/>
        <v>Yes</v>
      </c>
    </row>
    <row r="148" spans="1:12" x14ac:dyDescent="0.2">
      <c r="A148" s="128" t="s">
        <v>327</v>
      </c>
      <c r="B148" s="30" t="s">
        <v>213</v>
      </c>
      <c r="C148" s="9">
        <v>16.595485727</v>
      </c>
      <c r="D148" s="7" t="str">
        <f t="shared" si="46"/>
        <v>N/A</v>
      </c>
      <c r="E148" s="9">
        <v>16.064342253</v>
      </c>
      <c r="F148" s="7" t="str">
        <f t="shared" si="47"/>
        <v>N/A</v>
      </c>
      <c r="G148" s="9">
        <v>15.801513661</v>
      </c>
      <c r="H148" s="7" t="str">
        <f t="shared" si="48"/>
        <v>N/A</v>
      </c>
      <c r="I148" s="36">
        <v>-3.2</v>
      </c>
      <c r="J148" s="36">
        <v>-1.64</v>
      </c>
      <c r="K148" s="28" t="s">
        <v>734</v>
      </c>
      <c r="L148" s="105" t="str">
        <f t="shared" si="49"/>
        <v>Yes</v>
      </c>
    </row>
    <row r="149" spans="1:12" x14ac:dyDescent="0.2">
      <c r="A149" s="128" t="s">
        <v>328</v>
      </c>
      <c r="B149" s="30" t="s">
        <v>213</v>
      </c>
      <c r="C149" s="9">
        <v>4.0250953658000004</v>
      </c>
      <c r="D149" s="7" t="str">
        <f t="shared" si="46"/>
        <v>N/A</v>
      </c>
      <c r="E149" s="9">
        <v>4.0094522352000004</v>
      </c>
      <c r="F149" s="7" t="str">
        <f t="shared" si="47"/>
        <v>N/A</v>
      </c>
      <c r="G149" s="9">
        <v>3.9730624812999999</v>
      </c>
      <c r="H149" s="7" t="str">
        <f t="shared" si="48"/>
        <v>N/A</v>
      </c>
      <c r="I149" s="36">
        <v>-0.38900000000000001</v>
      </c>
      <c r="J149" s="36">
        <v>-0.90800000000000003</v>
      </c>
      <c r="K149" s="28" t="s">
        <v>734</v>
      </c>
      <c r="L149" s="105" t="str">
        <f t="shared" si="49"/>
        <v>Yes</v>
      </c>
    </row>
    <row r="150" spans="1:12" x14ac:dyDescent="0.2">
      <c r="A150" s="128" t="s">
        <v>329</v>
      </c>
      <c r="B150" s="30" t="s">
        <v>213</v>
      </c>
      <c r="C150" s="9">
        <v>0.52289696370000005</v>
      </c>
      <c r="D150" s="7" t="str">
        <f t="shared" si="46"/>
        <v>N/A</v>
      </c>
      <c r="E150" s="9">
        <v>0.56508471270000005</v>
      </c>
      <c r="F150" s="7" t="str">
        <f t="shared" si="47"/>
        <v>N/A</v>
      </c>
      <c r="G150" s="9">
        <v>0.61299390909999996</v>
      </c>
      <c r="H150" s="7" t="str">
        <f t="shared" si="48"/>
        <v>N/A</v>
      </c>
      <c r="I150" s="36">
        <v>8.0679999999999996</v>
      </c>
      <c r="J150" s="36">
        <v>8.4779999999999998</v>
      </c>
      <c r="K150" s="28" t="s">
        <v>734</v>
      </c>
      <c r="L150" s="105" t="str">
        <f t="shared" si="49"/>
        <v>Yes</v>
      </c>
    </row>
    <row r="151" spans="1:12" x14ac:dyDescent="0.2">
      <c r="A151" s="128" t="s">
        <v>330</v>
      </c>
      <c r="B151" s="30" t="s">
        <v>213</v>
      </c>
      <c r="C151" s="9">
        <v>1.49340267E-2</v>
      </c>
      <c r="D151" s="7" t="str">
        <f t="shared" si="46"/>
        <v>N/A</v>
      </c>
      <c r="E151" s="9">
        <v>3.6299736800000003E-2</v>
      </c>
      <c r="F151" s="7" t="str">
        <f t="shared" si="47"/>
        <v>N/A</v>
      </c>
      <c r="G151" s="9">
        <v>2.73072629E-2</v>
      </c>
      <c r="H151" s="7" t="str">
        <f t="shared" si="48"/>
        <v>N/A</v>
      </c>
      <c r="I151" s="36">
        <v>143.1</v>
      </c>
      <c r="J151" s="36">
        <v>-24.8</v>
      </c>
      <c r="K151" s="28" t="s">
        <v>734</v>
      </c>
      <c r="L151" s="105" t="str">
        <f t="shared" si="49"/>
        <v>Yes</v>
      </c>
    </row>
    <row r="152" spans="1:12" x14ac:dyDescent="0.2">
      <c r="A152" s="138" t="s">
        <v>999</v>
      </c>
      <c r="B152" s="22" t="s">
        <v>213</v>
      </c>
      <c r="C152" s="23">
        <v>24454</v>
      </c>
      <c r="D152" s="27" t="str">
        <f t="shared" ref="D152:D158" si="50">IF($B152="N/A","N/A",IF(C152&gt;10,"No",IF(C152&lt;-10,"No","Yes")))</f>
        <v>N/A</v>
      </c>
      <c r="E152" s="23">
        <v>25534</v>
      </c>
      <c r="F152" s="27" t="str">
        <f t="shared" ref="F152:F158" si="51">IF($B152="N/A","N/A",IF(E152&gt;10,"No",IF(E152&lt;-10,"No","Yes")))</f>
        <v>N/A</v>
      </c>
      <c r="G152" s="23">
        <v>26699</v>
      </c>
      <c r="H152" s="27" t="str">
        <f t="shared" ref="H152:H158" si="52">IF($B152="N/A","N/A",IF(G152&gt;10,"No",IF(G152&lt;-10,"No","Yes")))</f>
        <v>N/A</v>
      </c>
      <c r="I152" s="8">
        <v>4.4160000000000004</v>
      </c>
      <c r="J152" s="8">
        <v>4.5629999999999997</v>
      </c>
      <c r="K152" s="28" t="s">
        <v>734</v>
      </c>
      <c r="L152" s="105" t="str">
        <f t="shared" ref="L152:L159" si="53">IF(J152="Div by 0", "N/A", IF(K152="N/A","N/A", IF(J152&gt;VALUE(MID(K152,1,2)), "No", IF(J152&lt;-1*VALUE(MID(K152,1,2)), "No", "Yes"))))</f>
        <v>Yes</v>
      </c>
    </row>
    <row r="153" spans="1:12" x14ac:dyDescent="0.2">
      <c r="A153" s="151" t="s">
        <v>1000</v>
      </c>
      <c r="B153" s="22" t="s">
        <v>213</v>
      </c>
      <c r="C153" s="4">
        <v>3.1316472588000002</v>
      </c>
      <c r="D153" s="27" t="str">
        <f t="shared" si="50"/>
        <v>N/A</v>
      </c>
      <c r="E153" s="4">
        <v>3.2066851359999999</v>
      </c>
      <c r="F153" s="27" t="str">
        <f t="shared" si="51"/>
        <v>N/A</v>
      </c>
      <c r="G153" s="4">
        <v>3.3026354038000001</v>
      </c>
      <c r="H153" s="27" t="str">
        <f t="shared" si="52"/>
        <v>N/A</v>
      </c>
      <c r="I153" s="8">
        <v>2.3959999999999999</v>
      </c>
      <c r="J153" s="8">
        <v>2.992</v>
      </c>
      <c r="K153" s="28" t="s">
        <v>734</v>
      </c>
      <c r="L153" s="105" t="str">
        <f t="shared" si="53"/>
        <v>Yes</v>
      </c>
    </row>
    <row r="154" spans="1:12" x14ac:dyDescent="0.2">
      <c r="A154" s="138" t="s">
        <v>1001</v>
      </c>
      <c r="B154" s="22" t="s">
        <v>213</v>
      </c>
      <c r="C154" s="4">
        <v>13.400088515</v>
      </c>
      <c r="D154" s="27" t="str">
        <f t="shared" si="50"/>
        <v>N/A</v>
      </c>
      <c r="E154" s="4">
        <v>14.051524733000001</v>
      </c>
      <c r="F154" s="27" t="str">
        <f t="shared" si="51"/>
        <v>N/A</v>
      </c>
      <c r="G154" s="4">
        <v>14.470646085</v>
      </c>
      <c r="H154" s="27" t="str">
        <f t="shared" si="52"/>
        <v>N/A</v>
      </c>
      <c r="I154" s="8">
        <v>4.8609999999999998</v>
      </c>
      <c r="J154" s="8">
        <v>2.9830000000000001</v>
      </c>
      <c r="K154" s="28" t="s">
        <v>734</v>
      </c>
      <c r="L154" s="105" t="str">
        <f t="shared" si="53"/>
        <v>Yes</v>
      </c>
    </row>
    <row r="155" spans="1:12" x14ac:dyDescent="0.2">
      <c r="A155" s="138" t="s">
        <v>1002</v>
      </c>
      <c r="B155" s="22" t="s">
        <v>213</v>
      </c>
      <c r="C155" s="4">
        <v>6.7776932622999997</v>
      </c>
      <c r="D155" s="27" t="str">
        <f t="shared" si="50"/>
        <v>N/A</v>
      </c>
      <c r="E155" s="4">
        <v>6.6802067538000003</v>
      </c>
      <c r="F155" s="27" t="str">
        <f t="shared" si="51"/>
        <v>N/A</v>
      </c>
      <c r="G155" s="4">
        <v>7.1774309671000003</v>
      </c>
      <c r="H155" s="27" t="str">
        <f t="shared" si="52"/>
        <v>N/A</v>
      </c>
      <c r="I155" s="8">
        <v>-1.44</v>
      </c>
      <c r="J155" s="8">
        <v>7.4429999999999996</v>
      </c>
      <c r="K155" s="28" t="s">
        <v>734</v>
      </c>
      <c r="L155" s="105" t="str">
        <f t="shared" si="53"/>
        <v>Yes</v>
      </c>
    </row>
    <row r="156" spans="1:12" x14ac:dyDescent="0.2">
      <c r="A156" s="138" t="s">
        <v>1003</v>
      </c>
      <c r="B156" s="22" t="s">
        <v>213</v>
      </c>
      <c r="C156" s="4">
        <v>5.8486809399999999E-2</v>
      </c>
      <c r="D156" s="27" t="str">
        <f t="shared" si="50"/>
        <v>N/A</v>
      </c>
      <c r="E156" s="4">
        <v>3.8488741999999999E-2</v>
      </c>
      <c r="F156" s="27" t="str">
        <f t="shared" si="51"/>
        <v>N/A</v>
      </c>
      <c r="G156" s="4">
        <v>3.44076995E-2</v>
      </c>
      <c r="H156" s="27" t="str">
        <f t="shared" si="52"/>
        <v>N/A</v>
      </c>
      <c r="I156" s="8">
        <v>-34.200000000000003</v>
      </c>
      <c r="J156" s="8">
        <v>-10.6</v>
      </c>
      <c r="K156" s="28" t="s">
        <v>734</v>
      </c>
      <c r="L156" s="105" t="str">
        <f t="shared" si="53"/>
        <v>Yes</v>
      </c>
    </row>
    <row r="157" spans="1:12" x14ac:dyDescent="0.2">
      <c r="A157" s="138" t="s">
        <v>1004</v>
      </c>
      <c r="B157" s="22" t="s">
        <v>213</v>
      </c>
      <c r="C157" s="4">
        <v>0.22576734540000001</v>
      </c>
      <c r="D157" s="27" t="str">
        <f t="shared" si="50"/>
        <v>N/A</v>
      </c>
      <c r="E157" s="4">
        <v>5.4449605200000001E-2</v>
      </c>
      <c r="F157" s="27" t="str">
        <f t="shared" si="51"/>
        <v>N/A</v>
      </c>
      <c r="G157" s="4">
        <v>4.8992442300000001E-2</v>
      </c>
      <c r="H157" s="27" t="str">
        <f t="shared" si="52"/>
        <v>N/A</v>
      </c>
      <c r="I157" s="8">
        <v>-75.900000000000006</v>
      </c>
      <c r="J157" s="8">
        <v>-10</v>
      </c>
      <c r="K157" s="28" t="s">
        <v>734</v>
      </c>
      <c r="L157" s="105" t="str">
        <f t="shared" si="53"/>
        <v>Yes</v>
      </c>
    </row>
    <row r="158" spans="1:12" x14ac:dyDescent="0.2">
      <c r="A158" s="128" t="s">
        <v>1005</v>
      </c>
      <c r="B158" s="22" t="s">
        <v>213</v>
      </c>
      <c r="C158" s="23">
        <v>1309</v>
      </c>
      <c r="D158" s="27" t="str">
        <f t="shared" si="50"/>
        <v>N/A</v>
      </c>
      <c r="E158" s="23">
        <v>1384</v>
      </c>
      <c r="F158" s="27" t="str">
        <f t="shared" si="51"/>
        <v>N/A</v>
      </c>
      <c r="G158" s="23">
        <v>1426</v>
      </c>
      <c r="H158" s="27" t="str">
        <f t="shared" si="52"/>
        <v>N/A</v>
      </c>
      <c r="I158" s="8">
        <v>5.73</v>
      </c>
      <c r="J158" s="8">
        <v>3.0350000000000001</v>
      </c>
      <c r="K158" s="28" t="s">
        <v>734</v>
      </c>
      <c r="L158" s="105" t="str">
        <f t="shared" si="53"/>
        <v>Yes</v>
      </c>
    </row>
    <row r="159" spans="1:12" ht="25.5" x14ac:dyDescent="0.2">
      <c r="A159" s="138" t="s">
        <v>1006</v>
      </c>
      <c r="B159" s="22" t="s">
        <v>213</v>
      </c>
      <c r="C159" s="23">
        <v>24713</v>
      </c>
      <c r="D159" s="27" t="str">
        <f>IF($B159="N/A","N/A",IF(C159&gt;10,"No",IF(C159&lt;-10,"No","Yes")))</f>
        <v>N/A</v>
      </c>
      <c r="E159" s="23">
        <v>25886</v>
      </c>
      <c r="F159" s="27" t="str">
        <f>IF($B159="N/A","N/A",IF(E159&gt;10,"No",IF(E159&lt;-10,"No","Yes")))</f>
        <v>N/A</v>
      </c>
      <c r="G159" s="23">
        <v>27095</v>
      </c>
      <c r="H159" s="27" t="str">
        <f>IF($B159="N/A","N/A",IF(G159&gt;10,"No",IF(G159&lt;-10,"No","Yes")))</f>
        <v>N/A</v>
      </c>
      <c r="I159" s="8">
        <v>4.7460000000000004</v>
      </c>
      <c r="J159" s="8">
        <v>4.67</v>
      </c>
      <c r="K159" s="28" t="s">
        <v>734</v>
      </c>
      <c r="L159" s="105" t="str">
        <f t="shared" si="53"/>
        <v>Yes</v>
      </c>
    </row>
    <row r="160" spans="1:12" x14ac:dyDescent="0.2">
      <c r="A160" s="137" t="s">
        <v>1007</v>
      </c>
      <c r="B160" s="22" t="s">
        <v>213</v>
      </c>
      <c r="C160" s="23">
        <v>22019</v>
      </c>
      <c r="D160" s="27" t="str">
        <f t="shared" ref="D160:D234" si="54">IF($B160="N/A","N/A",IF(C160&gt;10,"No",IF(C160&lt;-10,"No","Yes")))</f>
        <v>N/A</v>
      </c>
      <c r="E160" s="23">
        <v>24639</v>
      </c>
      <c r="F160" s="27" t="str">
        <f t="shared" ref="F160:F234" si="55">IF($B160="N/A","N/A",IF(E160&gt;10,"No",IF(E160&lt;-10,"No","Yes")))</f>
        <v>N/A</v>
      </c>
      <c r="G160" s="23">
        <v>25922</v>
      </c>
      <c r="H160" s="27" t="str">
        <f t="shared" ref="H160:H223" si="56">IF($B160="N/A","N/A",IF(G160&gt;10,"No",IF(G160&lt;-10,"No","Yes")))</f>
        <v>N/A</v>
      </c>
      <c r="I160" s="8">
        <v>11.9</v>
      </c>
      <c r="J160" s="8">
        <v>5.2069999999999999</v>
      </c>
      <c r="K160" s="28" t="s">
        <v>734</v>
      </c>
      <c r="L160" s="105" t="str">
        <f t="shared" ref="L160:L223" si="57">IF(J160="Div by 0", "N/A", IF(K160="N/A","N/A", IF(J160&gt;VALUE(MID(K160,1,2)), "No", IF(J160&lt;-1*VALUE(MID(K160,1,2)), "No", "Yes"))))</f>
        <v>Yes</v>
      </c>
    </row>
    <row r="161" spans="1:12" x14ac:dyDescent="0.2">
      <c r="A161" s="153" t="s">
        <v>71</v>
      </c>
      <c r="B161" s="22" t="s">
        <v>213</v>
      </c>
      <c r="C161" s="4">
        <v>2.8198143858</v>
      </c>
      <c r="D161" s="27" t="str">
        <f t="shared" si="54"/>
        <v>N/A</v>
      </c>
      <c r="E161" s="4">
        <v>3.09428664</v>
      </c>
      <c r="F161" s="27" t="str">
        <f t="shared" si="55"/>
        <v>N/A</v>
      </c>
      <c r="G161" s="4">
        <v>3.206521403</v>
      </c>
      <c r="H161" s="27" t="str">
        <f t="shared" si="56"/>
        <v>N/A</v>
      </c>
      <c r="I161" s="8">
        <v>9.734</v>
      </c>
      <c r="J161" s="8">
        <v>3.6269999999999998</v>
      </c>
      <c r="K161" s="28" t="s">
        <v>734</v>
      </c>
      <c r="L161" s="105" t="str">
        <f t="shared" si="57"/>
        <v>Yes</v>
      </c>
    </row>
    <row r="162" spans="1:12" x14ac:dyDescent="0.2">
      <c r="A162" s="137" t="s">
        <v>111</v>
      </c>
      <c r="B162" s="22" t="s">
        <v>213</v>
      </c>
      <c r="C162" s="4">
        <v>13.175481301</v>
      </c>
      <c r="D162" s="27" t="str">
        <f t="shared" si="54"/>
        <v>N/A</v>
      </c>
      <c r="E162" s="4">
        <v>14.202194258</v>
      </c>
      <c r="F162" s="27" t="str">
        <f t="shared" si="55"/>
        <v>N/A</v>
      </c>
      <c r="G162" s="4">
        <v>14.654508914999999</v>
      </c>
      <c r="H162" s="27" t="str">
        <f t="shared" si="56"/>
        <v>N/A</v>
      </c>
      <c r="I162" s="8">
        <v>7.7930000000000001</v>
      </c>
      <c r="J162" s="8">
        <v>3.1850000000000001</v>
      </c>
      <c r="K162" s="28" t="s">
        <v>734</v>
      </c>
      <c r="L162" s="105" t="str">
        <f t="shared" si="57"/>
        <v>Yes</v>
      </c>
    </row>
    <row r="163" spans="1:12" x14ac:dyDescent="0.2">
      <c r="A163" s="137" t="s">
        <v>112</v>
      </c>
      <c r="B163" s="22" t="s">
        <v>213</v>
      </c>
      <c r="C163" s="4">
        <v>5.7739930113</v>
      </c>
      <c r="D163" s="27" t="str">
        <f t="shared" si="54"/>
        <v>N/A</v>
      </c>
      <c r="E163" s="4">
        <v>6.2197700029999998</v>
      </c>
      <c r="F163" s="27" t="str">
        <f t="shared" si="55"/>
        <v>N/A</v>
      </c>
      <c r="G163" s="4">
        <v>6.7537631668999998</v>
      </c>
      <c r="H163" s="27" t="str">
        <f t="shared" si="56"/>
        <v>N/A</v>
      </c>
      <c r="I163" s="8">
        <v>7.72</v>
      </c>
      <c r="J163" s="8">
        <v>8.5850000000000009</v>
      </c>
      <c r="K163" s="28" t="s">
        <v>734</v>
      </c>
      <c r="L163" s="105" t="str">
        <f t="shared" si="57"/>
        <v>Yes</v>
      </c>
    </row>
    <row r="164" spans="1:12" x14ac:dyDescent="0.2">
      <c r="A164" s="137" t="s">
        <v>113</v>
      </c>
      <c r="B164" s="22" t="s">
        <v>213</v>
      </c>
      <c r="C164" s="4">
        <v>2.7376803999999999E-3</v>
      </c>
      <c r="D164" s="27" t="str">
        <f t="shared" si="54"/>
        <v>N/A</v>
      </c>
      <c r="E164" s="4">
        <v>2.2493421000000001E-3</v>
      </c>
      <c r="F164" s="27" t="str">
        <f t="shared" si="55"/>
        <v>N/A</v>
      </c>
      <c r="G164" s="4">
        <v>2.6842886000000002E-3</v>
      </c>
      <c r="H164" s="27" t="str">
        <f t="shared" si="56"/>
        <v>N/A</v>
      </c>
      <c r="I164" s="8">
        <v>-17.8</v>
      </c>
      <c r="J164" s="8">
        <v>19.34</v>
      </c>
      <c r="K164" s="28" t="s">
        <v>734</v>
      </c>
      <c r="L164" s="105" t="str">
        <f t="shared" si="57"/>
        <v>Yes</v>
      </c>
    </row>
    <row r="165" spans="1:12" x14ac:dyDescent="0.2">
      <c r="A165" s="137" t="s">
        <v>114</v>
      </c>
      <c r="B165" s="22" t="s">
        <v>213</v>
      </c>
      <c r="C165" s="4">
        <v>3.5138885999999999E-3</v>
      </c>
      <c r="D165" s="27" t="str">
        <f t="shared" si="54"/>
        <v>N/A</v>
      </c>
      <c r="E165" s="4">
        <v>4.9499640999999999E-3</v>
      </c>
      <c r="F165" s="27" t="str">
        <f t="shared" si="55"/>
        <v>N/A</v>
      </c>
      <c r="G165" s="4">
        <v>5.6220834999999997E-3</v>
      </c>
      <c r="H165" s="27" t="str">
        <f t="shared" si="56"/>
        <v>N/A</v>
      </c>
      <c r="I165" s="8">
        <v>40.869999999999997</v>
      </c>
      <c r="J165" s="8">
        <v>13.58</v>
      </c>
      <c r="K165" s="28" t="s">
        <v>734</v>
      </c>
      <c r="L165" s="105" t="str">
        <f t="shared" si="57"/>
        <v>Yes</v>
      </c>
    </row>
    <row r="166" spans="1:12" x14ac:dyDescent="0.2">
      <c r="A166" s="137" t="s">
        <v>426</v>
      </c>
      <c r="B166" s="22" t="s">
        <v>213</v>
      </c>
      <c r="C166" s="23">
        <v>11805</v>
      </c>
      <c r="D166" s="27" t="str">
        <f>IF($B166="N/A","N/A",IF(C166&gt;10,"No",IF(C166&lt;-10,"No","Yes")))</f>
        <v>N/A</v>
      </c>
      <c r="E166" s="23">
        <v>13202</v>
      </c>
      <c r="F166" s="27" t="str">
        <f>IF($B166="N/A","N/A",IF(E166&gt;10,"No",IF(E166&lt;-10,"No","Yes")))</f>
        <v>N/A</v>
      </c>
      <c r="G166" s="23">
        <v>13573</v>
      </c>
      <c r="H166" s="27" t="str">
        <f>IF($B166="N/A","N/A",IF(G166&gt;10,"No",IF(G166&lt;-10,"No","Yes")))</f>
        <v>N/A</v>
      </c>
      <c r="I166" s="8">
        <v>11.83</v>
      </c>
      <c r="J166" s="8">
        <v>2.81</v>
      </c>
      <c r="K166" s="28" t="s">
        <v>734</v>
      </c>
      <c r="L166" s="105" t="str">
        <f t="shared" si="57"/>
        <v>Yes</v>
      </c>
    </row>
    <row r="167" spans="1:12" x14ac:dyDescent="0.2">
      <c r="A167" s="137" t="s">
        <v>427</v>
      </c>
      <c r="B167" s="22" t="s">
        <v>213</v>
      </c>
      <c r="C167" s="23">
        <v>103</v>
      </c>
      <c r="D167" s="27" t="str">
        <f>IF($B167="N/A","N/A",IF(C167&gt;10,"No",IF(C167&lt;-10,"No","Yes")))</f>
        <v>N/A</v>
      </c>
      <c r="E167" s="23">
        <v>183</v>
      </c>
      <c r="F167" s="27" t="str">
        <f>IF($B167="N/A","N/A",IF(E167&gt;10,"No",IF(E167&lt;-10,"No","Yes")))</f>
        <v>N/A</v>
      </c>
      <c r="G167" s="23">
        <v>136</v>
      </c>
      <c r="H167" s="27" t="str">
        <f>IF($B167="N/A","N/A",IF(G167&gt;10,"No",IF(G167&lt;-10,"No","Yes")))</f>
        <v>N/A</v>
      </c>
      <c r="I167" s="8">
        <v>77.67</v>
      </c>
      <c r="J167" s="8">
        <v>-25.7</v>
      </c>
      <c r="K167" s="28" t="s">
        <v>734</v>
      </c>
      <c r="L167" s="105" t="str">
        <f t="shared" si="57"/>
        <v>Yes</v>
      </c>
    </row>
    <row r="168" spans="1:12" x14ac:dyDescent="0.2">
      <c r="A168" s="137" t="s">
        <v>428</v>
      </c>
      <c r="B168" s="22" t="s">
        <v>213</v>
      </c>
      <c r="C168" s="23">
        <v>6750</v>
      </c>
      <c r="D168" s="27" t="str">
        <f>IF($B168="N/A","N/A",IF(C168&gt;10,"No",IF(C168&lt;-10,"No","Yes")))</f>
        <v>N/A</v>
      </c>
      <c r="E168" s="23">
        <v>7684</v>
      </c>
      <c r="F168" s="27" t="str">
        <f>IF($B168="N/A","N/A",IF(E168&gt;10,"No",IF(E168&lt;-10,"No","Yes")))</f>
        <v>N/A</v>
      </c>
      <c r="G168" s="23">
        <v>8408</v>
      </c>
      <c r="H168" s="27" t="str">
        <f>IF($B168="N/A","N/A",IF(G168&gt;10,"No",IF(G168&lt;-10,"No","Yes")))</f>
        <v>N/A</v>
      </c>
      <c r="I168" s="8">
        <v>13.84</v>
      </c>
      <c r="J168" s="8">
        <v>9.4220000000000006</v>
      </c>
      <c r="K168" s="28" t="s">
        <v>734</v>
      </c>
      <c r="L168" s="105" t="str">
        <f t="shared" si="57"/>
        <v>Yes</v>
      </c>
    </row>
    <row r="169" spans="1:12" x14ac:dyDescent="0.2">
      <c r="A169" s="137" t="s">
        <v>429</v>
      </c>
      <c r="B169" s="22" t="s">
        <v>213</v>
      </c>
      <c r="C169" s="23">
        <v>3346</v>
      </c>
      <c r="D169" s="27" t="str">
        <f>IF($B169="N/A","N/A",IF(C169&gt;10,"No",IF(C169&lt;-10,"No","Yes")))</f>
        <v>N/A</v>
      </c>
      <c r="E169" s="23">
        <v>3555</v>
      </c>
      <c r="F169" s="27" t="str">
        <f>IF($B169="N/A","N/A",IF(E169&gt;10,"No",IF(E169&lt;-10,"No","Yes")))</f>
        <v>N/A</v>
      </c>
      <c r="G169" s="23">
        <v>3787</v>
      </c>
      <c r="H169" s="27" t="str">
        <f>IF($B169="N/A","N/A",IF(G169&gt;10,"No",IF(G169&lt;-10,"No","Yes")))</f>
        <v>N/A</v>
      </c>
      <c r="I169" s="8">
        <v>6.2460000000000004</v>
      </c>
      <c r="J169" s="8">
        <v>6.5259999999999998</v>
      </c>
      <c r="K169" s="28" t="s">
        <v>734</v>
      </c>
      <c r="L169" s="105" t="str">
        <f t="shared" si="57"/>
        <v>Yes</v>
      </c>
    </row>
    <row r="170" spans="1:12" x14ac:dyDescent="0.2">
      <c r="A170" s="137" t="s">
        <v>1734</v>
      </c>
      <c r="B170" s="22" t="s">
        <v>213</v>
      </c>
      <c r="C170" s="23">
        <v>15</v>
      </c>
      <c r="D170" s="27" t="str">
        <f>IF($B170="N/A","N/A",IF(C170&gt;10,"No",IF(C170&lt;-10,"No","Yes")))</f>
        <v>N/A</v>
      </c>
      <c r="E170" s="23">
        <v>15</v>
      </c>
      <c r="F170" s="27" t="str">
        <f>IF($B170="N/A","N/A",IF(E170&gt;10,"No",IF(E170&lt;-10,"No","Yes")))</f>
        <v>N/A</v>
      </c>
      <c r="G170" s="23">
        <v>18</v>
      </c>
      <c r="H170" s="27" t="str">
        <f>IF($B170="N/A","N/A",IF(G170&gt;10,"No",IF(G170&lt;-10,"No","Yes")))</f>
        <v>N/A</v>
      </c>
      <c r="I170" s="8">
        <v>0</v>
      </c>
      <c r="J170" s="8">
        <v>20</v>
      </c>
      <c r="K170" s="28" t="s">
        <v>734</v>
      </c>
      <c r="L170" s="105" t="str">
        <f t="shared" si="57"/>
        <v>Yes</v>
      </c>
    </row>
    <row r="171" spans="1:12" x14ac:dyDescent="0.2">
      <c r="A171" s="151" t="s">
        <v>1008</v>
      </c>
      <c r="B171" s="22" t="s">
        <v>213</v>
      </c>
      <c r="C171" s="23">
        <v>19262</v>
      </c>
      <c r="D171" s="27" t="str">
        <f t="shared" si="54"/>
        <v>N/A</v>
      </c>
      <c r="E171" s="23">
        <v>21616</v>
      </c>
      <c r="F171" s="27" t="str">
        <f t="shared" si="55"/>
        <v>N/A</v>
      </c>
      <c r="G171" s="23">
        <v>22671</v>
      </c>
      <c r="H171" s="27" t="str">
        <f t="shared" si="56"/>
        <v>N/A</v>
      </c>
      <c r="I171" s="8">
        <v>12.22</v>
      </c>
      <c r="J171" s="8">
        <v>4.8810000000000002</v>
      </c>
      <c r="K171" s="28" t="s">
        <v>734</v>
      </c>
      <c r="L171" s="105" t="str">
        <f t="shared" si="57"/>
        <v>Yes</v>
      </c>
    </row>
    <row r="172" spans="1:12" x14ac:dyDescent="0.2">
      <c r="A172" s="137" t="s">
        <v>1009</v>
      </c>
      <c r="B172" s="22" t="s">
        <v>213</v>
      </c>
      <c r="C172" s="23">
        <v>11704</v>
      </c>
      <c r="D172" s="27" t="str">
        <f>IF($B172="N/A","N/A",IF(C172&gt;10,"No",IF(C172&lt;-10,"No","Yes")))</f>
        <v>N/A</v>
      </c>
      <c r="E172" s="23">
        <v>13073</v>
      </c>
      <c r="F172" s="27" t="str">
        <f>IF($B172="N/A","N/A",IF(E172&gt;10,"No",IF(E172&lt;-10,"No","Yes")))</f>
        <v>N/A</v>
      </c>
      <c r="G172" s="23">
        <v>13439</v>
      </c>
      <c r="H172" s="27" t="str">
        <f>IF($B172="N/A","N/A",IF(G172&gt;10,"No",IF(G172&lt;-10,"No","Yes")))</f>
        <v>N/A</v>
      </c>
      <c r="I172" s="8">
        <v>11.7</v>
      </c>
      <c r="J172" s="8">
        <v>2.8</v>
      </c>
      <c r="K172" s="28" t="s">
        <v>734</v>
      </c>
      <c r="L172" s="105" t="str">
        <f t="shared" si="57"/>
        <v>Yes</v>
      </c>
    </row>
    <row r="173" spans="1:12" x14ac:dyDescent="0.2">
      <c r="A173" s="137" t="s">
        <v>1010</v>
      </c>
      <c r="B173" s="22" t="s">
        <v>213</v>
      </c>
      <c r="C173" s="23">
        <v>101</v>
      </c>
      <c r="D173" s="27" t="str">
        <f>IF($B173="N/A","N/A",IF(C173&gt;10,"No",IF(C173&lt;-10,"No","Yes")))</f>
        <v>N/A</v>
      </c>
      <c r="E173" s="23">
        <v>181</v>
      </c>
      <c r="F173" s="27" t="str">
        <f>IF($B173="N/A","N/A",IF(E173&gt;10,"No",IF(E173&lt;-10,"No","Yes")))</f>
        <v>N/A</v>
      </c>
      <c r="G173" s="23">
        <v>133</v>
      </c>
      <c r="H173" s="27" t="str">
        <f>IF($B173="N/A","N/A",IF(G173&gt;10,"No",IF(G173&lt;-10,"No","Yes")))</f>
        <v>N/A</v>
      </c>
      <c r="I173" s="8">
        <v>79.209999999999994</v>
      </c>
      <c r="J173" s="8">
        <v>-26.5</v>
      </c>
      <c r="K173" s="28" t="s">
        <v>734</v>
      </c>
      <c r="L173" s="105" t="str">
        <f t="shared" si="57"/>
        <v>Yes</v>
      </c>
    </row>
    <row r="174" spans="1:12" ht="25.5" x14ac:dyDescent="0.2">
      <c r="A174" s="137" t="s">
        <v>1011</v>
      </c>
      <c r="B174" s="22" t="s">
        <v>213</v>
      </c>
      <c r="C174" s="23">
        <v>5234</v>
      </c>
      <c r="D174" s="27" t="str">
        <f>IF($B174="N/A","N/A",IF(C174&gt;10,"No",IF(C174&lt;-10,"No","Yes")))</f>
        <v>N/A</v>
      </c>
      <c r="E174" s="23">
        <v>6039</v>
      </c>
      <c r="F174" s="27" t="str">
        <f>IF($B174="N/A","N/A",IF(E174&gt;10,"No",IF(E174&lt;-10,"No","Yes")))</f>
        <v>N/A</v>
      </c>
      <c r="G174" s="23">
        <v>6633</v>
      </c>
      <c r="H174" s="27" t="str">
        <f>IF($B174="N/A","N/A",IF(G174&gt;10,"No",IF(G174&lt;-10,"No","Yes")))</f>
        <v>N/A</v>
      </c>
      <c r="I174" s="8">
        <v>15.38</v>
      </c>
      <c r="J174" s="8">
        <v>9.8360000000000003</v>
      </c>
      <c r="K174" s="28" t="s">
        <v>734</v>
      </c>
      <c r="L174" s="105" t="str">
        <f t="shared" si="57"/>
        <v>Yes</v>
      </c>
    </row>
    <row r="175" spans="1:12" ht="25.5" x14ac:dyDescent="0.2">
      <c r="A175" s="137" t="s">
        <v>1012</v>
      </c>
      <c r="B175" s="22" t="s">
        <v>213</v>
      </c>
      <c r="C175" s="23">
        <v>2219</v>
      </c>
      <c r="D175" s="27" t="str">
        <f>IF($B175="N/A","N/A",IF(C175&gt;10,"No",IF(C175&lt;-10,"No","Yes")))</f>
        <v>N/A</v>
      </c>
      <c r="E175" s="23">
        <v>2320</v>
      </c>
      <c r="F175" s="27" t="str">
        <f>IF($B175="N/A","N/A",IF(E175&gt;10,"No",IF(E175&lt;-10,"No","Yes")))</f>
        <v>N/A</v>
      </c>
      <c r="G175" s="23">
        <v>2462</v>
      </c>
      <c r="H175" s="27" t="str">
        <f>IF($B175="N/A","N/A",IF(G175&gt;10,"No",IF(G175&lt;-10,"No","Yes")))</f>
        <v>N/A</v>
      </c>
      <c r="I175" s="8">
        <v>4.5519999999999996</v>
      </c>
      <c r="J175" s="8">
        <v>6.1210000000000004</v>
      </c>
      <c r="K175" s="28" t="s">
        <v>734</v>
      </c>
      <c r="L175" s="105" t="str">
        <f t="shared" si="57"/>
        <v>Yes</v>
      </c>
    </row>
    <row r="176" spans="1:12" ht="25.5" x14ac:dyDescent="0.2">
      <c r="A176" s="137" t="s">
        <v>1735</v>
      </c>
      <c r="B176" s="22" t="s">
        <v>213</v>
      </c>
      <c r="C176" s="23">
        <v>11</v>
      </c>
      <c r="D176" s="27" t="str">
        <f>IF($B176="N/A","N/A",IF(C176&gt;10,"No",IF(C176&lt;-10,"No","Yes")))</f>
        <v>N/A</v>
      </c>
      <c r="E176" s="23">
        <v>11</v>
      </c>
      <c r="F176" s="27" t="str">
        <f>IF($B176="N/A","N/A",IF(E176&gt;10,"No",IF(E176&lt;-10,"No","Yes")))</f>
        <v>N/A</v>
      </c>
      <c r="G176" s="23">
        <v>11</v>
      </c>
      <c r="H176" s="27" t="str">
        <f>IF($B176="N/A","N/A",IF(G176&gt;10,"No",IF(G176&lt;-10,"No","Yes")))</f>
        <v>N/A</v>
      </c>
      <c r="I176" s="8">
        <v>-25</v>
      </c>
      <c r="J176" s="8">
        <v>33.33</v>
      </c>
      <c r="K176" s="28" t="s">
        <v>734</v>
      </c>
      <c r="L176" s="105" t="str">
        <f t="shared" si="57"/>
        <v>No</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1748</v>
      </c>
      <c r="J177" s="8" t="s">
        <v>1748</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1748</v>
      </c>
      <c r="J178" s="8" t="s">
        <v>1748</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1748</v>
      </c>
      <c r="J179" s="8" t="s">
        <v>1748</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1748</v>
      </c>
      <c r="J181" s="8" t="s">
        <v>1748</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1748</v>
      </c>
      <c r="J183" s="36" t="s">
        <v>1748</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1748</v>
      </c>
      <c r="J184" s="8" t="s">
        <v>1748</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1748</v>
      </c>
      <c r="J185" s="8" t="s">
        <v>1748</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1748</v>
      </c>
      <c r="J186" s="8" t="s">
        <v>1748</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1748</v>
      </c>
      <c r="J187" s="8" t="s">
        <v>1748</v>
      </c>
      <c r="K187" s="28" t="s">
        <v>734</v>
      </c>
      <c r="L187" s="105" t="str">
        <f t="shared" si="57"/>
        <v>N/A</v>
      </c>
    </row>
    <row r="188" spans="1:12" ht="25.5" x14ac:dyDescent="0.2">
      <c r="A188" s="137" t="s">
        <v>1737</v>
      </c>
      <c r="B188" s="22" t="s">
        <v>213</v>
      </c>
      <c r="C188" s="23">
        <v>0</v>
      </c>
      <c r="D188" s="27" t="str">
        <f t="shared" si="54"/>
        <v>N/A</v>
      </c>
      <c r="E188" s="23">
        <v>0</v>
      </c>
      <c r="F188" s="27" t="str">
        <f t="shared" si="55"/>
        <v>N/A</v>
      </c>
      <c r="G188" s="23">
        <v>0</v>
      </c>
      <c r="H188" s="27" t="str">
        <f t="shared" si="56"/>
        <v>N/A</v>
      </c>
      <c r="I188" s="8" t="s">
        <v>1748</v>
      </c>
      <c r="J188" s="8" t="s">
        <v>1748</v>
      </c>
      <c r="K188" s="28" t="s">
        <v>734</v>
      </c>
      <c r="L188" s="105" t="str">
        <f t="shared" si="57"/>
        <v>N/A</v>
      </c>
    </row>
    <row r="189" spans="1:12" x14ac:dyDescent="0.2">
      <c r="A189" s="151" t="s">
        <v>1023</v>
      </c>
      <c r="B189" s="30" t="s">
        <v>213</v>
      </c>
      <c r="C189" s="1">
        <v>829</v>
      </c>
      <c r="D189" s="7" t="str">
        <f t="shared" si="54"/>
        <v>N/A</v>
      </c>
      <c r="E189" s="1">
        <v>884</v>
      </c>
      <c r="F189" s="7" t="str">
        <f t="shared" si="55"/>
        <v>N/A</v>
      </c>
      <c r="G189" s="1">
        <v>959</v>
      </c>
      <c r="H189" s="7" t="str">
        <f t="shared" si="56"/>
        <v>N/A</v>
      </c>
      <c r="I189" s="36">
        <v>6.6340000000000003</v>
      </c>
      <c r="J189" s="36">
        <v>8.484</v>
      </c>
      <c r="K189" s="30" t="s">
        <v>734</v>
      </c>
      <c r="L189" s="158" t="str">
        <f t="shared" si="57"/>
        <v>Yes</v>
      </c>
    </row>
    <row r="190" spans="1:12" ht="25.5" x14ac:dyDescent="0.2">
      <c r="A190" s="137" t="s">
        <v>1024</v>
      </c>
      <c r="B190" s="22" t="s">
        <v>213</v>
      </c>
      <c r="C190" s="23">
        <v>43</v>
      </c>
      <c r="D190" s="27" t="str">
        <f t="shared" si="54"/>
        <v>N/A</v>
      </c>
      <c r="E190" s="23">
        <v>50</v>
      </c>
      <c r="F190" s="27" t="str">
        <f t="shared" si="55"/>
        <v>N/A</v>
      </c>
      <c r="G190" s="23">
        <v>55</v>
      </c>
      <c r="H190" s="27" t="str">
        <f t="shared" si="56"/>
        <v>N/A</v>
      </c>
      <c r="I190" s="8">
        <v>16.28</v>
      </c>
      <c r="J190" s="8">
        <v>10</v>
      </c>
      <c r="K190" s="28" t="s">
        <v>734</v>
      </c>
      <c r="L190" s="105" t="str">
        <f t="shared" si="57"/>
        <v>Yes</v>
      </c>
    </row>
    <row r="191" spans="1:12" ht="25.5" x14ac:dyDescent="0.2">
      <c r="A191" s="137" t="s">
        <v>1025</v>
      </c>
      <c r="B191" s="22" t="s">
        <v>213</v>
      </c>
      <c r="C191" s="23">
        <v>11</v>
      </c>
      <c r="D191" s="27" t="str">
        <f t="shared" si="54"/>
        <v>N/A</v>
      </c>
      <c r="E191" s="23">
        <v>11</v>
      </c>
      <c r="F191" s="27" t="str">
        <f t="shared" si="55"/>
        <v>N/A</v>
      </c>
      <c r="G191" s="23">
        <v>11</v>
      </c>
      <c r="H191" s="27" t="str">
        <f t="shared" si="56"/>
        <v>N/A</v>
      </c>
      <c r="I191" s="8">
        <v>0</v>
      </c>
      <c r="J191" s="8">
        <v>0</v>
      </c>
      <c r="K191" s="28" t="s">
        <v>734</v>
      </c>
      <c r="L191" s="105" t="str">
        <f t="shared" si="57"/>
        <v>Yes</v>
      </c>
    </row>
    <row r="192" spans="1:12" ht="25.5" x14ac:dyDescent="0.2">
      <c r="A192" s="137" t="s">
        <v>1026</v>
      </c>
      <c r="B192" s="22" t="s">
        <v>213</v>
      </c>
      <c r="C192" s="23">
        <v>501</v>
      </c>
      <c r="D192" s="27" t="str">
        <f t="shared" si="54"/>
        <v>N/A</v>
      </c>
      <c r="E192" s="23">
        <v>514</v>
      </c>
      <c r="F192" s="27" t="str">
        <f t="shared" si="55"/>
        <v>N/A</v>
      </c>
      <c r="G192" s="23">
        <v>552</v>
      </c>
      <c r="H192" s="27" t="str">
        <f t="shared" si="56"/>
        <v>N/A</v>
      </c>
      <c r="I192" s="8">
        <v>2.5950000000000002</v>
      </c>
      <c r="J192" s="8">
        <v>7.3929999999999998</v>
      </c>
      <c r="K192" s="28" t="s">
        <v>734</v>
      </c>
      <c r="L192" s="105" t="str">
        <f t="shared" si="57"/>
        <v>Yes</v>
      </c>
    </row>
    <row r="193" spans="1:12" ht="25.5" x14ac:dyDescent="0.2">
      <c r="A193" s="137" t="s">
        <v>1027</v>
      </c>
      <c r="B193" s="22" t="s">
        <v>213</v>
      </c>
      <c r="C193" s="23">
        <v>284</v>
      </c>
      <c r="D193" s="27" t="str">
        <f t="shared" si="54"/>
        <v>N/A</v>
      </c>
      <c r="E193" s="23">
        <v>318</v>
      </c>
      <c r="F193" s="27" t="str">
        <f t="shared" si="55"/>
        <v>N/A</v>
      </c>
      <c r="G193" s="23">
        <v>349</v>
      </c>
      <c r="H193" s="27" t="str">
        <f t="shared" si="56"/>
        <v>N/A</v>
      </c>
      <c r="I193" s="8">
        <v>11.97</v>
      </c>
      <c r="J193" s="8">
        <v>9.7479999999999993</v>
      </c>
      <c r="K193" s="28" t="s">
        <v>734</v>
      </c>
      <c r="L193" s="105" t="str">
        <f t="shared" si="57"/>
        <v>Yes</v>
      </c>
    </row>
    <row r="194" spans="1:12" ht="25.5" x14ac:dyDescent="0.2">
      <c r="A194" s="137" t="s">
        <v>1738</v>
      </c>
      <c r="B194" s="22" t="s">
        <v>213</v>
      </c>
      <c r="C194" s="23">
        <v>0</v>
      </c>
      <c r="D194" s="27" t="str">
        <f t="shared" si="54"/>
        <v>N/A</v>
      </c>
      <c r="E194" s="23">
        <v>11</v>
      </c>
      <c r="F194" s="27" t="str">
        <f t="shared" si="55"/>
        <v>N/A</v>
      </c>
      <c r="G194" s="23">
        <v>11</v>
      </c>
      <c r="H194" s="27" t="str">
        <f t="shared" si="56"/>
        <v>N/A</v>
      </c>
      <c r="I194" s="8" t="s">
        <v>1748</v>
      </c>
      <c r="J194" s="8">
        <v>100</v>
      </c>
      <c r="K194" s="28" t="s">
        <v>734</v>
      </c>
      <c r="L194" s="105" t="str">
        <f t="shared" si="57"/>
        <v>No</v>
      </c>
    </row>
    <row r="195" spans="1:12" x14ac:dyDescent="0.2">
      <c r="A195" s="151" t="s">
        <v>1028</v>
      </c>
      <c r="B195" s="30" t="s">
        <v>213</v>
      </c>
      <c r="C195" s="1">
        <v>0</v>
      </c>
      <c r="D195" s="7" t="str">
        <f t="shared" si="54"/>
        <v>N/A</v>
      </c>
      <c r="E195" s="1">
        <v>0</v>
      </c>
      <c r="F195" s="7" t="str">
        <f t="shared" si="55"/>
        <v>N/A</v>
      </c>
      <c r="G195" s="1">
        <v>0</v>
      </c>
      <c r="H195" s="7" t="str">
        <f t="shared" si="56"/>
        <v>N/A</v>
      </c>
      <c r="I195" s="36" t="s">
        <v>1748</v>
      </c>
      <c r="J195" s="36" t="s">
        <v>1748</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1748</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1748</v>
      </c>
      <c r="J198" s="8" t="s">
        <v>1748</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1748</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1928</v>
      </c>
      <c r="D201" s="7" t="str">
        <f t="shared" si="54"/>
        <v>N/A</v>
      </c>
      <c r="E201" s="1">
        <v>2139</v>
      </c>
      <c r="F201" s="7" t="str">
        <f t="shared" si="55"/>
        <v>N/A</v>
      </c>
      <c r="G201" s="1">
        <v>2292</v>
      </c>
      <c r="H201" s="7" t="str">
        <f t="shared" si="56"/>
        <v>N/A</v>
      </c>
      <c r="I201" s="36">
        <v>10.94</v>
      </c>
      <c r="J201" s="36">
        <v>7.1529999999999996</v>
      </c>
      <c r="K201" s="30" t="s">
        <v>734</v>
      </c>
      <c r="L201" s="158" t="str">
        <f t="shared" si="57"/>
        <v>Yes</v>
      </c>
    </row>
    <row r="202" spans="1:12" x14ac:dyDescent="0.2">
      <c r="A202" s="137" t="s">
        <v>1034</v>
      </c>
      <c r="B202" s="22" t="s">
        <v>213</v>
      </c>
      <c r="C202" s="23">
        <v>58</v>
      </c>
      <c r="D202" s="27" t="str">
        <f t="shared" si="54"/>
        <v>N/A</v>
      </c>
      <c r="E202" s="23">
        <v>79</v>
      </c>
      <c r="F202" s="27" t="str">
        <f t="shared" si="55"/>
        <v>N/A</v>
      </c>
      <c r="G202" s="23">
        <v>79</v>
      </c>
      <c r="H202" s="27" t="str">
        <f t="shared" si="56"/>
        <v>N/A</v>
      </c>
      <c r="I202" s="8">
        <v>36.21</v>
      </c>
      <c r="J202" s="8">
        <v>0</v>
      </c>
      <c r="K202" s="28" t="s">
        <v>734</v>
      </c>
      <c r="L202" s="105" t="str">
        <f t="shared" si="57"/>
        <v>Yes</v>
      </c>
    </row>
    <row r="203" spans="1:12" x14ac:dyDescent="0.2">
      <c r="A203" s="137" t="s">
        <v>1035</v>
      </c>
      <c r="B203" s="22" t="s">
        <v>213</v>
      </c>
      <c r="C203" s="23">
        <v>11</v>
      </c>
      <c r="D203" s="27" t="str">
        <f t="shared" si="54"/>
        <v>N/A</v>
      </c>
      <c r="E203" s="23">
        <v>11</v>
      </c>
      <c r="F203" s="27" t="str">
        <f t="shared" si="55"/>
        <v>N/A</v>
      </c>
      <c r="G203" s="23">
        <v>11</v>
      </c>
      <c r="H203" s="27" t="str">
        <f t="shared" si="56"/>
        <v>N/A</v>
      </c>
      <c r="I203" s="8">
        <v>0</v>
      </c>
      <c r="J203" s="8">
        <v>100</v>
      </c>
      <c r="K203" s="28" t="s">
        <v>734</v>
      </c>
      <c r="L203" s="105" t="str">
        <f t="shared" si="57"/>
        <v>No</v>
      </c>
    </row>
    <row r="204" spans="1:12" ht="25.5" x14ac:dyDescent="0.2">
      <c r="A204" s="137" t="s">
        <v>1036</v>
      </c>
      <c r="B204" s="22" t="s">
        <v>213</v>
      </c>
      <c r="C204" s="23">
        <v>1015</v>
      </c>
      <c r="D204" s="27" t="str">
        <f t="shared" si="54"/>
        <v>N/A</v>
      </c>
      <c r="E204" s="23">
        <v>1131</v>
      </c>
      <c r="F204" s="27" t="str">
        <f t="shared" si="55"/>
        <v>N/A</v>
      </c>
      <c r="G204" s="23">
        <v>1223</v>
      </c>
      <c r="H204" s="27" t="str">
        <f t="shared" si="56"/>
        <v>N/A</v>
      </c>
      <c r="I204" s="8">
        <v>11.43</v>
      </c>
      <c r="J204" s="8">
        <v>8.1340000000000003</v>
      </c>
      <c r="K204" s="28" t="s">
        <v>734</v>
      </c>
      <c r="L204" s="105" t="str">
        <f t="shared" si="57"/>
        <v>Yes</v>
      </c>
    </row>
    <row r="205" spans="1:12" ht="25.5" x14ac:dyDescent="0.2">
      <c r="A205" s="137" t="s">
        <v>1037</v>
      </c>
      <c r="B205" s="22" t="s">
        <v>213</v>
      </c>
      <c r="C205" s="23">
        <v>843</v>
      </c>
      <c r="D205" s="27" t="str">
        <f t="shared" si="54"/>
        <v>N/A</v>
      </c>
      <c r="E205" s="23">
        <v>917</v>
      </c>
      <c r="F205" s="27" t="str">
        <f t="shared" si="55"/>
        <v>N/A</v>
      </c>
      <c r="G205" s="23">
        <v>976</v>
      </c>
      <c r="H205" s="27" t="str">
        <f t="shared" si="56"/>
        <v>N/A</v>
      </c>
      <c r="I205" s="8">
        <v>8.7780000000000005</v>
      </c>
      <c r="J205" s="8">
        <v>6.4340000000000002</v>
      </c>
      <c r="K205" s="28" t="s">
        <v>734</v>
      </c>
      <c r="L205" s="105" t="str">
        <f t="shared" si="57"/>
        <v>Yes</v>
      </c>
    </row>
    <row r="206" spans="1:12" ht="25.5" x14ac:dyDescent="0.2">
      <c r="A206" s="137" t="s">
        <v>1740</v>
      </c>
      <c r="B206" s="22" t="s">
        <v>213</v>
      </c>
      <c r="C206" s="23">
        <v>11</v>
      </c>
      <c r="D206" s="27" t="str">
        <f t="shared" si="54"/>
        <v>N/A</v>
      </c>
      <c r="E206" s="23">
        <v>11</v>
      </c>
      <c r="F206" s="27" t="str">
        <f t="shared" si="55"/>
        <v>N/A</v>
      </c>
      <c r="G206" s="23">
        <v>12</v>
      </c>
      <c r="H206" s="27" t="str">
        <f t="shared" si="56"/>
        <v>N/A</v>
      </c>
      <c r="I206" s="8">
        <v>0</v>
      </c>
      <c r="J206" s="8">
        <v>9.0909999999999993</v>
      </c>
      <c r="K206" s="28" t="s">
        <v>734</v>
      </c>
      <c r="L206" s="105" t="str">
        <f t="shared" si="57"/>
        <v>Yes</v>
      </c>
    </row>
    <row r="207" spans="1:12" x14ac:dyDescent="0.2">
      <c r="A207" s="151" t="s">
        <v>1038</v>
      </c>
      <c r="B207" s="22" t="s">
        <v>213</v>
      </c>
      <c r="C207" s="23">
        <v>0</v>
      </c>
      <c r="D207" s="27" t="str">
        <f t="shared" si="54"/>
        <v>N/A</v>
      </c>
      <c r="E207" s="23">
        <v>0</v>
      </c>
      <c r="F207" s="27" t="str">
        <f t="shared" si="55"/>
        <v>N/A</v>
      </c>
      <c r="G207" s="23">
        <v>0</v>
      </c>
      <c r="H207" s="27" t="str">
        <f t="shared" si="56"/>
        <v>N/A</v>
      </c>
      <c r="I207" s="8" t="s">
        <v>1748</v>
      </c>
      <c r="J207" s="8" t="s">
        <v>1748</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1748</v>
      </c>
      <c r="J211" s="8" t="s">
        <v>1748</v>
      </c>
      <c r="K211" s="28" t="s">
        <v>734</v>
      </c>
      <c r="L211" s="105" t="str">
        <f t="shared" si="57"/>
        <v>N/A</v>
      </c>
    </row>
    <row r="212" spans="1:12" ht="25.5" x14ac:dyDescent="0.2">
      <c r="A212" s="137" t="s">
        <v>1741</v>
      </c>
      <c r="B212" s="22" t="s">
        <v>213</v>
      </c>
      <c r="C212" s="23">
        <v>0</v>
      </c>
      <c r="D212" s="27" t="str">
        <f t="shared" si="54"/>
        <v>N/A</v>
      </c>
      <c r="E212" s="23">
        <v>0</v>
      </c>
      <c r="F212" s="27" t="str">
        <f t="shared" si="55"/>
        <v>N/A</v>
      </c>
      <c r="G212" s="23">
        <v>0</v>
      </c>
      <c r="H212" s="27" t="str">
        <f t="shared" si="56"/>
        <v>N/A</v>
      </c>
      <c r="I212" s="8" t="s">
        <v>1748</v>
      </c>
      <c r="J212" s="8" t="s">
        <v>1748</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1748</v>
      </c>
      <c r="J213" s="8" t="s">
        <v>1748</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1748</v>
      </c>
      <c r="J216" s="8" t="s">
        <v>1748</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1748</v>
      </c>
      <c r="J217" s="8" t="s">
        <v>1748</v>
      </c>
      <c r="K217" s="28" t="s">
        <v>734</v>
      </c>
      <c r="L217" s="105" t="str">
        <f t="shared" si="57"/>
        <v>N/A</v>
      </c>
    </row>
    <row r="218" spans="1:12" ht="25.5" x14ac:dyDescent="0.2">
      <c r="A218" s="137" t="s">
        <v>1742</v>
      </c>
      <c r="B218" s="22" t="s">
        <v>213</v>
      </c>
      <c r="C218" s="23">
        <v>0</v>
      </c>
      <c r="D218" s="27" t="str">
        <f t="shared" si="54"/>
        <v>N/A</v>
      </c>
      <c r="E218" s="23">
        <v>0</v>
      </c>
      <c r="F218" s="27" t="str">
        <f t="shared" si="55"/>
        <v>N/A</v>
      </c>
      <c r="G218" s="23">
        <v>0</v>
      </c>
      <c r="H218" s="27" t="str">
        <f t="shared" si="56"/>
        <v>N/A</v>
      </c>
      <c r="I218" s="8" t="s">
        <v>1748</v>
      </c>
      <c r="J218" s="8" t="s">
        <v>1748</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1748</v>
      </c>
      <c r="J219" s="8" t="s">
        <v>1748</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1748</v>
      </c>
      <c r="J223" s="8" t="s">
        <v>1748</v>
      </c>
      <c r="K223" s="28" t="s">
        <v>734</v>
      </c>
      <c r="L223" s="105" t="str">
        <f t="shared" si="57"/>
        <v>N/A</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0</v>
      </c>
      <c r="H230" s="27" t="str">
        <f t="shared" si="58"/>
        <v>N/A</v>
      </c>
      <c r="I230" s="8" t="s">
        <v>1748</v>
      </c>
      <c r="J230" s="8" t="s">
        <v>1748</v>
      </c>
      <c r="K230" s="28" t="s">
        <v>734</v>
      </c>
      <c r="L230" s="105" t="str">
        <f t="shared" si="59"/>
        <v>N/A</v>
      </c>
    </row>
    <row r="231" spans="1:12" x14ac:dyDescent="0.2">
      <c r="A231" s="138" t="s">
        <v>1058</v>
      </c>
      <c r="B231" s="22" t="s">
        <v>289</v>
      </c>
      <c r="C231" s="4">
        <v>1.2216721922</v>
      </c>
      <c r="D231" s="27" t="str">
        <f>IF($B231="N/A","N/A",IF(C231&lt;15,"Yes","No"))</f>
        <v>Yes</v>
      </c>
      <c r="E231" s="4">
        <v>1.4773326840000001</v>
      </c>
      <c r="F231" s="27" t="str">
        <f>IF($B231="N/A","N/A",IF(E231&lt;15,"Yes","No"))</f>
        <v>Yes</v>
      </c>
      <c r="G231" s="4">
        <v>1.6009567163</v>
      </c>
      <c r="H231" s="27" t="str">
        <f>IF($B231="N/A","N/A",IF(G231&lt;15,"Yes","No"))</f>
        <v>Yes</v>
      </c>
      <c r="I231" s="8">
        <v>20.93</v>
      </c>
      <c r="J231" s="8">
        <v>8.3680000000000003</v>
      </c>
      <c r="K231" s="28" t="s">
        <v>734</v>
      </c>
      <c r="L231" s="105" t="str">
        <f t="shared" si="59"/>
        <v>Yes</v>
      </c>
    </row>
    <row r="232" spans="1:12" x14ac:dyDescent="0.2">
      <c r="A232" s="138" t="s">
        <v>1059</v>
      </c>
      <c r="B232" s="22" t="s">
        <v>213</v>
      </c>
      <c r="C232" s="23">
        <v>509</v>
      </c>
      <c r="D232" s="27" t="str">
        <f t="shared" ref="D232" si="60">IF($B232="N/A","N/A",IF(C232&gt;10,"No",IF(C232&lt;-10,"No","Yes")))</f>
        <v>N/A</v>
      </c>
      <c r="E232" s="23">
        <v>21</v>
      </c>
      <c r="F232" s="27" t="str">
        <f t="shared" ref="F232" si="61">IF($B232="N/A","N/A",IF(E232&gt;10,"No",IF(E232&lt;-10,"No","Yes")))</f>
        <v>N/A</v>
      </c>
      <c r="G232" s="23">
        <v>40</v>
      </c>
      <c r="H232" s="27" t="str">
        <f t="shared" ref="H232" si="62">IF($B232="N/A","N/A",IF(G232&gt;10,"No",IF(G232&lt;-10,"No","Yes")))</f>
        <v>N/A</v>
      </c>
      <c r="I232" s="8">
        <v>-95.9</v>
      </c>
      <c r="J232" s="8">
        <v>90.48</v>
      </c>
      <c r="K232" s="28" t="s">
        <v>734</v>
      </c>
      <c r="L232" s="105" t="str">
        <f t="shared" si="59"/>
        <v>No</v>
      </c>
    </row>
    <row r="233" spans="1:12" ht="25.5" x14ac:dyDescent="0.2">
      <c r="A233" s="138" t="s">
        <v>1060</v>
      </c>
      <c r="B233" s="22" t="s">
        <v>279</v>
      </c>
      <c r="C233" s="4">
        <v>2.2867154858999998</v>
      </c>
      <c r="D233" s="27" t="str">
        <f>IF($B233="N/A","N/A",IF(C233&lt;10,"Yes","No"))</f>
        <v>Yes</v>
      </c>
      <c r="E233" s="4">
        <v>8.6433980899999999E-2</v>
      </c>
      <c r="F233" s="27" t="str">
        <f>IF($B233="N/A","N/A",IF(E233&lt;10,"Yes","No"))</f>
        <v>Yes</v>
      </c>
      <c r="G233" s="4">
        <v>0.1565741574</v>
      </c>
      <c r="H233" s="27" t="str">
        <f>IF($B233="N/A","N/A",IF(G233&lt;10,"Yes","No"))</f>
        <v>Yes</v>
      </c>
      <c r="I233" s="8">
        <v>-96.2</v>
      </c>
      <c r="J233" s="8">
        <v>81.150000000000006</v>
      </c>
      <c r="K233" s="28" t="s">
        <v>734</v>
      </c>
      <c r="L233" s="105" t="str">
        <f t="shared" si="59"/>
        <v>No</v>
      </c>
    </row>
    <row r="234" spans="1:12" x14ac:dyDescent="0.2">
      <c r="A234" s="128" t="s">
        <v>72</v>
      </c>
      <c r="B234" s="22" t="s">
        <v>213</v>
      </c>
      <c r="C234" s="4">
        <v>1.6712838912000001</v>
      </c>
      <c r="D234" s="27" t="str">
        <f t="shared" si="54"/>
        <v>N/A</v>
      </c>
      <c r="E234" s="4">
        <v>2.6299768658999998</v>
      </c>
      <c r="F234" s="27" t="str">
        <f t="shared" si="55"/>
        <v>N/A</v>
      </c>
      <c r="G234" s="4">
        <v>2.5499575650000001</v>
      </c>
      <c r="H234" s="27" t="str">
        <f>IF($B234="N/A","N/A",IF(G234&gt;10,"No",IF(G234&lt;-10,"No","Yes")))</f>
        <v>N/A</v>
      </c>
      <c r="I234" s="8">
        <v>57.36</v>
      </c>
      <c r="J234" s="8">
        <v>-3.04</v>
      </c>
      <c r="K234" s="28" t="s">
        <v>734</v>
      </c>
      <c r="L234" s="105" t="str">
        <f t="shared" si="59"/>
        <v>Yes</v>
      </c>
    </row>
    <row r="235" spans="1:12" ht="25.5" x14ac:dyDescent="0.2">
      <c r="A235" s="138" t="s">
        <v>1061</v>
      </c>
      <c r="B235" s="22" t="s">
        <v>289</v>
      </c>
      <c r="C235" s="5">
        <v>1.1217584813000001</v>
      </c>
      <c r="D235" s="27" t="str">
        <f>IF($B235="N/A","N/A",IF(C235&lt;15,"Yes","No"))</f>
        <v>Yes</v>
      </c>
      <c r="E235" s="5">
        <v>1.3433986768999999</v>
      </c>
      <c r="F235" s="27" t="str">
        <f>IF($B235="N/A","N/A",IF(E235&lt;15,"Yes","No"))</f>
        <v>Yes</v>
      </c>
      <c r="G235" s="5">
        <v>1.4235012730000001</v>
      </c>
      <c r="H235" s="27" t="str">
        <f>IF($B235="N/A","N/A",IF(G235&lt;15,"Yes","No"))</f>
        <v>Yes</v>
      </c>
      <c r="I235" s="8">
        <v>19.760000000000002</v>
      </c>
      <c r="J235" s="8">
        <v>5.9630000000000001</v>
      </c>
      <c r="K235" s="28" t="s">
        <v>734</v>
      </c>
      <c r="L235" s="105" t="str">
        <f t="shared" si="59"/>
        <v>Yes</v>
      </c>
    </row>
    <row r="236" spans="1:12" ht="25.5" x14ac:dyDescent="0.2">
      <c r="A236" s="138" t="s">
        <v>152</v>
      </c>
      <c r="B236" s="22" t="s">
        <v>213</v>
      </c>
      <c r="C236" s="23">
        <v>126</v>
      </c>
      <c r="D236" s="27" t="str">
        <f>IF($B236="N/A","N/A",IF(C236&gt;10,"No",IF(C236&lt;-10,"No","Yes")))</f>
        <v>N/A</v>
      </c>
      <c r="E236" s="23">
        <v>135</v>
      </c>
      <c r="F236" s="27" t="str">
        <f>IF($B236="N/A","N/A",IF(E236&gt;10,"No",IF(E236&lt;-10,"No","Yes")))</f>
        <v>N/A</v>
      </c>
      <c r="G236" s="23">
        <v>170</v>
      </c>
      <c r="H236" s="27" t="str">
        <f>IF($B236="N/A","N/A",IF(G236&gt;10,"No",IF(G236&lt;-10,"No","Yes")))</f>
        <v>N/A</v>
      </c>
      <c r="I236" s="8">
        <v>7.1429999999999998</v>
      </c>
      <c r="J236" s="8">
        <v>25.93</v>
      </c>
      <c r="K236" s="28" t="s">
        <v>734</v>
      </c>
      <c r="L236" s="105" t="str">
        <f>IF(J236="Div by 0", "N/A", IF(K236="N/A","N/A", IF(J236&gt;VALUE(MID(K236,1,2)), "No", IF(J236&lt;-1*VALUE(MID(K236,1,2)), "No", "Yes"))))</f>
        <v>Yes</v>
      </c>
    </row>
    <row r="237" spans="1:12" x14ac:dyDescent="0.2">
      <c r="A237" s="138" t="s">
        <v>1062</v>
      </c>
      <c r="B237" s="22" t="s">
        <v>213</v>
      </c>
      <c r="C237" s="23">
        <v>22259</v>
      </c>
      <c r="D237" s="27" t="str">
        <f t="shared" ref="D237:D242" si="63">IF($B237="N/A","N/A",IF(C237&gt;10,"No",IF(C237&lt;-10,"No","Yes")))</f>
        <v>N/A</v>
      </c>
      <c r="E237" s="23">
        <v>24296</v>
      </c>
      <c r="F237" s="27" t="str">
        <f t="shared" ref="F237:F242" si="64">IF($B237="N/A","N/A",IF(E237&gt;10,"No",IF(E237&lt;-10,"No","Yes")))</f>
        <v>N/A</v>
      </c>
      <c r="G237" s="23">
        <v>25547</v>
      </c>
      <c r="H237" s="27" t="str">
        <f>IF($B237="N/A","N/A",IF(G237&gt;10,"No",IF(G237&lt;-10,"No","Yes")))</f>
        <v>N/A</v>
      </c>
      <c r="I237" s="8">
        <v>9.1509999999999998</v>
      </c>
      <c r="J237" s="8">
        <v>5.149</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99.995941393999999</v>
      </c>
      <c r="F238" s="27" t="str">
        <f t="shared" si="64"/>
        <v>N/A</v>
      </c>
      <c r="G238" s="4">
        <v>99.992284545999993</v>
      </c>
      <c r="H238" s="27" t="str">
        <f t="shared" ref="H238:H242" si="65">IF($B238="N/A","N/A",IF(G238&gt;10,"No",IF(G238&lt;-10,"No","Yes")))</f>
        <v>N/A</v>
      </c>
      <c r="I238" s="8">
        <v>-4.0000000000000001E-3</v>
      </c>
      <c r="J238" s="8">
        <v>-4.0000000000000001E-3</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11</v>
      </c>
      <c r="F239" s="27" t="str">
        <f t="shared" si="64"/>
        <v>N/A</v>
      </c>
      <c r="G239" s="23">
        <v>0</v>
      </c>
      <c r="H239" s="27" t="str">
        <f t="shared" si="65"/>
        <v>N/A</v>
      </c>
      <c r="I239" s="8" t="s">
        <v>1748</v>
      </c>
      <c r="J239" s="8">
        <v>-100</v>
      </c>
      <c r="K239" s="28" t="s">
        <v>213</v>
      </c>
      <c r="L239" s="105" t="str">
        <f t="shared" si="66"/>
        <v>N/A</v>
      </c>
    </row>
    <row r="240" spans="1:12" ht="25.5" x14ac:dyDescent="0.2">
      <c r="A240" s="138" t="s">
        <v>1065</v>
      </c>
      <c r="B240" s="22" t="s">
        <v>213</v>
      </c>
      <c r="C240" s="4" t="s">
        <v>1748</v>
      </c>
      <c r="D240" s="27" t="str">
        <f t="shared" si="63"/>
        <v>N/A</v>
      </c>
      <c r="E240" s="4">
        <v>50</v>
      </c>
      <c r="F240" s="27" t="str">
        <f t="shared" si="64"/>
        <v>N/A</v>
      </c>
      <c r="G240" s="4">
        <v>0</v>
      </c>
      <c r="H240" s="27" t="str">
        <f t="shared" si="65"/>
        <v>N/A</v>
      </c>
      <c r="I240" s="8" t="s">
        <v>1748</v>
      </c>
      <c r="J240" s="8">
        <v>-100</v>
      </c>
      <c r="K240" s="28" t="s">
        <v>213</v>
      </c>
      <c r="L240" s="105" t="str">
        <f t="shared" si="66"/>
        <v>N/A</v>
      </c>
    </row>
    <row r="241" spans="1:12" x14ac:dyDescent="0.2">
      <c r="A241" s="138" t="s">
        <v>1066</v>
      </c>
      <c r="B241" s="22" t="s">
        <v>213</v>
      </c>
      <c r="C241" s="23">
        <v>0</v>
      </c>
      <c r="D241" s="27" t="str">
        <f t="shared" si="63"/>
        <v>N/A</v>
      </c>
      <c r="E241" s="23">
        <v>11</v>
      </c>
      <c r="F241" s="27" t="str">
        <f t="shared" si="64"/>
        <v>N/A</v>
      </c>
      <c r="G241" s="23">
        <v>11</v>
      </c>
      <c r="H241" s="27" t="str">
        <f t="shared" si="65"/>
        <v>N/A</v>
      </c>
      <c r="I241" s="8" t="s">
        <v>1748</v>
      </c>
      <c r="J241" s="8">
        <v>0</v>
      </c>
      <c r="K241" s="28" t="s">
        <v>213</v>
      </c>
      <c r="L241" s="105" t="str">
        <f t="shared" si="66"/>
        <v>N/A</v>
      </c>
    </row>
    <row r="242" spans="1:12" ht="25.5" x14ac:dyDescent="0.2">
      <c r="A242" s="138" t="s">
        <v>1067</v>
      </c>
      <c r="B242" s="22" t="s">
        <v>213</v>
      </c>
      <c r="C242" s="4">
        <v>1.2216721922</v>
      </c>
      <c r="D242" s="27" t="str">
        <f t="shared" si="63"/>
        <v>N/A</v>
      </c>
      <c r="E242" s="4">
        <v>1.4773326840000001</v>
      </c>
      <c r="F242" s="27" t="str">
        <f t="shared" si="64"/>
        <v>N/A</v>
      </c>
      <c r="G242" s="4">
        <v>1.6009567163</v>
      </c>
      <c r="H242" s="27" t="str">
        <f t="shared" si="65"/>
        <v>N/A</v>
      </c>
      <c r="I242" s="8">
        <v>20.93</v>
      </c>
      <c r="J242" s="8">
        <v>8.3680000000000003</v>
      </c>
      <c r="K242" s="28" t="s">
        <v>213</v>
      </c>
      <c r="L242" s="105" t="str">
        <f t="shared" si="66"/>
        <v>N/A</v>
      </c>
    </row>
    <row r="243" spans="1:12" x14ac:dyDescent="0.2">
      <c r="A243" s="151" t="s">
        <v>1068</v>
      </c>
      <c r="B243" s="22" t="s">
        <v>213</v>
      </c>
      <c r="C243" s="23">
        <v>46157</v>
      </c>
      <c r="D243" s="27" t="str">
        <f>IF($B243="N/A","N/A",IF(C243&gt;10,"No",IF(C243&lt;-10,"No","Yes")))</f>
        <v>N/A</v>
      </c>
      <c r="E243" s="23">
        <v>49647</v>
      </c>
      <c r="F243" s="27" t="str">
        <f>IF($B243="N/A","N/A",IF(E243&gt;10,"No",IF(E243&lt;-10,"No","Yes")))</f>
        <v>N/A</v>
      </c>
      <c r="G243" s="23">
        <v>48242</v>
      </c>
      <c r="H243" s="27" t="str">
        <f>IF($B243="N/A","N/A",IF(G243&gt;10,"No",IF(G243&lt;-10,"No","Yes")))</f>
        <v>N/A</v>
      </c>
      <c r="I243" s="8">
        <v>7.5609999999999999</v>
      </c>
      <c r="J243" s="8">
        <v>-2.83</v>
      </c>
      <c r="K243" s="28" t="s">
        <v>734</v>
      </c>
      <c r="L243" s="105" t="str">
        <f t="shared" ref="L243:L276" si="67">IF(J243="Div by 0", "N/A", IF(K243="N/A","N/A", IF(J243&gt;VALUE(MID(K243,1,2)), "No", IF(J243&lt;-1*VALUE(MID(K243,1,2)), "No", "Yes"))))</f>
        <v>Yes</v>
      </c>
    </row>
    <row r="244" spans="1:12" x14ac:dyDescent="0.2">
      <c r="A244" s="128" t="s">
        <v>1069</v>
      </c>
      <c r="B244" s="22" t="s">
        <v>213</v>
      </c>
      <c r="C244" s="4">
        <v>0.44478867010000001</v>
      </c>
      <c r="D244" s="27" t="str">
        <f>IF($B244="N/A","N/A",IF(C244&gt;10,"No",IF(C244&lt;-10,"No","Yes")))</f>
        <v>N/A</v>
      </c>
      <c r="E244" s="4">
        <v>0.53795386540000001</v>
      </c>
      <c r="F244" s="27" t="str">
        <f>IF($B244="N/A","N/A",IF(E244&gt;10,"No",IF(E244&lt;-10,"No","Yes")))</f>
        <v>N/A</v>
      </c>
      <c r="G244" s="4">
        <v>0.58045067770000003</v>
      </c>
      <c r="H244" s="27" t="str">
        <f>IF($B244="N/A","N/A",IF(G244&gt;10,"No",IF(G244&lt;-10,"No","Yes")))</f>
        <v>N/A</v>
      </c>
      <c r="I244" s="8">
        <v>20.95</v>
      </c>
      <c r="J244" s="8">
        <v>7.9</v>
      </c>
      <c r="K244" s="28" t="s">
        <v>734</v>
      </c>
      <c r="L244" s="105" t="str">
        <f t="shared" si="67"/>
        <v>Yes</v>
      </c>
    </row>
    <row r="245" spans="1:12" x14ac:dyDescent="0.2">
      <c r="A245" s="128" t="s">
        <v>1070</v>
      </c>
      <c r="B245" s="22" t="s">
        <v>213</v>
      </c>
      <c r="C245" s="4">
        <v>5.0408057054000004</v>
      </c>
      <c r="D245" s="27" t="str">
        <f>IF($B245="N/A","N/A",IF(C245&gt;10,"No",IF(C245&lt;-10,"No","Yes")))</f>
        <v>N/A</v>
      </c>
      <c r="E245" s="4">
        <v>5.1218054433000004</v>
      </c>
      <c r="F245" s="27" t="str">
        <f>IF($B245="N/A","N/A",IF(E245&gt;10,"No",IF(E245&lt;-10,"No","Yes")))</f>
        <v>N/A</v>
      </c>
      <c r="G245" s="4">
        <v>4.8863019616000001</v>
      </c>
      <c r="H245" s="27" t="str">
        <f>IF($B245="N/A","N/A",IF(G245&gt;10,"No",IF(G245&lt;-10,"No","Yes")))</f>
        <v>N/A</v>
      </c>
      <c r="I245" s="8">
        <v>1.607</v>
      </c>
      <c r="J245" s="8">
        <v>-4.5999999999999996</v>
      </c>
      <c r="K245" s="28" t="s">
        <v>734</v>
      </c>
      <c r="L245" s="105" t="str">
        <f t="shared" si="67"/>
        <v>Yes</v>
      </c>
    </row>
    <row r="246" spans="1:12" x14ac:dyDescent="0.2">
      <c r="A246" s="128" t="s">
        <v>1071</v>
      </c>
      <c r="B246" s="22" t="s">
        <v>213</v>
      </c>
      <c r="C246" s="4">
        <v>0.11050273770000001</v>
      </c>
      <c r="D246" s="27" t="str">
        <f t="shared" ref="D246:D274" si="68">IF($B246="N/A","N/A",IF(C246&gt;10,"No",IF(C246&lt;-10,"No","Yes")))</f>
        <v>N/A</v>
      </c>
      <c r="E246" s="4">
        <v>0.15770387159999999</v>
      </c>
      <c r="F246" s="27" t="str">
        <f t="shared" ref="F246:F274" si="69">IF($B246="N/A","N/A",IF(E246&gt;10,"No",IF(E246&lt;-10,"No","Yes")))</f>
        <v>N/A</v>
      </c>
      <c r="G246" s="4">
        <v>0.163253553</v>
      </c>
      <c r="H246" s="27" t="str">
        <f t="shared" ref="H246:H274" si="70">IF($B246="N/A","N/A",IF(G246&gt;10,"No",IF(G246&lt;-10,"No","Yes")))</f>
        <v>N/A</v>
      </c>
      <c r="I246" s="8">
        <v>42.71</v>
      </c>
      <c r="J246" s="8">
        <v>3.5190000000000001</v>
      </c>
      <c r="K246" s="28" t="s">
        <v>734</v>
      </c>
      <c r="L246" s="105" t="str">
        <f t="shared" si="67"/>
        <v>Yes</v>
      </c>
    </row>
    <row r="247" spans="1:12" x14ac:dyDescent="0.2">
      <c r="A247" s="128" t="s">
        <v>1072</v>
      </c>
      <c r="B247" s="22" t="s">
        <v>213</v>
      </c>
      <c r="C247" s="4">
        <v>32.061598468</v>
      </c>
      <c r="D247" s="27" t="str">
        <f t="shared" si="68"/>
        <v>N/A</v>
      </c>
      <c r="E247" s="4">
        <v>32.384315213999997</v>
      </c>
      <c r="F247" s="27" t="str">
        <f t="shared" si="69"/>
        <v>N/A</v>
      </c>
      <c r="G247" s="4">
        <v>30.686135139000001</v>
      </c>
      <c r="H247" s="27" t="str">
        <f t="shared" si="70"/>
        <v>N/A</v>
      </c>
      <c r="I247" s="8">
        <v>1.0069999999999999</v>
      </c>
      <c r="J247" s="8">
        <v>-5.24</v>
      </c>
      <c r="K247" s="28" t="s">
        <v>734</v>
      </c>
      <c r="L247" s="105" t="str">
        <f t="shared" si="67"/>
        <v>Yes</v>
      </c>
    </row>
    <row r="248" spans="1:12" x14ac:dyDescent="0.2">
      <c r="A248" s="128" t="s">
        <v>1073</v>
      </c>
      <c r="B248" s="22" t="s">
        <v>213</v>
      </c>
      <c r="C248" s="4">
        <v>8.6292436682999991</v>
      </c>
      <c r="D248" s="27" t="str">
        <f t="shared" si="68"/>
        <v>N/A</v>
      </c>
      <c r="E248" s="4">
        <v>35.538904666999997</v>
      </c>
      <c r="F248" s="27" t="str">
        <f t="shared" si="69"/>
        <v>N/A</v>
      </c>
      <c r="G248" s="4">
        <v>35.193399941999999</v>
      </c>
      <c r="H248" s="27" t="str">
        <f t="shared" si="70"/>
        <v>N/A</v>
      </c>
      <c r="I248" s="8">
        <v>311.8</v>
      </c>
      <c r="J248" s="8">
        <v>-0.97199999999999998</v>
      </c>
      <c r="K248" s="28" t="s">
        <v>734</v>
      </c>
      <c r="L248" s="105" t="str">
        <f t="shared" si="67"/>
        <v>Yes</v>
      </c>
    </row>
    <row r="249" spans="1:12" x14ac:dyDescent="0.2">
      <c r="A249" s="151" t="s">
        <v>1074</v>
      </c>
      <c r="B249" s="22" t="s">
        <v>213</v>
      </c>
      <c r="C249" s="23">
        <v>0</v>
      </c>
      <c r="D249" s="27" t="str">
        <f t="shared" si="68"/>
        <v>N/A</v>
      </c>
      <c r="E249" s="23">
        <v>0</v>
      </c>
      <c r="F249" s="27" t="str">
        <f t="shared" si="69"/>
        <v>N/A</v>
      </c>
      <c r="G249" s="23">
        <v>0</v>
      </c>
      <c r="H249" s="27" t="str">
        <f t="shared" si="70"/>
        <v>N/A</v>
      </c>
      <c r="I249" s="8" t="s">
        <v>1748</v>
      </c>
      <c r="J249" s="8" t="s">
        <v>1748</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1748</v>
      </c>
      <c r="J250" s="8" t="s">
        <v>1748</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1748</v>
      </c>
      <c r="J251" s="8" t="s">
        <v>1748</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1748</v>
      </c>
      <c r="J252" s="8" t="s">
        <v>1748</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1748</v>
      </c>
      <c r="J253" s="8" t="s">
        <v>1748</v>
      </c>
      <c r="K253" s="28" t="s">
        <v>734</v>
      </c>
      <c r="L253" s="105" t="str">
        <f t="shared" si="67"/>
        <v>N/A</v>
      </c>
    </row>
    <row r="254" spans="1:12" x14ac:dyDescent="0.2">
      <c r="A254" s="128" t="s">
        <v>1079</v>
      </c>
      <c r="B254" s="22" t="s">
        <v>213</v>
      </c>
      <c r="C254" s="4" t="s">
        <v>1748</v>
      </c>
      <c r="D254" s="27" t="str">
        <f t="shared" si="68"/>
        <v>N/A</v>
      </c>
      <c r="E254" s="4" t="s">
        <v>1748</v>
      </c>
      <c r="F254" s="27" t="str">
        <f t="shared" si="69"/>
        <v>N/A</v>
      </c>
      <c r="G254" s="4" t="s">
        <v>1748</v>
      </c>
      <c r="H254" s="27" t="str">
        <f t="shared" si="70"/>
        <v>N/A</v>
      </c>
      <c r="I254" s="8" t="s">
        <v>1748</v>
      </c>
      <c r="J254" s="8" t="s">
        <v>1748</v>
      </c>
      <c r="K254" s="28" t="s">
        <v>734</v>
      </c>
      <c r="L254" s="105" t="str">
        <f t="shared" si="67"/>
        <v>N/A</v>
      </c>
    </row>
    <row r="255" spans="1:12" x14ac:dyDescent="0.2">
      <c r="A255" s="128" t="s">
        <v>1080</v>
      </c>
      <c r="B255" s="22" t="s">
        <v>213</v>
      </c>
      <c r="C255" s="4" t="s">
        <v>1748</v>
      </c>
      <c r="D255" s="27" t="str">
        <f t="shared" si="68"/>
        <v>N/A</v>
      </c>
      <c r="E255" s="4" t="s">
        <v>1748</v>
      </c>
      <c r="F255" s="27" t="str">
        <f t="shared" si="69"/>
        <v>N/A</v>
      </c>
      <c r="G255" s="4" t="s">
        <v>1748</v>
      </c>
      <c r="H255" s="27" t="str">
        <f t="shared" si="70"/>
        <v>N/A</v>
      </c>
      <c r="I255" s="8" t="s">
        <v>1748</v>
      </c>
      <c r="J255" s="8" t="s">
        <v>1748</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0</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36872</v>
      </c>
      <c r="D273" s="27" t="str">
        <f t="shared" si="68"/>
        <v>N/A</v>
      </c>
      <c r="E273" s="23">
        <v>39874</v>
      </c>
      <c r="F273" s="27" t="str">
        <f t="shared" si="69"/>
        <v>N/A</v>
      </c>
      <c r="G273" s="23">
        <v>38833</v>
      </c>
      <c r="H273" s="27" t="str">
        <f t="shared" si="70"/>
        <v>N/A</v>
      </c>
      <c r="I273" s="8">
        <v>8.1419999999999995</v>
      </c>
      <c r="J273" s="8">
        <v>-2.61</v>
      </c>
      <c r="K273" s="28" t="s">
        <v>734</v>
      </c>
      <c r="L273" s="105" t="str">
        <f t="shared" si="67"/>
        <v>Yes</v>
      </c>
    </row>
    <row r="274" spans="1:12" x14ac:dyDescent="0.2">
      <c r="A274" s="155" t="s">
        <v>153</v>
      </c>
      <c r="B274" s="22" t="s">
        <v>213</v>
      </c>
      <c r="C274" s="23">
        <v>0</v>
      </c>
      <c r="D274" s="27" t="str">
        <f t="shared" si="68"/>
        <v>N/A</v>
      </c>
      <c r="E274" s="23">
        <v>0</v>
      </c>
      <c r="F274" s="27" t="str">
        <f t="shared" si="69"/>
        <v>N/A</v>
      </c>
      <c r="G274" s="23">
        <v>0</v>
      </c>
      <c r="H274" s="27" t="str">
        <f t="shared" si="70"/>
        <v>N/A</v>
      </c>
      <c r="I274" s="8" t="s">
        <v>1748</v>
      </c>
      <c r="J274" s="8" t="s">
        <v>1748</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0</v>
      </c>
      <c r="H275" s="27" t="str">
        <f t="shared" ref="H275:H276" si="73">IF($B275="N/A","N/A",IF(G275&gt;0,"No",IF(G275&lt;0,"No","Yes")))</f>
        <v>Yes</v>
      </c>
      <c r="I275" s="8" t="s">
        <v>1748</v>
      </c>
      <c r="J275" s="8" t="s">
        <v>1748</v>
      </c>
      <c r="K275" s="28" t="s">
        <v>734</v>
      </c>
      <c r="L275" s="105" t="str">
        <f t="shared" si="67"/>
        <v>N/A</v>
      </c>
    </row>
    <row r="276" spans="1:12" x14ac:dyDescent="0.2">
      <c r="A276" s="128" t="s">
        <v>155</v>
      </c>
      <c r="B276" s="30" t="s">
        <v>217</v>
      </c>
      <c r="C276" s="1">
        <v>0</v>
      </c>
      <c r="D276" s="27" t="str">
        <f t="shared" si="71"/>
        <v>Yes</v>
      </c>
      <c r="E276" s="1">
        <v>0</v>
      </c>
      <c r="F276" s="27" t="str">
        <f t="shared" si="72"/>
        <v>Yes</v>
      </c>
      <c r="G276" s="1">
        <v>0</v>
      </c>
      <c r="H276" s="27" t="str">
        <f t="shared" si="73"/>
        <v>Yes</v>
      </c>
      <c r="I276" s="8" t="s">
        <v>1748</v>
      </c>
      <c r="J276" s="8" t="s">
        <v>1748</v>
      </c>
      <c r="K276" s="28" t="s">
        <v>734</v>
      </c>
      <c r="L276" s="105" t="str">
        <f t="shared" si="67"/>
        <v>N/A</v>
      </c>
    </row>
    <row r="277" spans="1:12" x14ac:dyDescent="0.2">
      <c r="A277" s="138" t="s">
        <v>688</v>
      </c>
      <c r="B277" s="1" t="s">
        <v>213</v>
      </c>
      <c r="C277" s="1">
        <v>651570</v>
      </c>
      <c r="D277" s="7" t="str">
        <f t="shared" ref="D277:D284" si="74">IF($B277="N/A","N/A",IF(C277&gt;10,"No",IF(C277&lt;-10,"No","Yes")))</f>
        <v>N/A</v>
      </c>
      <c r="E277" s="1">
        <v>661983</v>
      </c>
      <c r="F277" s="7" t="str">
        <f t="shared" ref="F277:F278" si="75">IF($B277="N/A","N/A",IF(E277&gt;10,"No",IF(E277&lt;-10,"No","Yes")))</f>
        <v>N/A</v>
      </c>
      <c r="G277" s="1">
        <v>671980</v>
      </c>
      <c r="H277" s="7" t="str">
        <f t="shared" ref="H277:H278" si="76">IF($B277="N/A","N/A",IF(G277&gt;10,"No",IF(G277&lt;-10,"No","Yes")))</f>
        <v>N/A</v>
      </c>
      <c r="I277" s="8">
        <v>1.5980000000000001</v>
      </c>
      <c r="J277" s="8">
        <v>1.51</v>
      </c>
      <c r="K277" s="1" t="s">
        <v>213</v>
      </c>
      <c r="L277" s="105" t="str">
        <f t="shared" ref="L277:L278" si="77">IF(J277="Div by 0", "N/A", IF(K277="N/A","N/A", IF(J277&gt;VALUE(MID(K277,1,2)), "No", IF(J277&lt;-1*VALUE(MID(K277,1,2)), "No", "Yes"))))</f>
        <v>N/A</v>
      </c>
    </row>
    <row r="278" spans="1:12" x14ac:dyDescent="0.2">
      <c r="A278" s="138" t="s">
        <v>689</v>
      </c>
      <c r="B278" s="1" t="s">
        <v>213</v>
      </c>
      <c r="C278" s="1">
        <v>542164.66666999995</v>
      </c>
      <c r="D278" s="7" t="str">
        <f t="shared" si="74"/>
        <v>N/A</v>
      </c>
      <c r="E278" s="1">
        <v>543309.08333000005</v>
      </c>
      <c r="F278" s="7" t="str">
        <f t="shared" si="75"/>
        <v>N/A</v>
      </c>
      <c r="G278" s="1">
        <v>585602.41666999995</v>
      </c>
      <c r="H278" s="7" t="str">
        <f t="shared" si="76"/>
        <v>N/A</v>
      </c>
      <c r="I278" s="8">
        <v>0.21110000000000001</v>
      </c>
      <c r="J278" s="8">
        <v>7.7839999999999998</v>
      </c>
      <c r="K278" s="1" t="s">
        <v>213</v>
      </c>
      <c r="L278" s="105" t="str">
        <f t="shared" si="77"/>
        <v>N/A</v>
      </c>
    </row>
    <row r="279" spans="1:12" x14ac:dyDescent="0.2">
      <c r="A279" s="138" t="s">
        <v>690</v>
      </c>
      <c r="B279" s="1" t="s">
        <v>213</v>
      </c>
      <c r="C279" s="1">
        <v>426</v>
      </c>
      <c r="D279" s="7" t="str">
        <f t="shared" si="74"/>
        <v>N/A</v>
      </c>
      <c r="E279" s="1">
        <v>600</v>
      </c>
      <c r="F279" s="7" t="str">
        <f t="shared" ref="F279:F284" si="78">IF($B279="N/A","N/A",IF(E279&gt;10,"No",IF(E279&lt;-10,"No","Yes")))</f>
        <v>N/A</v>
      </c>
      <c r="G279" s="1">
        <v>709</v>
      </c>
      <c r="H279" s="7" t="str">
        <f t="shared" ref="H279:H284" si="79">IF($B279="N/A","N/A",IF(G279&gt;10,"No",IF(G279&lt;-10,"No","Yes")))</f>
        <v>N/A</v>
      </c>
      <c r="I279" s="8">
        <v>40.85</v>
      </c>
      <c r="J279" s="8">
        <v>18.170000000000002</v>
      </c>
      <c r="K279" s="1" t="s">
        <v>213</v>
      </c>
      <c r="L279" s="105" t="str">
        <f t="shared" ref="L279:L285" si="80">IF(J279="Div by 0", "N/A", IF(K279="N/A","N/A", IF(J279&gt;VALUE(MID(K279,1,2)), "No", IF(J279&lt;-1*VALUE(MID(K279,1,2)), "No", "Yes"))))</f>
        <v>N/A</v>
      </c>
    </row>
    <row r="280" spans="1:12" x14ac:dyDescent="0.2">
      <c r="A280" s="138" t="s">
        <v>691</v>
      </c>
      <c r="B280" s="1" t="s">
        <v>213</v>
      </c>
      <c r="C280" s="1">
        <v>429</v>
      </c>
      <c r="D280" s="7" t="str">
        <f t="shared" si="74"/>
        <v>N/A</v>
      </c>
      <c r="E280" s="1">
        <v>600</v>
      </c>
      <c r="F280" s="7" t="str">
        <f t="shared" si="78"/>
        <v>N/A</v>
      </c>
      <c r="G280" s="1">
        <v>712</v>
      </c>
      <c r="H280" s="7" t="str">
        <f t="shared" si="79"/>
        <v>N/A</v>
      </c>
      <c r="I280" s="8">
        <v>39.86</v>
      </c>
      <c r="J280" s="8">
        <v>18.670000000000002</v>
      </c>
      <c r="K280" s="1" t="s">
        <v>213</v>
      </c>
      <c r="L280" s="105" t="str">
        <f t="shared" si="80"/>
        <v>N/A</v>
      </c>
    </row>
    <row r="281" spans="1:12" x14ac:dyDescent="0.2">
      <c r="A281" s="138" t="s">
        <v>692</v>
      </c>
      <c r="B281" s="1" t="s">
        <v>213</v>
      </c>
      <c r="C281" s="1">
        <v>36.416666667000001</v>
      </c>
      <c r="D281" s="7" t="str">
        <f t="shared" si="74"/>
        <v>N/A</v>
      </c>
      <c r="E281" s="1">
        <v>50.75</v>
      </c>
      <c r="F281" s="7" t="str">
        <f t="shared" si="78"/>
        <v>N/A</v>
      </c>
      <c r="G281" s="1">
        <v>62.75</v>
      </c>
      <c r="H281" s="7" t="str">
        <f t="shared" si="79"/>
        <v>N/A</v>
      </c>
      <c r="I281" s="8">
        <v>39.36</v>
      </c>
      <c r="J281" s="8">
        <v>23.65</v>
      </c>
      <c r="K281" s="1" t="s">
        <v>213</v>
      </c>
      <c r="L281" s="105" t="str">
        <f t="shared" si="80"/>
        <v>N/A</v>
      </c>
    </row>
    <row r="282" spans="1:12" x14ac:dyDescent="0.2">
      <c r="A282" s="138" t="s">
        <v>693</v>
      </c>
      <c r="B282" s="1" t="s">
        <v>213</v>
      </c>
      <c r="C282" s="1">
        <v>76855</v>
      </c>
      <c r="D282" s="7" t="str">
        <f t="shared" si="74"/>
        <v>N/A</v>
      </c>
      <c r="E282" s="1">
        <v>78947</v>
      </c>
      <c r="F282" s="7" t="str">
        <f t="shared" si="78"/>
        <v>N/A</v>
      </c>
      <c r="G282" s="1">
        <v>81880</v>
      </c>
      <c r="H282" s="7" t="str">
        <f t="shared" si="79"/>
        <v>N/A</v>
      </c>
      <c r="I282" s="8">
        <v>2.722</v>
      </c>
      <c r="J282" s="8">
        <v>3.7149999999999999</v>
      </c>
      <c r="K282" s="1" t="s">
        <v>213</v>
      </c>
      <c r="L282" s="105" t="str">
        <f t="shared" si="80"/>
        <v>N/A</v>
      </c>
    </row>
    <row r="283" spans="1:12" x14ac:dyDescent="0.2">
      <c r="A283" s="138" t="s">
        <v>694</v>
      </c>
      <c r="B283" s="1" t="s">
        <v>213</v>
      </c>
      <c r="C283" s="1">
        <v>84876</v>
      </c>
      <c r="D283" s="7" t="str">
        <f t="shared" si="74"/>
        <v>N/A</v>
      </c>
      <c r="E283" s="1">
        <v>87701</v>
      </c>
      <c r="F283" s="7" t="str">
        <f t="shared" si="78"/>
        <v>N/A</v>
      </c>
      <c r="G283" s="1">
        <v>89699</v>
      </c>
      <c r="H283" s="7" t="str">
        <f t="shared" si="79"/>
        <v>N/A</v>
      </c>
      <c r="I283" s="8">
        <v>3.3279999999999998</v>
      </c>
      <c r="J283" s="8">
        <v>2.278</v>
      </c>
      <c r="K283" s="1" t="s">
        <v>213</v>
      </c>
      <c r="L283" s="105" t="str">
        <f t="shared" si="80"/>
        <v>N/A</v>
      </c>
    </row>
    <row r="284" spans="1:12" ht="25.5" x14ac:dyDescent="0.2">
      <c r="A284" s="138" t="s">
        <v>695</v>
      </c>
      <c r="B284" s="1" t="s">
        <v>213</v>
      </c>
      <c r="C284" s="1">
        <v>73629.25</v>
      </c>
      <c r="D284" s="7" t="str">
        <f t="shared" si="74"/>
        <v>N/A</v>
      </c>
      <c r="E284" s="1">
        <v>75913.333333000002</v>
      </c>
      <c r="F284" s="7" t="str">
        <f t="shared" si="78"/>
        <v>N/A</v>
      </c>
      <c r="G284" s="1">
        <v>80127.583333000002</v>
      </c>
      <c r="H284" s="7" t="str">
        <f t="shared" si="79"/>
        <v>N/A</v>
      </c>
      <c r="I284" s="8">
        <v>3.1019999999999999</v>
      </c>
      <c r="J284" s="8">
        <v>5.5510000000000002</v>
      </c>
      <c r="K284" s="1" t="s">
        <v>213</v>
      </c>
      <c r="L284" s="105" t="str">
        <f t="shared" si="80"/>
        <v>N/A</v>
      </c>
    </row>
    <row r="285" spans="1:12" x14ac:dyDescent="0.2">
      <c r="A285" s="138" t="s">
        <v>402</v>
      </c>
      <c r="B285" s="22" t="s">
        <v>290</v>
      </c>
      <c r="C285" s="4">
        <v>46.236914931999998</v>
      </c>
      <c r="D285" s="27" t="str">
        <f>IF($B285="N/A","N/A",IF(C285&lt;=40,"Yes","No"))</f>
        <v>No</v>
      </c>
      <c r="E285" s="4">
        <v>46.288836901000003</v>
      </c>
      <c r="F285" s="27" t="str">
        <f>IF($B285="N/A","N/A",IF(E285&lt;=40,"Yes","No"))</f>
        <v>No</v>
      </c>
      <c r="G285" s="4">
        <v>47.314437607000002</v>
      </c>
      <c r="H285" s="27" t="str">
        <f>IF($B285="N/A","N/A",IF(G285&lt;=40,"Yes","No"))</f>
        <v>No</v>
      </c>
      <c r="I285" s="8">
        <v>0.1123</v>
      </c>
      <c r="J285" s="8">
        <v>2.2160000000000002</v>
      </c>
      <c r="K285" s="28" t="s">
        <v>736</v>
      </c>
      <c r="L285" s="105" t="str">
        <f t="shared" si="80"/>
        <v>Yes</v>
      </c>
    </row>
    <row r="286" spans="1:12" x14ac:dyDescent="0.2">
      <c r="A286" s="138" t="s">
        <v>696</v>
      </c>
      <c r="B286" s="1" t="s">
        <v>213</v>
      </c>
      <c r="C286" s="1">
        <v>35404</v>
      </c>
      <c r="D286" s="7" t="str">
        <f t="shared" ref="D286:D304" si="81">IF($B286="N/A","N/A",IF(C286&gt;10,"No",IF(C286&lt;-10,"No","Yes")))</f>
        <v>N/A</v>
      </c>
      <c r="E286" s="1">
        <v>37146</v>
      </c>
      <c r="F286" s="7" t="str">
        <f t="shared" ref="F286:F287" si="82">IF($B286="N/A","N/A",IF(E286&gt;10,"No",IF(E286&lt;-10,"No","Yes")))</f>
        <v>N/A</v>
      </c>
      <c r="G286" s="1">
        <v>34958</v>
      </c>
      <c r="H286" s="7" t="str">
        <f t="shared" ref="H286:H287" si="83">IF($B286="N/A","N/A",IF(G286&gt;10,"No",IF(G286&lt;-10,"No","Yes")))</f>
        <v>N/A</v>
      </c>
      <c r="I286" s="8">
        <v>4.92</v>
      </c>
      <c r="J286" s="8">
        <v>-5.89</v>
      </c>
      <c r="K286" s="1" t="s">
        <v>213</v>
      </c>
      <c r="L286" s="105" t="str">
        <f t="shared" ref="L286:L287" si="84">IF(J286="Div by 0", "N/A", IF(K286="N/A","N/A", IF(J286&gt;VALUE(MID(K286,1,2)), "No", IF(J286&lt;-1*VALUE(MID(K286,1,2)), "No", "Yes"))))</f>
        <v>N/A</v>
      </c>
    </row>
    <row r="287" spans="1:12" x14ac:dyDescent="0.2">
      <c r="A287" s="138" t="s">
        <v>697</v>
      </c>
      <c r="B287" s="1" t="s">
        <v>213</v>
      </c>
      <c r="C287" s="1">
        <v>15857</v>
      </c>
      <c r="D287" s="7" t="str">
        <f t="shared" si="81"/>
        <v>N/A</v>
      </c>
      <c r="E287" s="1">
        <v>15924.916667</v>
      </c>
      <c r="F287" s="7" t="str">
        <f t="shared" si="82"/>
        <v>N/A</v>
      </c>
      <c r="G287" s="1">
        <v>16074.916667</v>
      </c>
      <c r="H287" s="7" t="str">
        <f t="shared" si="83"/>
        <v>N/A</v>
      </c>
      <c r="I287" s="8">
        <v>0.42830000000000001</v>
      </c>
      <c r="J287" s="8">
        <v>0.94189999999999996</v>
      </c>
      <c r="K287" s="1" t="s">
        <v>213</v>
      </c>
      <c r="L287" s="105" t="str">
        <f t="shared" si="84"/>
        <v>N/A</v>
      </c>
    </row>
    <row r="288" spans="1:12" x14ac:dyDescent="0.2">
      <c r="A288" s="138" t="s">
        <v>698</v>
      </c>
      <c r="B288" s="1" t="s">
        <v>213</v>
      </c>
      <c r="C288" s="1">
        <v>3754</v>
      </c>
      <c r="D288" s="7" t="str">
        <f t="shared" si="81"/>
        <v>N/A</v>
      </c>
      <c r="E288" s="1">
        <v>3272</v>
      </c>
      <c r="F288" s="7" t="str">
        <f t="shared" ref="F288:F289" si="85">IF($B288="N/A","N/A",IF(E288&gt;10,"No",IF(E288&lt;-10,"No","Yes")))</f>
        <v>N/A</v>
      </c>
      <c r="G288" s="1">
        <v>1835</v>
      </c>
      <c r="H288" s="7" t="str">
        <f t="shared" ref="H288:H289" si="86">IF($B288="N/A","N/A",IF(G288&gt;10,"No",IF(G288&lt;-10,"No","Yes")))</f>
        <v>N/A</v>
      </c>
      <c r="I288" s="8">
        <v>-12.8</v>
      </c>
      <c r="J288" s="8">
        <v>-43.9</v>
      </c>
      <c r="K288" s="1" t="s">
        <v>213</v>
      </c>
      <c r="L288" s="105" t="str">
        <f t="shared" ref="L288:L289" si="87">IF(J288="Div by 0", "N/A", IF(K288="N/A","N/A", IF(J288&gt;VALUE(MID(K288,1,2)), "No", IF(J288&lt;-1*VALUE(MID(K288,1,2)), "No", "Yes"))))</f>
        <v>N/A</v>
      </c>
    </row>
    <row r="289" spans="1:12" x14ac:dyDescent="0.2">
      <c r="A289" s="138" t="s">
        <v>710</v>
      </c>
      <c r="B289" s="1" t="s">
        <v>213</v>
      </c>
      <c r="C289" s="1">
        <v>1802.75</v>
      </c>
      <c r="D289" s="7" t="str">
        <f t="shared" si="81"/>
        <v>N/A</v>
      </c>
      <c r="E289" s="1">
        <v>1438.5</v>
      </c>
      <c r="F289" s="7" t="str">
        <f t="shared" si="85"/>
        <v>N/A</v>
      </c>
      <c r="G289" s="1">
        <v>853.66666667000004</v>
      </c>
      <c r="H289" s="7" t="str">
        <f t="shared" si="86"/>
        <v>N/A</v>
      </c>
      <c r="I289" s="8">
        <v>-20.2</v>
      </c>
      <c r="J289" s="8">
        <v>-40.700000000000003</v>
      </c>
      <c r="K289" s="1" t="s">
        <v>213</v>
      </c>
      <c r="L289" s="105" t="str">
        <f t="shared" si="87"/>
        <v>N/A</v>
      </c>
    </row>
    <row r="290" spans="1:12" x14ac:dyDescent="0.2">
      <c r="A290" s="138" t="s">
        <v>699</v>
      </c>
      <c r="B290" s="1" t="s">
        <v>213</v>
      </c>
      <c r="C290" s="1">
        <v>19248</v>
      </c>
      <c r="D290" s="7" t="str">
        <f t="shared" si="81"/>
        <v>N/A</v>
      </c>
      <c r="E290" s="1">
        <v>21226</v>
      </c>
      <c r="F290" s="7" t="str">
        <f t="shared" ref="F290:F304" si="88">IF($B290="N/A","N/A",IF(E290&gt;10,"No",IF(E290&lt;-10,"No","Yes")))</f>
        <v>N/A</v>
      </c>
      <c r="G290" s="1">
        <v>20714</v>
      </c>
      <c r="H290" s="7" t="str">
        <f t="shared" ref="H290:H304" si="89">IF($B290="N/A","N/A",IF(G290&gt;10,"No",IF(G290&lt;-10,"No","Yes")))</f>
        <v>N/A</v>
      </c>
      <c r="I290" s="8">
        <v>10.28</v>
      </c>
      <c r="J290" s="8">
        <v>-2.41</v>
      </c>
      <c r="K290" s="1" t="s">
        <v>213</v>
      </c>
      <c r="L290" s="105" t="str">
        <f t="shared" ref="L290:L301" si="90">IF(J290="Div by 0", "N/A", IF(K290="N/A","N/A", IF(J290&gt;VALUE(MID(K290,1,2)), "No", IF(J290&lt;-1*VALUE(MID(K290,1,2)), "No", "Yes"))))</f>
        <v>N/A</v>
      </c>
    </row>
    <row r="291" spans="1:12" x14ac:dyDescent="0.2">
      <c r="A291" s="138" t="s">
        <v>700</v>
      </c>
      <c r="B291" s="1" t="s">
        <v>213</v>
      </c>
      <c r="C291" s="1">
        <v>36872</v>
      </c>
      <c r="D291" s="7" t="str">
        <f t="shared" si="81"/>
        <v>N/A</v>
      </c>
      <c r="E291" s="1">
        <v>39874</v>
      </c>
      <c r="F291" s="7" t="str">
        <f t="shared" si="88"/>
        <v>N/A</v>
      </c>
      <c r="G291" s="1">
        <v>38833</v>
      </c>
      <c r="H291" s="7" t="str">
        <f t="shared" si="89"/>
        <v>N/A</v>
      </c>
      <c r="I291" s="8">
        <v>8.1419999999999995</v>
      </c>
      <c r="J291" s="8">
        <v>-2.61</v>
      </c>
      <c r="K291" s="1" t="s">
        <v>213</v>
      </c>
      <c r="L291" s="105" t="str">
        <f t="shared" si="90"/>
        <v>N/A</v>
      </c>
    </row>
    <row r="292" spans="1:12" x14ac:dyDescent="0.2">
      <c r="A292" s="138" t="s">
        <v>718</v>
      </c>
      <c r="B292" s="22" t="s">
        <v>213</v>
      </c>
      <c r="C292" s="9">
        <v>2.7120851E-3</v>
      </c>
      <c r="D292" s="7" t="str">
        <f t="shared" si="81"/>
        <v>N/A</v>
      </c>
      <c r="E292" s="9">
        <v>2.5078998999999999E-3</v>
      </c>
      <c r="F292" s="7" t="str">
        <f t="shared" si="88"/>
        <v>N/A</v>
      </c>
      <c r="G292" s="9">
        <v>7.7253881999999998E-3</v>
      </c>
      <c r="H292" s="7" t="str">
        <f t="shared" si="89"/>
        <v>N/A</v>
      </c>
      <c r="I292" s="8">
        <v>-7.53</v>
      </c>
      <c r="J292" s="8">
        <v>208</v>
      </c>
      <c r="K292" s="22" t="s">
        <v>213</v>
      </c>
      <c r="L292" s="105" t="str">
        <f t="shared" si="90"/>
        <v>N/A</v>
      </c>
    </row>
    <row r="293" spans="1:12" x14ac:dyDescent="0.2">
      <c r="A293" s="138" t="s">
        <v>711</v>
      </c>
      <c r="B293" s="1" t="s">
        <v>213</v>
      </c>
      <c r="C293" s="1">
        <v>18995.916667000001</v>
      </c>
      <c r="D293" s="7" t="str">
        <f t="shared" si="81"/>
        <v>N/A</v>
      </c>
      <c r="E293" s="1">
        <v>20882.333332999999</v>
      </c>
      <c r="F293" s="7" t="str">
        <f t="shared" si="88"/>
        <v>N/A</v>
      </c>
      <c r="G293" s="1">
        <v>20189.75</v>
      </c>
      <c r="H293" s="7" t="str">
        <f t="shared" si="89"/>
        <v>N/A</v>
      </c>
      <c r="I293" s="8">
        <v>9.9309999999999992</v>
      </c>
      <c r="J293" s="8">
        <v>-3.32</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57</v>
      </c>
      <c r="D296" s="7" t="str">
        <f t="shared" si="81"/>
        <v>N/A</v>
      </c>
      <c r="E296" s="1">
        <v>144</v>
      </c>
      <c r="F296" s="7" t="str">
        <f t="shared" si="88"/>
        <v>N/A</v>
      </c>
      <c r="G296" s="1">
        <v>104</v>
      </c>
      <c r="H296" s="7" t="str">
        <f t="shared" si="89"/>
        <v>N/A</v>
      </c>
      <c r="I296" s="8">
        <v>152.6</v>
      </c>
      <c r="J296" s="8">
        <v>-27.8</v>
      </c>
      <c r="K296" s="1" t="s">
        <v>213</v>
      </c>
      <c r="L296" s="105" t="str">
        <f t="shared" si="90"/>
        <v>N/A</v>
      </c>
    </row>
    <row r="297" spans="1:12" x14ac:dyDescent="0.2">
      <c r="A297" s="138" t="s">
        <v>713</v>
      </c>
      <c r="B297" s="1" t="s">
        <v>213</v>
      </c>
      <c r="C297" s="1">
        <v>21</v>
      </c>
      <c r="D297" s="7" t="str">
        <f t="shared" si="81"/>
        <v>N/A</v>
      </c>
      <c r="E297" s="1">
        <v>97.916666667000001</v>
      </c>
      <c r="F297" s="7" t="str">
        <f t="shared" si="88"/>
        <v>N/A</v>
      </c>
      <c r="G297" s="1">
        <v>101.16666667</v>
      </c>
      <c r="H297" s="7" t="str">
        <f t="shared" si="89"/>
        <v>N/A</v>
      </c>
      <c r="I297" s="8">
        <v>366.3</v>
      </c>
      <c r="J297" s="8">
        <v>3.319</v>
      </c>
      <c r="K297" s="1" t="s">
        <v>213</v>
      </c>
      <c r="L297" s="105" t="str">
        <f t="shared" si="90"/>
        <v>N/A</v>
      </c>
    </row>
    <row r="298" spans="1:12" x14ac:dyDescent="0.2">
      <c r="A298" s="138" t="s">
        <v>703</v>
      </c>
      <c r="B298" s="1" t="s">
        <v>213</v>
      </c>
      <c r="C298" s="1">
        <v>17</v>
      </c>
      <c r="D298" s="7" t="str">
        <f t="shared" si="81"/>
        <v>N/A</v>
      </c>
      <c r="E298" s="1">
        <v>11</v>
      </c>
      <c r="F298" s="7" t="str">
        <f t="shared" si="88"/>
        <v>N/A</v>
      </c>
      <c r="G298" s="1">
        <v>11</v>
      </c>
      <c r="H298" s="7" t="str">
        <f t="shared" si="89"/>
        <v>N/A</v>
      </c>
      <c r="I298" s="8">
        <v>-41.2</v>
      </c>
      <c r="J298" s="8">
        <v>-60</v>
      </c>
      <c r="K298" s="1" t="s">
        <v>213</v>
      </c>
      <c r="L298" s="105" t="str">
        <f t="shared" si="90"/>
        <v>N/A</v>
      </c>
    </row>
    <row r="299" spans="1:12" x14ac:dyDescent="0.2">
      <c r="A299" s="138" t="s">
        <v>714</v>
      </c>
      <c r="B299" s="1" t="s">
        <v>213</v>
      </c>
      <c r="C299" s="1">
        <v>8.6666666666999994</v>
      </c>
      <c r="D299" s="7" t="str">
        <f t="shared" si="81"/>
        <v>N/A</v>
      </c>
      <c r="E299" s="1">
        <v>6.9166666667000003</v>
      </c>
      <c r="F299" s="7" t="str">
        <f t="shared" si="88"/>
        <v>N/A</v>
      </c>
      <c r="G299" s="1">
        <v>2.8333333333000001</v>
      </c>
      <c r="H299" s="7" t="str">
        <f t="shared" si="89"/>
        <v>N/A</v>
      </c>
      <c r="I299" s="8">
        <v>-20.2</v>
      </c>
      <c r="J299" s="8">
        <v>-59</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97155</v>
      </c>
      <c r="D309" s="1" t="s">
        <v>213</v>
      </c>
      <c r="E309" s="1">
        <v>101256</v>
      </c>
      <c r="F309" s="1" t="s">
        <v>213</v>
      </c>
      <c r="G309" s="1">
        <v>103722</v>
      </c>
      <c r="H309" s="1" t="s">
        <v>213</v>
      </c>
      <c r="I309" s="8">
        <v>4.2210000000000001</v>
      </c>
      <c r="J309" s="8">
        <v>2.4350000000000001</v>
      </c>
      <c r="K309" s="1" t="s">
        <v>213</v>
      </c>
      <c r="L309" s="105" t="str">
        <f>IF(J309="Div by 0", "N/A", IF(K309="N/A","N/A", IF(J309&gt;VALUE(MID(K309,1,2)), "No", IF(J309&lt;-1*VALUE(MID(K309,1,2)), "No", "Yes"))))</f>
        <v>N/A</v>
      </c>
    </row>
    <row r="310" spans="1:12" x14ac:dyDescent="0.2">
      <c r="A310" s="157" t="s">
        <v>73</v>
      </c>
      <c r="B310" s="22" t="s">
        <v>213</v>
      </c>
      <c r="C310" s="23">
        <v>653658</v>
      </c>
      <c r="D310" s="27" t="str">
        <f>IF($B310="N/A","N/A",IF(C310&gt;10,"No",IF(C310&lt;-10,"No","Yes")))</f>
        <v>N/A</v>
      </c>
      <c r="E310" s="23">
        <v>648113</v>
      </c>
      <c r="F310" s="27" t="str">
        <f>IF($B310="N/A","N/A",IF(E310&gt;10,"No",IF(E310&lt;-10,"No","Yes")))</f>
        <v>N/A</v>
      </c>
      <c r="G310" s="23">
        <v>700330</v>
      </c>
      <c r="H310" s="27" t="str">
        <f>IF($B310="N/A","N/A",IF(G310&gt;10,"No",IF(G310&lt;-10,"No","Yes")))</f>
        <v>N/A</v>
      </c>
      <c r="I310" s="8">
        <v>-0.84799999999999998</v>
      </c>
      <c r="J310" s="8">
        <v>8.0570000000000004</v>
      </c>
      <c r="K310" s="28" t="s">
        <v>736</v>
      </c>
      <c r="L310" s="105" t="str">
        <f t="shared" ref="L310:L339" si="92">IF(J310="Div by 0", "N/A", IF(K310="N/A","N/A", IF(J310&gt;VALUE(MID(K310,1,2)), "No", IF(J310&lt;-1*VALUE(MID(K310,1,2)), "No", "Yes"))))</f>
        <v>Yes</v>
      </c>
    </row>
    <row r="311" spans="1:12" x14ac:dyDescent="0.2">
      <c r="A311" s="156" t="s">
        <v>182</v>
      </c>
      <c r="B311" s="22" t="s">
        <v>213</v>
      </c>
      <c r="C311" s="23">
        <v>80492</v>
      </c>
      <c r="D311" s="7" t="str">
        <f t="shared" ref="D311:D314" si="93">IF($B311="N/A","N/A",IF(C311&gt;10,"No",IF(C311&lt;-10,"No","Yes")))</f>
        <v>N/A</v>
      </c>
      <c r="E311" s="23">
        <v>80309</v>
      </c>
      <c r="F311" s="7" t="str">
        <f t="shared" ref="F311:F314" si="94">IF($B311="N/A","N/A",IF(E311&gt;10,"No",IF(E311&lt;-10,"No","Yes")))</f>
        <v>N/A</v>
      </c>
      <c r="G311" s="23">
        <v>83330</v>
      </c>
      <c r="H311" s="7" t="str">
        <f t="shared" ref="H311:H314" si="95">IF($B311="N/A","N/A",IF(G311&gt;10,"No",IF(G311&lt;-10,"No","Yes")))</f>
        <v>N/A</v>
      </c>
      <c r="I311" s="8">
        <v>-0.22700000000000001</v>
      </c>
      <c r="J311" s="8">
        <v>3.762</v>
      </c>
      <c r="K311" s="28" t="s">
        <v>736</v>
      </c>
      <c r="L311" s="105" t="str">
        <f>IF(J311="Div by 0", "N/A", IF(OR(J311="N/A",K311="N/A"),"N/A", IF(J311&gt;VALUE(MID(K311,1,2)), "No", IF(J311&lt;-1*VALUE(MID(K311,1,2)), "No", "Yes"))))</f>
        <v>Yes</v>
      </c>
    </row>
    <row r="312" spans="1:12" x14ac:dyDescent="0.2">
      <c r="A312" s="156" t="s">
        <v>183</v>
      </c>
      <c r="B312" s="22" t="s">
        <v>213</v>
      </c>
      <c r="C312" s="23">
        <v>159698</v>
      </c>
      <c r="D312" s="7" t="str">
        <f t="shared" si="93"/>
        <v>N/A</v>
      </c>
      <c r="E312" s="23">
        <v>160830</v>
      </c>
      <c r="F312" s="7" t="str">
        <f t="shared" si="94"/>
        <v>N/A</v>
      </c>
      <c r="G312" s="23">
        <v>164967</v>
      </c>
      <c r="H312" s="7" t="str">
        <f t="shared" si="95"/>
        <v>N/A</v>
      </c>
      <c r="I312" s="8">
        <v>0.70879999999999999</v>
      </c>
      <c r="J312" s="8">
        <v>2.5720000000000001</v>
      </c>
      <c r="K312" s="28" t="s">
        <v>736</v>
      </c>
      <c r="L312" s="105" t="str">
        <f t="shared" ref="L312:L314" si="96">IF(J312="Div by 0", "N/A", IF(OR(J312="N/A",K312="N/A"),"N/A", IF(J312&gt;VALUE(MID(K312,1,2)), "No", IF(J312&lt;-1*VALUE(MID(K312,1,2)), "No", "Yes"))))</f>
        <v>Yes</v>
      </c>
    </row>
    <row r="313" spans="1:12" x14ac:dyDescent="0.2">
      <c r="A313" s="156" t="s">
        <v>184</v>
      </c>
      <c r="B313" s="22" t="s">
        <v>213</v>
      </c>
      <c r="C313" s="23">
        <v>331933</v>
      </c>
      <c r="D313" s="7" t="str">
        <f t="shared" si="93"/>
        <v>N/A</v>
      </c>
      <c r="E313" s="23">
        <v>324784</v>
      </c>
      <c r="F313" s="7" t="str">
        <f t="shared" si="94"/>
        <v>N/A</v>
      </c>
      <c r="G313" s="23">
        <v>358299</v>
      </c>
      <c r="H313" s="7" t="str">
        <f t="shared" si="95"/>
        <v>N/A</v>
      </c>
      <c r="I313" s="8">
        <v>-2.15</v>
      </c>
      <c r="J313" s="8">
        <v>10.32</v>
      </c>
      <c r="K313" s="28" t="s">
        <v>736</v>
      </c>
      <c r="L313" s="105" t="str">
        <f t="shared" si="96"/>
        <v>Yes</v>
      </c>
    </row>
    <row r="314" spans="1:12" x14ac:dyDescent="0.2">
      <c r="A314" s="152" t="s">
        <v>185</v>
      </c>
      <c r="B314" s="22" t="s">
        <v>213</v>
      </c>
      <c r="C314" s="23">
        <v>81535</v>
      </c>
      <c r="D314" s="7" t="str">
        <f t="shared" si="93"/>
        <v>N/A</v>
      </c>
      <c r="E314" s="23">
        <v>82190</v>
      </c>
      <c r="F314" s="7" t="str">
        <f t="shared" si="94"/>
        <v>N/A</v>
      </c>
      <c r="G314" s="23">
        <v>93734</v>
      </c>
      <c r="H314" s="7" t="str">
        <f t="shared" si="95"/>
        <v>N/A</v>
      </c>
      <c r="I314" s="8">
        <v>0.80330000000000001</v>
      </c>
      <c r="J314" s="8">
        <v>14.05</v>
      </c>
      <c r="K314" s="28" t="s">
        <v>736</v>
      </c>
      <c r="L314" s="105" t="str">
        <f t="shared" si="96"/>
        <v>Yes</v>
      </c>
    </row>
    <row r="315" spans="1:12" x14ac:dyDescent="0.2">
      <c r="A315" s="156" t="s">
        <v>1099</v>
      </c>
      <c r="B315" s="9" t="s">
        <v>213</v>
      </c>
      <c r="C315" s="23">
        <v>350162</v>
      </c>
      <c r="D315" s="5" t="str">
        <f t="shared" ref="D315:F318" si="97">IF($B315="N/A","N/A",IF(C315&lt;0,"No","Yes"))</f>
        <v>N/A</v>
      </c>
      <c r="E315" s="23">
        <v>341889</v>
      </c>
      <c r="F315" s="5" t="str">
        <f t="shared" si="97"/>
        <v>N/A</v>
      </c>
      <c r="G315" s="23">
        <v>374463</v>
      </c>
      <c r="H315" s="5" t="str">
        <f t="shared" ref="H315:H318" si="98">IF($B315="N/A","N/A",IF(G315&lt;0,"No","Yes"))</f>
        <v>N/A</v>
      </c>
      <c r="I315" s="8">
        <v>-2.36</v>
      </c>
      <c r="J315" s="8">
        <v>9.5280000000000005</v>
      </c>
      <c r="K315" s="1" t="s">
        <v>735</v>
      </c>
      <c r="L315" s="105" t="str">
        <f>IF(J315="Div by 0", "N/A", IF(OR(J315="N/A",K315="N/A"),"N/A", IF(J315&gt;VALUE(MID(K315,1,2)), "No", IF(J315&lt;-1*VALUE(MID(K315,1,2)), "No", "Yes"))))</f>
        <v>Yes</v>
      </c>
    </row>
    <row r="316" spans="1:12" x14ac:dyDescent="0.2">
      <c r="A316" s="156" t="s">
        <v>430</v>
      </c>
      <c r="B316" s="9" t="s">
        <v>213</v>
      </c>
      <c r="C316" s="23">
        <v>15626</v>
      </c>
      <c r="D316" s="5" t="str">
        <f t="shared" si="97"/>
        <v>N/A</v>
      </c>
      <c r="E316" s="23">
        <v>15336</v>
      </c>
      <c r="F316" s="5" t="str">
        <f t="shared" si="97"/>
        <v>N/A</v>
      </c>
      <c r="G316" s="23">
        <v>15993</v>
      </c>
      <c r="H316" s="5" t="str">
        <f t="shared" si="98"/>
        <v>N/A</v>
      </c>
      <c r="I316" s="8">
        <v>-1.86</v>
      </c>
      <c r="J316" s="8">
        <v>4.2839999999999998</v>
      </c>
      <c r="K316" s="1" t="s">
        <v>735</v>
      </c>
      <c r="L316" s="105" t="str">
        <f t="shared" ref="L316:L318" si="99">IF(J316="Div by 0", "N/A", IF(OR(J316="N/A",K316="N/A"),"N/A", IF(J316&gt;VALUE(MID(K316,1,2)), "No", IF(J316&lt;-1*VALUE(MID(K316,1,2)), "No", "Yes"))))</f>
        <v>Yes</v>
      </c>
    </row>
    <row r="317" spans="1:12" x14ac:dyDescent="0.2">
      <c r="A317" s="156" t="s">
        <v>431</v>
      </c>
      <c r="B317" s="9" t="s">
        <v>213</v>
      </c>
      <c r="C317" s="23">
        <v>196089</v>
      </c>
      <c r="D317" s="5" t="str">
        <f t="shared" si="97"/>
        <v>N/A</v>
      </c>
      <c r="E317" s="23">
        <v>198738</v>
      </c>
      <c r="F317" s="5" t="str">
        <f t="shared" si="97"/>
        <v>N/A</v>
      </c>
      <c r="G317" s="23">
        <v>214705</v>
      </c>
      <c r="H317" s="5" t="str">
        <f t="shared" si="98"/>
        <v>N/A</v>
      </c>
      <c r="I317" s="8">
        <v>1.351</v>
      </c>
      <c r="J317" s="8">
        <v>8.0340000000000007</v>
      </c>
      <c r="K317" s="1" t="s">
        <v>735</v>
      </c>
      <c r="L317" s="105" t="str">
        <f t="shared" si="99"/>
        <v>Yes</v>
      </c>
    </row>
    <row r="318" spans="1:12" x14ac:dyDescent="0.2">
      <c r="A318" s="156" t="s">
        <v>1100</v>
      </c>
      <c r="B318" s="9" t="s">
        <v>213</v>
      </c>
      <c r="C318" s="23">
        <v>70003</v>
      </c>
      <c r="D318" s="5" t="str">
        <f t="shared" si="97"/>
        <v>N/A</v>
      </c>
      <c r="E318" s="23">
        <v>70408</v>
      </c>
      <c r="F318" s="5" t="str">
        <f t="shared" si="97"/>
        <v>N/A</v>
      </c>
      <c r="G318" s="23">
        <v>73140</v>
      </c>
      <c r="H318" s="5" t="str">
        <f t="shared" si="98"/>
        <v>N/A</v>
      </c>
      <c r="I318" s="8">
        <v>0.57850000000000001</v>
      </c>
      <c r="J318" s="8">
        <v>3.88</v>
      </c>
      <c r="K318" s="1" t="s">
        <v>735</v>
      </c>
      <c r="L318" s="105" t="str">
        <f t="shared" si="99"/>
        <v>Yes</v>
      </c>
    </row>
    <row r="319" spans="1:12" x14ac:dyDescent="0.2">
      <c r="A319" s="156" t="s">
        <v>98</v>
      </c>
      <c r="B319" s="22" t="s">
        <v>291</v>
      </c>
      <c r="C319" s="4">
        <v>83.039754733999999</v>
      </c>
      <c r="D319" s="27" t="str">
        <f>IF($B319="N/A","N/A",IF(C319&gt;80,"Yes","No"))</f>
        <v>Yes</v>
      </c>
      <c r="E319" s="4">
        <v>82.413406304000006</v>
      </c>
      <c r="F319" s="27" t="str">
        <f>IF($B319="N/A","N/A",IF(E319&gt;80,"Yes","No"))</f>
        <v>Yes</v>
      </c>
      <c r="G319" s="4">
        <v>83.008010509000002</v>
      </c>
      <c r="H319" s="27" t="str">
        <f>IF($B319="N/A","N/A",IF(G319&gt;80,"Yes","No"))</f>
        <v>Yes</v>
      </c>
      <c r="I319" s="8">
        <v>-0.754</v>
      </c>
      <c r="J319" s="8">
        <v>0.72150000000000003</v>
      </c>
      <c r="K319" s="28" t="s">
        <v>736</v>
      </c>
      <c r="L319" s="105" t="str">
        <f t="shared" si="92"/>
        <v>Yes</v>
      </c>
    </row>
    <row r="320" spans="1:12" x14ac:dyDescent="0.2">
      <c r="A320" s="156" t="s">
        <v>332</v>
      </c>
      <c r="B320" s="22" t="s">
        <v>278</v>
      </c>
      <c r="C320" s="4">
        <v>6.4253784E-3</v>
      </c>
      <c r="D320" s="27" t="str">
        <f>IF($B320="N/A","N/A",IF(C320&gt;=5,"No",IF(C320&lt;0,"No","Yes")))</f>
        <v>Yes</v>
      </c>
      <c r="E320" s="4">
        <v>2.1601171000000001E-3</v>
      </c>
      <c r="F320" s="27" t="str">
        <f>IF($B320="N/A","N/A",IF(E320&gt;=5,"No",IF(E320&lt;0,"No","Yes")))</f>
        <v>Yes</v>
      </c>
      <c r="G320" s="4">
        <v>6.1399625999999999E-3</v>
      </c>
      <c r="H320" s="27" t="str">
        <f>IF($B320="N/A","N/A",IF(G320&gt;=5,"No",IF(G320&lt;0,"No","Yes")))</f>
        <v>Yes</v>
      </c>
      <c r="I320" s="8">
        <v>-66.400000000000006</v>
      </c>
      <c r="J320" s="8">
        <v>184.2</v>
      </c>
      <c r="K320" s="28" t="s">
        <v>736</v>
      </c>
      <c r="L320" s="105" t="str">
        <f t="shared" si="92"/>
        <v>No</v>
      </c>
    </row>
    <row r="321" spans="1:12" x14ac:dyDescent="0.2">
      <c r="A321" s="156" t="s">
        <v>340</v>
      </c>
      <c r="B321" s="30" t="s">
        <v>278</v>
      </c>
      <c r="C321" s="4">
        <v>11.314785408000001</v>
      </c>
      <c r="D321" s="27" t="str">
        <f>IF($B321="N/A","N/A",IF(C321&gt;=5,"No",IF(C321&lt;0,"No","Yes")))</f>
        <v>No</v>
      </c>
      <c r="E321" s="4">
        <v>11.734373481</v>
      </c>
      <c r="F321" s="27" t="str">
        <f>IF($B321="N/A","N/A",IF(E321&gt;=5,"No",IF(E321&lt;0,"No","Yes")))</f>
        <v>No</v>
      </c>
      <c r="G321" s="4">
        <v>11.547698942</v>
      </c>
      <c r="H321" s="27" t="str">
        <f>IF($B321="N/A","N/A",IF(G321&gt;=5,"No",IF(G321&lt;0,"No","Yes")))</f>
        <v>No</v>
      </c>
      <c r="I321" s="8">
        <v>3.7080000000000002</v>
      </c>
      <c r="J321" s="8">
        <v>-1.59</v>
      </c>
      <c r="K321" s="28" t="s">
        <v>736</v>
      </c>
      <c r="L321" s="105" t="str">
        <f t="shared" si="92"/>
        <v>Yes</v>
      </c>
    </row>
    <row r="322" spans="1:12" x14ac:dyDescent="0.2">
      <c r="A322" s="156" t="s">
        <v>333</v>
      </c>
      <c r="B322" s="30" t="s">
        <v>278</v>
      </c>
      <c r="C322" s="4">
        <v>2.4725468058</v>
      </c>
      <c r="D322" s="27" t="str">
        <f>IF($B322="N/A","N/A",IF(C322&gt;=5,"No",IF(C322&lt;0,"No","Yes")))</f>
        <v>Yes</v>
      </c>
      <c r="E322" s="4">
        <v>2.3179599853999999</v>
      </c>
      <c r="F322" s="27" t="str">
        <f>IF($B322="N/A","N/A",IF(E322&gt;=5,"No",IF(E322&lt;0,"No","Yes")))</f>
        <v>Yes</v>
      </c>
      <c r="G322" s="4">
        <v>2.3051989775999999</v>
      </c>
      <c r="H322" s="27" t="str">
        <f>IF($B322="N/A","N/A",IF(G322&gt;=5,"No",IF(G322&lt;0,"No","Yes")))</f>
        <v>Yes</v>
      </c>
      <c r="I322" s="8">
        <v>-6.25</v>
      </c>
      <c r="J322" s="8">
        <v>-0.55100000000000005</v>
      </c>
      <c r="K322" s="28" t="s">
        <v>736</v>
      </c>
      <c r="L322" s="105" t="str">
        <f t="shared" si="92"/>
        <v>Yes</v>
      </c>
    </row>
    <row r="323" spans="1:12" x14ac:dyDescent="0.2">
      <c r="A323" s="156" t="s">
        <v>334</v>
      </c>
      <c r="B323" s="30" t="s">
        <v>292</v>
      </c>
      <c r="C323" s="4">
        <v>0.2833285908</v>
      </c>
      <c r="D323" s="27" t="str">
        <f>IF($B323="N/A","N/A",IF(C323&gt;0,"No",IF(C323&lt;0,"No","Yes")))</f>
        <v>No</v>
      </c>
      <c r="E323" s="4">
        <v>0.25581958700000001</v>
      </c>
      <c r="F323" s="27" t="str">
        <f>IF($B323="N/A","N/A",IF(E323&gt;0,"No",IF(E323&lt;0,"No","Yes")))</f>
        <v>No</v>
      </c>
      <c r="G323" s="4">
        <v>0.21275684319999999</v>
      </c>
      <c r="H323" s="27" t="str">
        <f>IF($B323="N/A","N/A",IF(G323&gt;0,"No",IF(G323&lt;0,"No","Yes")))</f>
        <v>No</v>
      </c>
      <c r="I323" s="8">
        <v>-9.7100000000000009</v>
      </c>
      <c r="J323" s="8">
        <v>-16.8</v>
      </c>
      <c r="K323" s="28" t="s">
        <v>736</v>
      </c>
      <c r="L323" s="105" t="str">
        <f t="shared" si="92"/>
        <v>No</v>
      </c>
    </row>
    <row r="324" spans="1:12" x14ac:dyDescent="0.2">
      <c r="A324" s="156" t="s">
        <v>335</v>
      </c>
      <c r="B324" s="30" t="s">
        <v>278</v>
      </c>
      <c r="C324" s="4">
        <v>2.8819352016000002</v>
      </c>
      <c r="D324" s="27" t="str">
        <f>IF($B324="N/A","N/A",IF(C324&gt;=5,"No",IF(C324&lt;0,"No","Yes")))</f>
        <v>Yes</v>
      </c>
      <c r="E324" s="4">
        <v>3.2599253524999998</v>
      </c>
      <c r="F324" s="27" t="str">
        <f>IF($B324="N/A","N/A",IF(E324&gt;=5,"No",IF(E324&lt;0,"No","Yes")))</f>
        <v>Yes</v>
      </c>
      <c r="G324" s="4">
        <v>2.9053446232</v>
      </c>
      <c r="H324" s="27" t="str">
        <f>IF($B324="N/A","N/A",IF(G324&gt;=5,"No",IF(G324&lt;0,"No","Yes")))</f>
        <v>Yes</v>
      </c>
      <c r="I324" s="8">
        <v>13.12</v>
      </c>
      <c r="J324" s="8">
        <v>-10.9</v>
      </c>
      <c r="K324" s="28" t="s">
        <v>736</v>
      </c>
      <c r="L324" s="105" t="str">
        <f t="shared" si="92"/>
        <v>Yes</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0</v>
      </c>
      <c r="D326" s="27" t="str">
        <f t="shared" si="100"/>
        <v>Yes</v>
      </c>
      <c r="E326" s="4">
        <v>1.5275114100000001E-2</v>
      </c>
      <c r="F326" s="27" t="str">
        <f t="shared" si="101"/>
        <v>No</v>
      </c>
      <c r="G326" s="4">
        <v>1.44217726E-2</v>
      </c>
      <c r="H326" s="27" t="str">
        <f t="shared" si="102"/>
        <v>No</v>
      </c>
      <c r="I326" s="8" t="s">
        <v>1748</v>
      </c>
      <c r="J326" s="8">
        <v>-5.59</v>
      </c>
      <c r="K326" s="28" t="s">
        <v>736</v>
      </c>
      <c r="L326" s="105" t="str">
        <f t="shared" si="92"/>
        <v>Yes</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1.2238816E-3</v>
      </c>
      <c r="D328" s="27" t="str">
        <f>IF($B328="N/A","N/A",IF(C328&gt;0,"No",IF(C328&lt;0,"No","Yes")))</f>
        <v>No</v>
      </c>
      <c r="E328" s="4">
        <v>1.0800586E-3</v>
      </c>
      <c r="F328" s="27" t="str">
        <f>IF($B328="N/A","N/A",IF(E328&gt;0,"No",IF(E328&lt;0,"No","Yes")))</f>
        <v>No</v>
      </c>
      <c r="G328" s="4">
        <v>4.2836950000000001E-4</v>
      </c>
      <c r="H328" s="27" t="str">
        <f>IF($B328="N/A","N/A",IF(G328&gt;0,"No",IF(G328&lt;0,"No","Yes")))</f>
        <v>No</v>
      </c>
      <c r="I328" s="8">
        <v>-11.8</v>
      </c>
      <c r="J328" s="8">
        <v>-60.3</v>
      </c>
      <c r="K328" s="28" t="s">
        <v>736</v>
      </c>
      <c r="L328" s="105" t="str">
        <f t="shared" si="92"/>
        <v>No</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4.3856267344999997</v>
      </c>
      <c r="D334" s="27" t="str">
        <f>IF($B334="N/A","N/A",IF(C334&gt;15,"No",IF(C334&lt;2,"No","Yes")))</f>
        <v>Yes</v>
      </c>
      <c r="E334" s="4">
        <v>3.6053898008999998</v>
      </c>
      <c r="F334" s="27" t="str">
        <f>IF($B334="N/A","N/A",IF(E334&gt;15,"No",IF(E334&lt;2,"No","Yes")))</f>
        <v>Yes</v>
      </c>
      <c r="G334" s="4">
        <v>5.0730369968</v>
      </c>
      <c r="H334" s="27" t="str">
        <f>IF($B334="N/A","N/A",IF(G334&gt;15,"No",IF(G334&lt;2,"No","Yes")))</f>
        <v>Yes</v>
      </c>
      <c r="I334" s="8">
        <v>-17.8</v>
      </c>
      <c r="J334" s="8">
        <v>40.71</v>
      </c>
      <c r="K334" s="28" t="s">
        <v>736</v>
      </c>
      <c r="L334" s="105" t="str">
        <f t="shared" si="92"/>
        <v>No</v>
      </c>
    </row>
    <row r="335" spans="1:12" x14ac:dyDescent="0.2">
      <c r="A335" s="156" t="s">
        <v>1106</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736</v>
      </c>
      <c r="L335" s="105" t="str">
        <f t="shared" si="92"/>
        <v>N/A</v>
      </c>
    </row>
    <row r="336" spans="1:12" x14ac:dyDescent="0.2">
      <c r="A336" s="156" t="s">
        <v>1659</v>
      </c>
      <c r="B336" s="22" t="s">
        <v>213</v>
      </c>
      <c r="C336" s="23">
        <v>0</v>
      </c>
      <c r="D336" s="27" t="str">
        <f>IF($B336="N/A","N/A",IF(C336&gt;10,"No",IF(C336&lt;-10,"No","Yes")))</f>
        <v>N/A</v>
      </c>
      <c r="E336" s="23">
        <v>0</v>
      </c>
      <c r="F336" s="27" t="str">
        <f>IF($B336="N/A","N/A",IF(E336&gt;10,"No",IF(E336&lt;-10,"No","Yes")))</f>
        <v>N/A</v>
      </c>
      <c r="G336" s="23">
        <v>0</v>
      </c>
      <c r="H336" s="27" t="str">
        <f>IF($B336="N/A","N/A",IF(G336&gt;10,"No",IF(G336&lt;-10,"No","Yes")))</f>
        <v>N/A</v>
      </c>
      <c r="I336" s="8" t="s">
        <v>1748</v>
      </c>
      <c r="J336" s="8" t="s">
        <v>1748</v>
      </c>
      <c r="K336" s="28" t="s">
        <v>736</v>
      </c>
      <c r="L336" s="105" t="str">
        <f t="shared" si="92"/>
        <v>N/A</v>
      </c>
    </row>
    <row r="337" spans="1:12" x14ac:dyDescent="0.2">
      <c r="A337" s="156" t="s">
        <v>1660</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1748</v>
      </c>
      <c r="J337" s="8" t="s">
        <v>1748</v>
      </c>
      <c r="K337" s="28" t="s">
        <v>736</v>
      </c>
      <c r="L337" s="105" t="str">
        <f t="shared" si="92"/>
        <v>N/A</v>
      </c>
    </row>
    <row r="338" spans="1:12" x14ac:dyDescent="0.2">
      <c r="A338" s="156" t="s">
        <v>1661</v>
      </c>
      <c r="B338" s="22" t="s">
        <v>213</v>
      </c>
      <c r="C338" s="23">
        <v>8560</v>
      </c>
      <c r="D338" s="27" t="str">
        <f>IF($B338="N/A","N/A",IF(C338&gt;10,"No",IF(C338&lt;-10,"No","Yes")))</f>
        <v>N/A</v>
      </c>
      <c r="E338" s="23">
        <v>8905</v>
      </c>
      <c r="F338" s="27" t="str">
        <f>IF($B338="N/A","N/A",IF(E338&gt;10,"No",IF(E338&lt;-10,"No","Yes")))</f>
        <v>N/A</v>
      </c>
      <c r="G338" s="23">
        <v>8821</v>
      </c>
      <c r="H338" s="27" t="str">
        <f>IF($B338="N/A","N/A",IF(G338&gt;10,"No",IF(G338&lt;-10,"No","Yes")))</f>
        <v>N/A</v>
      </c>
      <c r="I338" s="8">
        <v>4.03</v>
      </c>
      <c r="J338" s="8">
        <v>-0.94299999999999995</v>
      </c>
      <c r="K338" s="28" t="s">
        <v>736</v>
      </c>
      <c r="L338" s="105" t="str">
        <f t="shared" si="92"/>
        <v>Yes</v>
      </c>
    </row>
    <row r="339" spans="1:12" x14ac:dyDescent="0.2">
      <c r="A339" s="159" t="s">
        <v>1662</v>
      </c>
      <c r="B339" s="113" t="s">
        <v>213</v>
      </c>
      <c r="C339" s="160">
        <v>194</v>
      </c>
      <c r="D339" s="145" t="str">
        <f>IF($B339="N/A","N/A",IF(C339&gt;10,"No",IF(C339&lt;-10,"No","Yes")))</f>
        <v>N/A</v>
      </c>
      <c r="E339" s="160">
        <v>271</v>
      </c>
      <c r="F339" s="145" t="str">
        <f>IF($B339="N/A","N/A",IF(E339&gt;10,"No",IF(E339&lt;-10,"No","Yes")))</f>
        <v>N/A</v>
      </c>
      <c r="G339" s="160">
        <v>163</v>
      </c>
      <c r="H339" s="145" t="str">
        <f>IF($B339="N/A","N/A",IF(G339&gt;10,"No",IF(G339&lt;-10,"No","Yes")))</f>
        <v>N/A</v>
      </c>
      <c r="I339" s="146">
        <v>39.69</v>
      </c>
      <c r="J339" s="146">
        <v>-39.9</v>
      </c>
      <c r="K339" s="161" t="s">
        <v>736</v>
      </c>
      <c r="L339" s="116" t="str">
        <f t="shared" si="92"/>
        <v>No</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3775922543</v>
      </c>
      <c r="D6" s="7" t="str">
        <f t="shared" ref="D6:D12" si="0">IF($B6="N/A","N/A",IF(C6&gt;10,"No",IF(C6&lt;-10,"No","Yes")))</f>
        <v>N/A</v>
      </c>
      <c r="E6" s="10">
        <v>3828921070</v>
      </c>
      <c r="F6" s="7" t="str">
        <f t="shared" ref="F6:F12" si="1">IF($B6="N/A","N/A",IF(E6&gt;10,"No",IF(E6&lt;-10,"No","Yes")))</f>
        <v>N/A</v>
      </c>
      <c r="G6" s="10">
        <v>4065714050</v>
      </c>
      <c r="H6" s="7" t="str">
        <f t="shared" ref="H6:H12" si="2">IF($B6="N/A","N/A",IF(G6&gt;10,"No",IF(G6&lt;-10,"No","Yes")))</f>
        <v>N/A</v>
      </c>
      <c r="I6" s="8">
        <v>1.4039999999999999</v>
      </c>
      <c r="J6" s="8">
        <v>6.1840000000000002</v>
      </c>
      <c r="K6" s="30" t="s">
        <v>734</v>
      </c>
      <c r="L6" s="105" t="str">
        <f t="shared" ref="L6:L13" si="3">IF(J6="Div by 0", "N/A", IF(K6="N/A","N/A", IF(J6&gt;VALUE(MID(K6,1,2)), "No", IF(J6&lt;-1*VALUE(MID(K6,1,2)), "No", "Yes"))))</f>
        <v>Yes</v>
      </c>
    </row>
    <row r="7" spans="1:12" x14ac:dyDescent="0.2">
      <c r="A7" s="137" t="s">
        <v>1107</v>
      </c>
      <c r="B7" s="30" t="s">
        <v>213</v>
      </c>
      <c r="C7" s="10">
        <v>4835.5514358</v>
      </c>
      <c r="D7" s="7" t="str">
        <f t="shared" si="0"/>
        <v>N/A</v>
      </c>
      <c r="E7" s="10">
        <v>4808.5471458000002</v>
      </c>
      <c r="F7" s="7" t="str">
        <f t="shared" si="1"/>
        <v>N/A</v>
      </c>
      <c r="G7" s="10">
        <v>5029.2412313000004</v>
      </c>
      <c r="H7" s="7" t="str">
        <f t="shared" si="2"/>
        <v>N/A</v>
      </c>
      <c r="I7" s="8">
        <v>-0.55800000000000005</v>
      </c>
      <c r="J7" s="8">
        <v>4.59</v>
      </c>
      <c r="K7" s="30" t="s">
        <v>734</v>
      </c>
      <c r="L7" s="105" t="str">
        <f t="shared" si="3"/>
        <v>Yes</v>
      </c>
    </row>
    <row r="8" spans="1:12" x14ac:dyDescent="0.2">
      <c r="A8" s="137" t="s">
        <v>719</v>
      </c>
      <c r="B8" s="30" t="s">
        <v>213</v>
      </c>
      <c r="C8" s="10">
        <v>292</v>
      </c>
      <c r="D8" s="7" t="str">
        <f t="shared" si="0"/>
        <v>N/A</v>
      </c>
      <c r="E8" s="10">
        <v>322</v>
      </c>
      <c r="F8" s="7" t="str">
        <f t="shared" si="1"/>
        <v>N/A</v>
      </c>
      <c r="G8" s="10">
        <v>350</v>
      </c>
      <c r="H8" s="7" t="str">
        <f t="shared" si="2"/>
        <v>N/A</v>
      </c>
      <c r="I8" s="8">
        <v>10.27</v>
      </c>
      <c r="J8" s="8">
        <v>8.6959999999999997</v>
      </c>
      <c r="K8" s="30" t="s">
        <v>734</v>
      </c>
      <c r="L8" s="105" t="str">
        <f t="shared" si="3"/>
        <v>Yes</v>
      </c>
    </row>
    <row r="9" spans="1:12" x14ac:dyDescent="0.2">
      <c r="A9" s="137" t="s">
        <v>720</v>
      </c>
      <c r="B9" s="30" t="s">
        <v>213</v>
      </c>
      <c r="C9" s="10">
        <v>1039</v>
      </c>
      <c r="D9" s="7" t="str">
        <f t="shared" si="0"/>
        <v>N/A</v>
      </c>
      <c r="E9" s="10">
        <v>1271</v>
      </c>
      <c r="F9" s="7" t="str">
        <f t="shared" si="1"/>
        <v>N/A</v>
      </c>
      <c r="G9" s="10">
        <v>1441</v>
      </c>
      <c r="H9" s="7" t="str">
        <f t="shared" si="2"/>
        <v>N/A</v>
      </c>
      <c r="I9" s="8">
        <v>22.33</v>
      </c>
      <c r="J9" s="8">
        <v>13.38</v>
      </c>
      <c r="K9" s="30" t="s">
        <v>734</v>
      </c>
      <c r="L9" s="105" t="str">
        <f t="shared" si="3"/>
        <v>Yes</v>
      </c>
    </row>
    <row r="10" spans="1:12" x14ac:dyDescent="0.2">
      <c r="A10" s="137" t="s">
        <v>721</v>
      </c>
      <c r="B10" s="30" t="s">
        <v>213</v>
      </c>
      <c r="C10" s="10">
        <v>3873</v>
      </c>
      <c r="D10" s="7" t="str">
        <f t="shared" si="0"/>
        <v>N/A</v>
      </c>
      <c r="E10" s="10">
        <v>3916</v>
      </c>
      <c r="F10" s="7" t="str">
        <f t="shared" si="1"/>
        <v>N/A</v>
      </c>
      <c r="G10" s="10">
        <v>4220</v>
      </c>
      <c r="H10" s="7" t="str">
        <f t="shared" si="2"/>
        <v>N/A</v>
      </c>
      <c r="I10" s="8">
        <v>1.1100000000000001</v>
      </c>
      <c r="J10" s="8">
        <v>7.7629999999999999</v>
      </c>
      <c r="K10" s="30" t="s">
        <v>734</v>
      </c>
      <c r="L10" s="105" t="str">
        <f t="shared" si="3"/>
        <v>Yes</v>
      </c>
    </row>
    <row r="11" spans="1:12" x14ac:dyDescent="0.2">
      <c r="A11" s="137" t="s">
        <v>722</v>
      </c>
      <c r="B11" s="30" t="s">
        <v>213</v>
      </c>
      <c r="C11" s="10">
        <v>19873</v>
      </c>
      <c r="D11" s="7" t="str">
        <f t="shared" si="0"/>
        <v>N/A</v>
      </c>
      <c r="E11" s="10">
        <v>17888</v>
      </c>
      <c r="F11" s="7" t="str">
        <f t="shared" si="1"/>
        <v>N/A</v>
      </c>
      <c r="G11" s="10">
        <v>18417</v>
      </c>
      <c r="H11" s="7" t="str">
        <f t="shared" si="2"/>
        <v>N/A</v>
      </c>
      <c r="I11" s="8">
        <v>-9.99</v>
      </c>
      <c r="J11" s="8">
        <v>2.9569999999999999</v>
      </c>
      <c r="K11" s="30" t="s">
        <v>734</v>
      </c>
      <c r="L11" s="105" t="str">
        <f t="shared" si="3"/>
        <v>Yes</v>
      </c>
    </row>
    <row r="12" spans="1:12" x14ac:dyDescent="0.2">
      <c r="A12" s="137" t="s">
        <v>723</v>
      </c>
      <c r="B12" s="30" t="s">
        <v>213</v>
      </c>
      <c r="C12" s="10">
        <v>68206</v>
      </c>
      <c r="D12" s="7" t="str">
        <f t="shared" si="0"/>
        <v>N/A</v>
      </c>
      <c r="E12" s="10">
        <v>67182</v>
      </c>
      <c r="F12" s="7" t="str">
        <f t="shared" si="1"/>
        <v>N/A</v>
      </c>
      <c r="G12" s="10">
        <v>67329</v>
      </c>
      <c r="H12" s="7" t="str">
        <f t="shared" si="2"/>
        <v>N/A</v>
      </c>
      <c r="I12" s="8">
        <v>-1.5</v>
      </c>
      <c r="J12" s="8">
        <v>0.21879999999999999</v>
      </c>
      <c r="K12" s="30" t="s">
        <v>734</v>
      </c>
      <c r="L12" s="105" t="str">
        <f t="shared" si="3"/>
        <v>Yes</v>
      </c>
    </row>
    <row r="13" spans="1:12" x14ac:dyDescent="0.2">
      <c r="A13" s="137" t="s">
        <v>74</v>
      </c>
      <c r="B13" s="30" t="s">
        <v>213</v>
      </c>
      <c r="C13" s="10">
        <v>1660304</v>
      </c>
      <c r="D13" s="7" t="str">
        <f>IF($B13="N/A","N/A",IF(C13&gt;10,"No",IF(C13&lt;-10,"No","Yes")))</f>
        <v>N/A</v>
      </c>
      <c r="E13" s="10">
        <v>2064672</v>
      </c>
      <c r="F13" s="7" t="str">
        <f>IF($B13="N/A","N/A",IF(E13&gt;10,"No",IF(E13&lt;-10,"No","Yes")))</f>
        <v>N/A</v>
      </c>
      <c r="G13" s="10">
        <v>4029077</v>
      </c>
      <c r="H13" s="7" t="str">
        <f>IF($B13="N/A","N/A",IF(G13&gt;10,"No",IF(G13&lt;-10,"No","Yes")))</f>
        <v>N/A</v>
      </c>
      <c r="I13" s="8">
        <v>24.36</v>
      </c>
      <c r="J13" s="8">
        <v>95.14</v>
      </c>
      <c r="K13" s="30" t="s">
        <v>734</v>
      </c>
      <c r="L13" s="105" t="str">
        <f t="shared" si="3"/>
        <v>No</v>
      </c>
    </row>
    <row r="14" spans="1:12" x14ac:dyDescent="0.2">
      <c r="A14" s="153" t="s">
        <v>157</v>
      </c>
      <c r="B14" s="22" t="s">
        <v>213</v>
      </c>
      <c r="C14" s="4">
        <v>12.493164649000001</v>
      </c>
      <c r="D14" s="27" t="str">
        <f t="shared" ref="D14:D18" si="4">IF($B14="N/A","N/A",IF(C14&gt;10,"No",IF(C14&lt;-10,"No","Yes")))</f>
        <v>N/A</v>
      </c>
      <c r="E14" s="4">
        <v>12.487912452</v>
      </c>
      <c r="F14" s="27" t="str">
        <f t="shared" ref="F14:F18" si="5">IF($B14="N/A","N/A",IF(E14&gt;10,"No",IF(E14&lt;-10,"No","Yes")))</f>
        <v>N/A</v>
      </c>
      <c r="G14" s="4">
        <v>11.467748619</v>
      </c>
      <c r="H14" s="27" t="str">
        <f t="shared" ref="H14:H18" si="6">IF($B14="N/A","N/A",IF(G14&gt;10,"No",IF(G14&lt;-10,"No","Yes")))</f>
        <v>N/A</v>
      </c>
      <c r="I14" s="8">
        <v>-4.2000000000000003E-2</v>
      </c>
      <c r="J14" s="8">
        <v>-8.17</v>
      </c>
      <c r="K14" s="28" t="s">
        <v>734</v>
      </c>
      <c r="L14" s="105" t="str">
        <f t="shared" ref="L14:L18" si="7">IF(J14="Div by 0", "N/A", IF(K14="N/A","N/A", IF(J14&gt;VALUE(MID(K14,1,2)), "No", IF(J14&lt;-1*VALUE(MID(K14,1,2)), "No", "Yes"))))</f>
        <v>Yes</v>
      </c>
    </row>
    <row r="15" spans="1:12" x14ac:dyDescent="0.2">
      <c r="A15" s="137" t="s">
        <v>417</v>
      </c>
      <c r="B15" s="22" t="s">
        <v>213</v>
      </c>
      <c r="C15" s="4">
        <v>24.991148484</v>
      </c>
      <c r="D15" s="27" t="str">
        <f t="shared" si="4"/>
        <v>N/A</v>
      </c>
      <c r="E15" s="4">
        <v>25.073743183000001</v>
      </c>
      <c r="F15" s="27" t="str">
        <f t="shared" si="5"/>
        <v>N/A</v>
      </c>
      <c r="G15" s="4">
        <v>25.766451447000001</v>
      </c>
      <c r="H15" s="27" t="str">
        <f t="shared" si="6"/>
        <v>N/A</v>
      </c>
      <c r="I15" s="8">
        <v>0.33050000000000002</v>
      </c>
      <c r="J15" s="8">
        <v>2.7629999999999999</v>
      </c>
      <c r="K15" s="28" t="s">
        <v>734</v>
      </c>
      <c r="L15" s="105" t="str">
        <f t="shared" si="7"/>
        <v>Yes</v>
      </c>
    </row>
    <row r="16" spans="1:12" x14ac:dyDescent="0.2">
      <c r="A16" s="137" t="s">
        <v>418</v>
      </c>
      <c r="B16" s="22" t="s">
        <v>213</v>
      </c>
      <c r="C16" s="4">
        <v>11.413015504000001</v>
      </c>
      <c r="D16" s="27" t="str">
        <f t="shared" si="4"/>
        <v>N/A</v>
      </c>
      <c r="E16" s="4">
        <v>13.287363446000001</v>
      </c>
      <c r="F16" s="27" t="str">
        <f t="shared" si="5"/>
        <v>N/A</v>
      </c>
      <c r="G16" s="4">
        <v>12.403774797000001</v>
      </c>
      <c r="H16" s="27" t="str">
        <f t="shared" si="6"/>
        <v>N/A</v>
      </c>
      <c r="I16" s="8">
        <v>16.420000000000002</v>
      </c>
      <c r="J16" s="8">
        <v>-6.65</v>
      </c>
      <c r="K16" s="28" t="s">
        <v>734</v>
      </c>
      <c r="L16" s="105" t="str">
        <f t="shared" si="7"/>
        <v>Yes</v>
      </c>
    </row>
    <row r="17" spans="1:12" x14ac:dyDescent="0.2">
      <c r="A17" s="137" t="s">
        <v>419</v>
      </c>
      <c r="B17" s="22" t="s">
        <v>213</v>
      </c>
      <c r="C17" s="4">
        <v>9.9927824788000006</v>
      </c>
      <c r="D17" s="27" t="str">
        <f t="shared" si="4"/>
        <v>N/A</v>
      </c>
      <c r="E17" s="4">
        <v>9.5319619011000007</v>
      </c>
      <c r="F17" s="27" t="str">
        <f t="shared" si="5"/>
        <v>N/A</v>
      </c>
      <c r="G17" s="4">
        <v>7.6885346712000002</v>
      </c>
      <c r="H17" s="27" t="str">
        <f t="shared" si="6"/>
        <v>N/A</v>
      </c>
      <c r="I17" s="8">
        <v>-4.6100000000000003</v>
      </c>
      <c r="J17" s="8">
        <v>-19.3</v>
      </c>
      <c r="K17" s="28" t="s">
        <v>734</v>
      </c>
      <c r="L17" s="105" t="str">
        <f t="shared" si="7"/>
        <v>Yes</v>
      </c>
    </row>
    <row r="18" spans="1:12" x14ac:dyDescent="0.2">
      <c r="A18" s="137" t="s">
        <v>420</v>
      </c>
      <c r="B18" s="22" t="s">
        <v>213</v>
      </c>
      <c r="C18" s="4">
        <v>13.054974788000001</v>
      </c>
      <c r="D18" s="27" t="str">
        <f t="shared" si="4"/>
        <v>N/A</v>
      </c>
      <c r="E18" s="4">
        <v>11.267768308999999</v>
      </c>
      <c r="F18" s="27" t="str">
        <f t="shared" si="5"/>
        <v>N/A</v>
      </c>
      <c r="G18" s="4">
        <v>11.805572288</v>
      </c>
      <c r="H18" s="27" t="str">
        <f t="shared" si="6"/>
        <v>N/A</v>
      </c>
      <c r="I18" s="8">
        <v>-13.7</v>
      </c>
      <c r="J18" s="8">
        <v>4.7729999999999997</v>
      </c>
      <c r="K18" s="28" t="s">
        <v>734</v>
      </c>
      <c r="L18" s="105" t="str">
        <f t="shared" si="7"/>
        <v>Yes</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-16.7</v>
      </c>
      <c r="J19" s="8">
        <v>20</v>
      </c>
      <c r="K19" s="30" t="s">
        <v>213</v>
      </c>
      <c r="L19" s="105" t="str">
        <f t="shared" ref="L19:L25" si="11">IF(J19="Div by 0", "N/A", IF(K19="N/A","N/A", IF(J19&gt;VALUE(MID(K19,1,2)), "No", IF(J19&lt;-1*VALUE(MID(K19,1,2)), "No", "Yes"))))</f>
        <v>N/A</v>
      </c>
    </row>
    <row r="20" spans="1:12" x14ac:dyDescent="0.2">
      <c r="A20" s="137" t="s">
        <v>76</v>
      </c>
      <c r="B20" s="30" t="s">
        <v>213</v>
      </c>
      <c r="C20" s="23">
        <v>21</v>
      </c>
      <c r="D20" s="27" t="str">
        <f t="shared" si="8"/>
        <v>N/A</v>
      </c>
      <c r="E20" s="23">
        <v>28</v>
      </c>
      <c r="F20" s="27" t="str">
        <f t="shared" si="9"/>
        <v>N/A</v>
      </c>
      <c r="G20" s="23">
        <v>22</v>
      </c>
      <c r="H20" s="27" t="str">
        <f t="shared" si="10"/>
        <v>N/A</v>
      </c>
      <c r="I20" s="8">
        <v>33.33</v>
      </c>
      <c r="J20" s="8">
        <v>-21.4</v>
      </c>
      <c r="K20" s="30" t="s">
        <v>213</v>
      </c>
      <c r="L20" s="105" t="str">
        <f t="shared" si="11"/>
        <v>N/A</v>
      </c>
    </row>
    <row r="21" spans="1:12" x14ac:dyDescent="0.2">
      <c r="A21" s="153" t="s">
        <v>1107</v>
      </c>
      <c r="B21" s="30" t="s">
        <v>213</v>
      </c>
      <c r="C21" s="10">
        <v>4835.5514358</v>
      </c>
      <c r="D21" s="7" t="str">
        <f t="shared" si="8"/>
        <v>N/A</v>
      </c>
      <c r="E21" s="10">
        <v>4808.5471458000002</v>
      </c>
      <c r="F21" s="7" t="str">
        <f t="shared" si="9"/>
        <v>N/A</v>
      </c>
      <c r="G21" s="10">
        <v>5029.2412313000004</v>
      </c>
      <c r="H21" s="7" t="str">
        <f t="shared" si="10"/>
        <v>N/A</v>
      </c>
      <c r="I21" s="8">
        <v>-0.55800000000000005</v>
      </c>
      <c r="J21" s="8">
        <v>4.59</v>
      </c>
      <c r="K21" s="30" t="s">
        <v>734</v>
      </c>
      <c r="L21" s="105" t="str">
        <f t="shared" si="11"/>
        <v>Yes</v>
      </c>
    </row>
    <row r="22" spans="1:12" x14ac:dyDescent="0.2">
      <c r="A22" s="137" t="s">
        <v>1689</v>
      </c>
      <c r="B22" s="30" t="s">
        <v>213</v>
      </c>
      <c r="C22" s="10">
        <v>9921.7410046000005</v>
      </c>
      <c r="D22" s="7" t="str">
        <f t="shared" si="8"/>
        <v>N/A</v>
      </c>
      <c r="E22" s="10">
        <v>9580.4644334999994</v>
      </c>
      <c r="F22" s="7" t="str">
        <f t="shared" si="9"/>
        <v>N/A</v>
      </c>
      <c r="G22" s="10">
        <v>9732.7464830999998</v>
      </c>
      <c r="H22" s="7" t="str">
        <f t="shared" si="10"/>
        <v>N/A</v>
      </c>
      <c r="I22" s="8">
        <v>-3.44</v>
      </c>
      <c r="J22" s="8">
        <v>1.59</v>
      </c>
      <c r="K22" s="30" t="s">
        <v>734</v>
      </c>
      <c r="L22" s="105" t="str">
        <f t="shared" si="11"/>
        <v>Yes</v>
      </c>
    </row>
    <row r="23" spans="1:12" x14ac:dyDescent="0.2">
      <c r="A23" s="137" t="s">
        <v>1108</v>
      </c>
      <c r="B23" s="30" t="s">
        <v>213</v>
      </c>
      <c r="C23" s="10">
        <v>9536.8858927000001</v>
      </c>
      <c r="D23" s="7" t="str">
        <f t="shared" si="8"/>
        <v>N/A</v>
      </c>
      <c r="E23" s="10">
        <v>9664.6377436000002</v>
      </c>
      <c r="F23" s="7" t="str">
        <f t="shared" si="9"/>
        <v>N/A</v>
      </c>
      <c r="G23" s="10">
        <v>10108.448904999999</v>
      </c>
      <c r="H23" s="7" t="str">
        <f t="shared" si="10"/>
        <v>N/A</v>
      </c>
      <c r="I23" s="8">
        <v>1.34</v>
      </c>
      <c r="J23" s="8">
        <v>4.5919999999999996</v>
      </c>
      <c r="K23" s="30" t="s">
        <v>734</v>
      </c>
      <c r="L23" s="105" t="str">
        <f t="shared" si="11"/>
        <v>Yes</v>
      </c>
    </row>
    <row r="24" spans="1:12" x14ac:dyDescent="0.2">
      <c r="A24" s="137" t="s">
        <v>1109</v>
      </c>
      <c r="B24" s="30" t="s">
        <v>213</v>
      </c>
      <c r="C24" s="10">
        <v>2067.3913937000002</v>
      </c>
      <c r="D24" s="7" t="str">
        <f t="shared" si="8"/>
        <v>N/A</v>
      </c>
      <c r="E24" s="10">
        <v>2076.0125963</v>
      </c>
      <c r="F24" s="7" t="str">
        <f t="shared" si="9"/>
        <v>N/A</v>
      </c>
      <c r="G24" s="10">
        <v>2204.2542241000001</v>
      </c>
      <c r="H24" s="7" t="str">
        <f t="shared" si="10"/>
        <v>N/A</v>
      </c>
      <c r="I24" s="8">
        <v>0.41699999999999998</v>
      </c>
      <c r="J24" s="8">
        <v>6.1769999999999996</v>
      </c>
      <c r="K24" s="30" t="s">
        <v>734</v>
      </c>
      <c r="L24" s="105" t="str">
        <f t="shared" si="11"/>
        <v>Yes</v>
      </c>
    </row>
    <row r="25" spans="1:12" x14ac:dyDescent="0.2">
      <c r="A25" s="137" t="s">
        <v>1110</v>
      </c>
      <c r="B25" s="30" t="s">
        <v>213</v>
      </c>
      <c r="C25" s="10">
        <v>3346.6681308000002</v>
      </c>
      <c r="D25" s="7" t="str">
        <f t="shared" si="8"/>
        <v>N/A</v>
      </c>
      <c r="E25" s="10">
        <v>2878.9979293000001</v>
      </c>
      <c r="F25" s="7" t="str">
        <f t="shared" si="9"/>
        <v>N/A</v>
      </c>
      <c r="G25" s="10">
        <v>3427.1189230999998</v>
      </c>
      <c r="H25" s="7" t="str">
        <f t="shared" si="10"/>
        <v>N/A</v>
      </c>
      <c r="I25" s="8">
        <v>-14</v>
      </c>
      <c r="J25" s="8">
        <v>19.04</v>
      </c>
      <c r="K25" s="30" t="s">
        <v>734</v>
      </c>
      <c r="L25" s="105" t="str">
        <f t="shared" si="11"/>
        <v>Yes</v>
      </c>
    </row>
    <row r="26" spans="1:12" x14ac:dyDescent="0.2">
      <c r="A26" s="128" t="s">
        <v>1111</v>
      </c>
      <c r="B26" s="30" t="s">
        <v>213</v>
      </c>
      <c r="C26" s="10">
        <v>4837.9836599999999</v>
      </c>
      <c r="D26" s="7" t="str">
        <f t="shared" si="8"/>
        <v>N/A</v>
      </c>
      <c r="E26" s="10">
        <v>4698.7884628000002</v>
      </c>
      <c r="F26" s="7" t="str">
        <f t="shared" si="9"/>
        <v>N/A</v>
      </c>
      <c r="G26" s="10">
        <v>4921.4760663999996</v>
      </c>
      <c r="H26" s="7" t="str">
        <f t="shared" si="10"/>
        <v>N/A</v>
      </c>
      <c r="I26" s="8">
        <v>-2.88</v>
      </c>
      <c r="J26" s="8">
        <v>4.7389999999999999</v>
      </c>
      <c r="K26" s="30" t="s">
        <v>734</v>
      </c>
      <c r="L26" s="105" t="str">
        <f>IF(J26="Div by 0", "N/A", IF(OR(J26="N/A",K26="N/A"),"N/A", IF(J26&gt;VALUE(MID(K26,1,2)), "No", IF(J26&lt;-1*VALUE(MID(K26,1,2)), "No", "Yes"))))</f>
        <v>Yes</v>
      </c>
    </row>
    <row r="27" spans="1:12" x14ac:dyDescent="0.2">
      <c r="A27" s="128" t="s">
        <v>1112</v>
      </c>
      <c r="B27" s="30" t="s">
        <v>213</v>
      </c>
      <c r="C27" s="10">
        <v>4837.1869631</v>
      </c>
      <c r="D27" s="7" t="str">
        <f t="shared" si="8"/>
        <v>N/A</v>
      </c>
      <c r="E27" s="10">
        <v>4968.3134010000003</v>
      </c>
      <c r="F27" s="7" t="str">
        <f t="shared" si="9"/>
        <v>N/A</v>
      </c>
      <c r="G27" s="10">
        <v>5185.3540042000004</v>
      </c>
      <c r="H27" s="7" t="str">
        <f t="shared" si="10"/>
        <v>N/A</v>
      </c>
      <c r="I27" s="8">
        <v>2.7109999999999999</v>
      </c>
      <c r="J27" s="8">
        <v>4.3680000000000003</v>
      </c>
      <c r="K27" s="30" t="s">
        <v>734</v>
      </c>
      <c r="L27" s="105" t="str">
        <f>IF(J27="Div by 0", "N/A", IF(OR(J27="N/A",K27="N/A"),"N/A", IF(J27&gt;VALUE(MID(K27,1,2)), "No", IF(J27&lt;-1*VALUE(MID(K27,1,2)), "No", "Yes"))))</f>
        <v>Yes</v>
      </c>
    </row>
    <row r="28" spans="1:12" x14ac:dyDescent="0.2">
      <c r="A28" s="153" t="s">
        <v>1113</v>
      </c>
      <c r="B28" s="30" t="s">
        <v>213</v>
      </c>
      <c r="C28" s="10">
        <v>8054.9328721000002</v>
      </c>
      <c r="D28" s="7" t="str">
        <f t="shared" si="8"/>
        <v>N/A</v>
      </c>
      <c r="E28" s="10">
        <v>7876.7158654000004</v>
      </c>
      <c r="F28" s="7" t="str">
        <f t="shared" si="9"/>
        <v>N/A</v>
      </c>
      <c r="G28" s="10">
        <v>7997.2846667000003</v>
      </c>
      <c r="H28" s="7" t="str">
        <f t="shared" si="10"/>
        <v>N/A</v>
      </c>
      <c r="I28" s="8">
        <v>-2.21</v>
      </c>
      <c r="J28" s="8">
        <v>1.5309999999999999</v>
      </c>
      <c r="K28" s="30" t="s">
        <v>734</v>
      </c>
      <c r="L28" s="105" t="str">
        <f>IF(J28="Div by 0", "N/A", IF(K28="N/A","N/A", IF(J28&gt;VALUE(MID(K28,1,2)), "No", IF(J28&lt;-1*VALUE(MID(K28,1,2)), "No", "Yes"))))</f>
        <v>Yes</v>
      </c>
    </row>
    <row r="29" spans="1:12" x14ac:dyDescent="0.2">
      <c r="A29" s="128" t="s">
        <v>1114</v>
      </c>
      <c r="B29" s="30" t="s">
        <v>213</v>
      </c>
      <c r="C29" s="10">
        <v>9928.7049941999994</v>
      </c>
      <c r="D29" s="7" t="str">
        <f t="shared" si="8"/>
        <v>N/A</v>
      </c>
      <c r="E29" s="10">
        <v>9559.4899800999992</v>
      </c>
      <c r="F29" s="7" t="str">
        <f t="shared" si="9"/>
        <v>N/A</v>
      </c>
      <c r="G29" s="10">
        <v>9701.4544864</v>
      </c>
      <c r="H29" s="7" t="str">
        <f t="shared" si="10"/>
        <v>N/A</v>
      </c>
      <c r="I29" s="8">
        <v>-3.72</v>
      </c>
      <c r="J29" s="8">
        <v>1.4850000000000001</v>
      </c>
      <c r="K29" s="30" t="s">
        <v>734</v>
      </c>
      <c r="L29" s="105" t="str">
        <f>IF(J29="Div by 0", "N/A", IF(K29="N/A","N/A", IF(J29&gt;VALUE(MID(K29,1,2)), "No", IF(J29&lt;-1*VALUE(MID(K29,1,2)), "No", "Yes"))))</f>
        <v>Yes</v>
      </c>
    </row>
    <row r="30" spans="1:12" x14ac:dyDescent="0.2">
      <c r="A30" s="128" t="s">
        <v>1115</v>
      </c>
      <c r="B30" s="30" t="s">
        <v>213</v>
      </c>
      <c r="C30" s="10">
        <v>5879.4221126000002</v>
      </c>
      <c r="D30" s="7" t="str">
        <f t="shared" si="8"/>
        <v>N/A</v>
      </c>
      <c r="E30" s="10">
        <v>5915.9518274000002</v>
      </c>
      <c r="F30" s="7" t="str">
        <f t="shared" si="9"/>
        <v>N/A</v>
      </c>
      <c r="G30" s="10">
        <v>6053.5934092999996</v>
      </c>
      <c r="H30" s="7" t="str">
        <f t="shared" si="10"/>
        <v>N/A</v>
      </c>
      <c r="I30" s="8">
        <v>0.62129999999999996</v>
      </c>
      <c r="J30" s="8">
        <v>2.327</v>
      </c>
      <c r="K30" s="30" t="s">
        <v>734</v>
      </c>
      <c r="L30" s="105" t="str">
        <f>IF(J30="Div by 0", "N/A", IF(K30="N/A","N/A", IF(J30&gt;VALUE(MID(K30,1,2)), "No", IF(J30&lt;-1*VALUE(MID(K30,1,2)), "No", "Yes"))))</f>
        <v>Yes</v>
      </c>
    </row>
    <row r="31" spans="1:12" x14ac:dyDescent="0.2">
      <c r="A31" s="128" t="s">
        <v>1116</v>
      </c>
      <c r="B31" s="30" t="s">
        <v>213</v>
      </c>
      <c r="C31" s="10">
        <v>8357.4842325000009</v>
      </c>
      <c r="D31" s="7" t="str">
        <f t="shared" si="8"/>
        <v>N/A</v>
      </c>
      <c r="E31" s="10">
        <v>8085.2335739</v>
      </c>
      <c r="F31" s="7" t="str">
        <f t="shared" si="9"/>
        <v>N/A</v>
      </c>
      <c r="G31" s="10">
        <v>8213.5946339999991</v>
      </c>
      <c r="H31" s="7" t="str">
        <f t="shared" si="10"/>
        <v>N/A</v>
      </c>
      <c r="I31" s="8">
        <v>-3.26</v>
      </c>
      <c r="J31" s="8">
        <v>1.5880000000000001</v>
      </c>
      <c r="K31" s="30" t="s">
        <v>734</v>
      </c>
      <c r="L31" s="105" t="str">
        <f>IF(J31="Div by 0", "N/A", IF(OR(J31="N/A",K31="N/A"),"N/A", IF(J31&gt;VALUE(MID(K31,1,2)), "No", IF(J31&lt;-1*VALUE(MID(K31,1,2)), "No", "Yes"))))</f>
        <v>Yes</v>
      </c>
    </row>
    <row r="32" spans="1:12" x14ac:dyDescent="0.2">
      <c r="A32" s="128" t="s">
        <v>1117</v>
      </c>
      <c r="B32" s="30" t="s">
        <v>213</v>
      </c>
      <c r="C32" s="10">
        <v>7552.3533188000001</v>
      </c>
      <c r="D32" s="7" t="str">
        <f t="shared" si="8"/>
        <v>N/A</v>
      </c>
      <c r="E32" s="10">
        <v>7535.4411842</v>
      </c>
      <c r="F32" s="7" t="str">
        <f t="shared" si="9"/>
        <v>N/A</v>
      </c>
      <c r="G32" s="10">
        <v>7646.8322583999998</v>
      </c>
      <c r="H32" s="7" t="str">
        <f t="shared" si="10"/>
        <v>N/A</v>
      </c>
      <c r="I32" s="8">
        <v>-0.224</v>
      </c>
      <c r="J32" s="8">
        <v>1.478</v>
      </c>
      <c r="K32" s="30" t="s">
        <v>734</v>
      </c>
      <c r="L32" s="105" t="str">
        <f>IF(J32="Div by 0", "N/A", IF(OR(J32="N/A",K32="N/A"),"N/A", IF(J32&gt;VALUE(MID(K32,1,2)), "No", IF(J32&lt;-1*VALUE(MID(K32,1,2)), "No", "Yes"))))</f>
        <v>Yes</v>
      </c>
    </row>
    <row r="33" spans="1:12" x14ac:dyDescent="0.2">
      <c r="A33" s="128" t="s">
        <v>1692</v>
      </c>
      <c r="B33" s="30" t="s">
        <v>213</v>
      </c>
      <c r="C33" s="10">
        <v>11926.23913</v>
      </c>
      <c r="D33" s="7" t="str">
        <f t="shared" si="8"/>
        <v>N/A</v>
      </c>
      <c r="E33" s="10">
        <v>5493.0164834999996</v>
      </c>
      <c r="F33" s="7" t="str">
        <f t="shared" si="9"/>
        <v>N/A</v>
      </c>
      <c r="G33" s="10">
        <v>7904.4190871000001</v>
      </c>
      <c r="H33" s="7" t="str">
        <f t="shared" si="10"/>
        <v>N/A</v>
      </c>
      <c r="I33" s="8">
        <v>-53.9</v>
      </c>
      <c r="J33" s="8">
        <v>43.9</v>
      </c>
      <c r="K33" s="30" t="s">
        <v>734</v>
      </c>
      <c r="L33" s="105" t="str">
        <f t="shared" ref="L33:L45" si="12">IF(J33="Div by 0", "N/A", IF(K33="N/A","N/A", IF(J33&gt;VALUE(MID(K33,1,2)), "No", IF(J33&lt;-1*VALUE(MID(K33,1,2)), "No", "Yes"))))</f>
        <v>No</v>
      </c>
    </row>
    <row r="34" spans="1:12" x14ac:dyDescent="0.2">
      <c r="A34" s="128" t="s">
        <v>1693</v>
      </c>
      <c r="B34" s="30" t="s">
        <v>213</v>
      </c>
      <c r="C34" s="10">
        <v>1416.4531135</v>
      </c>
      <c r="D34" s="7" t="str">
        <f t="shared" si="8"/>
        <v>N/A</v>
      </c>
      <c r="E34" s="10">
        <v>1371.56026</v>
      </c>
      <c r="F34" s="7" t="str">
        <f t="shared" si="9"/>
        <v>N/A</v>
      </c>
      <c r="G34" s="10">
        <v>1443.3043746000001</v>
      </c>
      <c r="H34" s="7" t="str">
        <f t="shared" si="10"/>
        <v>N/A</v>
      </c>
      <c r="I34" s="8">
        <v>-3.17</v>
      </c>
      <c r="J34" s="8">
        <v>5.2309999999999999</v>
      </c>
      <c r="K34" s="30" t="s">
        <v>734</v>
      </c>
      <c r="L34" s="105" t="str">
        <f t="shared" si="12"/>
        <v>Yes</v>
      </c>
    </row>
    <row r="35" spans="1:12" x14ac:dyDescent="0.2">
      <c r="A35" s="128" t="s">
        <v>1694</v>
      </c>
      <c r="B35" s="30" t="s">
        <v>213</v>
      </c>
      <c r="C35" s="10">
        <v>4845.4811822000001</v>
      </c>
      <c r="D35" s="7" t="str">
        <f t="shared" si="8"/>
        <v>N/A</v>
      </c>
      <c r="E35" s="10">
        <v>4974.5672554000002</v>
      </c>
      <c r="F35" s="7" t="str">
        <f t="shared" si="9"/>
        <v>N/A</v>
      </c>
      <c r="G35" s="10">
        <v>5149.9651287999995</v>
      </c>
      <c r="H35" s="7" t="str">
        <f t="shared" si="10"/>
        <v>N/A</v>
      </c>
      <c r="I35" s="8">
        <v>2.6640000000000001</v>
      </c>
      <c r="J35" s="8">
        <v>3.5259999999999998</v>
      </c>
      <c r="K35" s="30" t="s">
        <v>734</v>
      </c>
      <c r="L35" s="105" t="str">
        <f t="shared" si="12"/>
        <v>Yes</v>
      </c>
    </row>
    <row r="36" spans="1:12" x14ac:dyDescent="0.2">
      <c r="A36" s="128" t="s">
        <v>1695</v>
      </c>
      <c r="B36" s="30" t="s">
        <v>213</v>
      </c>
      <c r="C36" s="10">
        <v>352.07382483999999</v>
      </c>
      <c r="D36" s="7" t="str">
        <f t="shared" si="8"/>
        <v>N/A</v>
      </c>
      <c r="E36" s="10">
        <v>302.63701416999999</v>
      </c>
      <c r="F36" s="7" t="str">
        <f t="shared" si="9"/>
        <v>N/A</v>
      </c>
      <c r="G36" s="10">
        <v>283.10754549000001</v>
      </c>
      <c r="H36" s="7" t="str">
        <f t="shared" si="10"/>
        <v>N/A</v>
      </c>
      <c r="I36" s="8">
        <v>-14</v>
      </c>
      <c r="J36" s="8">
        <v>-6.45</v>
      </c>
      <c r="K36" s="30" t="s">
        <v>734</v>
      </c>
      <c r="L36" s="105" t="str">
        <f t="shared" si="12"/>
        <v>Yes</v>
      </c>
    </row>
    <row r="37" spans="1:12" x14ac:dyDescent="0.2">
      <c r="A37" s="128" t="s">
        <v>1696</v>
      </c>
      <c r="B37" s="30" t="s">
        <v>213</v>
      </c>
      <c r="C37" s="10" t="s">
        <v>1748</v>
      </c>
      <c r="D37" s="7" t="str">
        <f t="shared" si="8"/>
        <v>N/A</v>
      </c>
      <c r="E37" s="10" t="s">
        <v>1748</v>
      </c>
      <c r="F37" s="7" t="str">
        <f t="shared" si="9"/>
        <v>N/A</v>
      </c>
      <c r="G37" s="10" t="s">
        <v>1748</v>
      </c>
      <c r="H37" s="7" t="str">
        <f t="shared" si="10"/>
        <v>N/A</v>
      </c>
      <c r="I37" s="8" t="s">
        <v>1748</v>
      </c>
      <c r="J37" s="8" t="s">
        <v>1748</v>
      </c>
      <c r="K37" s="30" t="s">
        <v>734</v>
      </c>
      <c r="L37" s="105" t="str">
        <f t="shared" si="12"/>
        <v>N/A</v>
      </c>
    </row>
    <row r="38" spans="1:12" x14ac:dyDescent="0.2">
      <c r="A38" s="128" t="s">
        <v>1697</v>
      </c>
      <c r="B38" s="30" t="s">
        <v>213</v>
      </c>
      <c r="C38" s="10" t="s">
        <v>1748</v>
      </c>
      <c r="D38" s="7" t="str">
        <f t="shared" si="8"/>
        <v>N/A</v>
      </c>
      <c r="E38" s="10" t="s">
        <v>1748</v>
      </c>
      <c r="F38" s="7" t="str">
        <f t="shared" si="9"/>
        <v>N/A</v>
      </c>
      <c r="G38" s="10" t="s">
        <v>1748</v>
      </c>
      <c r="H38" s="7" t="str">
        <f t="shared" si="10"/>
        <v>N/A</v>
      </c>
      <c r="I38" s="8" t="s">
        <v>1748</v>
      </c>
      <c r="J38" s="8" t="s">
        <v>1748</v>
      </c>
      <c r="K38" s="30" t="s">
        <v>734</v>
      </c>
      <c r="L38" s="105" t="str">
        <f t="shared" si="12"/>
        <v>N/A</v>
      </c>
    </row>
    <row r="39" spans="1:12" x14ac:dyDescent="0.2">
      <c r="A39" s="128" t="s">
        <v>1698</v>
      </c>
      <c r="B39" s="30" t="s">
        <v>213</v>
      </c>
      <c r="C39" s="10">
        <v>321.87730018000002</v>
      </c>
      <c r="D39" s="7" t="str">
        <f t="shared" si="8"/>
        <v>N/A</v>
      </c>
      <c r="E39" s="10">
        <v>246.70007364</v>
      </c>
      <c r="F39" s="7" t="str">
        <f t="shared" si="9"/>
        <v>N/A</v>
      </c>
      <c r="G39" s="10">
        <v>264.79582435999998</v>
      </c>
      <c r="H39" s="7" t="str">
        <f t="shared" si="10"/>
        <v>N/A</v>
      </c>
      <c r="I39" s="8">
        <v>-23.4</v>
      </c>
      <c r="J39" s="8">
        <v>7.335</v>
      </c>
      <c r="K39" s="30" t="s">
        <v>734</v>
      </c>
      <c r="L39" s="105" t="str">
        <f t="shared" si="12"/>
        <v>Yes</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32059.738742000001</v>
      </c>
      <c r="D41" s="7" t="str">
        <f t="shared" si="8"/>
        <v>N/A</v>
      </c>
      <c r="E41" s="10">
        <v>29782.765201999999</v>
      </c>
      <c r="F41" s="7" t="str">
        <f t="shared" si="9"/>
        <v>N/A</v>
      </c>
      <c r="G41" s="10">
        <v>30145.381524</v>
      </c>
      <c r="H41" s="7" t="str">
        <f t="shared" si="10"/>
        <v>N/A</v>
      </c>
      <c r="I41" s="8">
        <v>-7.1</v>
      </c>
      <c r="J41" s="8">
        <v>1.218</v>
      </c>
      <c r="K41" s="30" t="s">
        <v>734</v>
      </c>
      <c r="L41" s="105" t="str">
        <f t="shared" si="12"/>
        <v>Yes</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14909.984984000001</v>
      </c>
      <c r="D44" s="7" t="str">
        <f t="shared" si="8"/>
        <v>N/A</v>
      </c>
      <c r="E44" s="10">
        <v>14589.759445</v>
      </c>
      <c r="F44" s="7" t="str">
        <f t="shared" si="9"/>
        <v>N/A</v>
      </c>
      <c r="G44" s="10">
        <v>15004.930578</v>
      </c>
      <c r="H44" s="7" t="str">
        <f t="shared" si="10"/>
        <v>N/A</v>
      </c>
      <c r="I44" s="8">
        <v>-2.15</v>
      </c>
      <c r="J44" s="8">
        <v>2.8460000000000001</v>
      </c>
      <c r="K44" s="30" t="s">
        <v>734</v>
      </c>
      <c r="L44" s="105" t="str">
        <f t="shared" si="12"/>
        <v>Yes</v>
      </c>
    </row>
    <row r="45" spans="1:12" ht="25.5" x14ac:dyDescent="0.2">
      <c r="A45" s="128" t="s">
        <v>1119</v>
      </c>
      <c r="B45" s="30" t="s">
        <v>213</v>
      </c>
      <c r="C45" s="10">
        <v>964.63370784000006</v>
      </c>
      <c r="D45" s="7" t="str">
        <f t="shared" si="8"/>
        <v>N/A</v>
      </c>
      <c r="E45" s="10">
        <v>916.18126665</v>
      </c>
      <c r="F45" s="7" t="str">
        <f t="shared" si="9"/>
        <v>N/A</v>
      </c>
      <c r="G45" s="10">
        <v>956.76187662999996</v>
      </c>
      <c r="H45" s="7" t="str">
        <f t="shared" si="10"/>
        <v>N/A</v>
      </c>
      <c r="I45" s="8">
        <v>-5.0199999999999996</v>
      </c>
      <c r="J45" s="8">
        <v>4.4290000000000003</v>
      </c>
      <c r="K45" s="30" t="s">
        <v>734</v>
      </c>
      <c r="L45" s="105" t="str">
        <f t="shared" si="12"/>
        <v>Yes</v>
      </c>
    </row>
    <row r="46" spans="1:12" x14ac:dyDescent="0.2">
      <c r="A46" s="128" t="s">
        <v>1120</v>
      </c>
      <c r="B46" s="22" t="s">
        <v>213</v>
      </c>
      <c r="C46" s="29">
        <v>51539.476588999998</v>
      </c>
      <c r="D46" s="27" t="str">
        <f t="shared" si="8"/>
        <v>N/A</v>
      </c>
      <c r="E46" s="29">
        <v>50255.353665000002</v>
      </c>
      <c r="F46" s="27" t="str">
        <f t="shared" si="9"/>
        <v>N/A</v>
      </c>
      <c r="G46" s="29">
        <v>51036.757325999999</v>
      </c>
      <c r="H46" s="27" t="str">
        <f t="shared" si="10"/>
        <v>N/A</v>
      </c>
      <c r="I46" s="8">
        <v>-2.4900000000000002</v>
      </c>
      <c r="J46" s="8">
        <v>1.5549999999999999</v>
      </c>
      <c r="K46" s="28" t="s">
        <v>734</v>
      </c>
      <c r="L46" s="105" t="str">
        <f>IF(J46="Div by 0", "N/A", IF(K46="N/A","N/A", IF(J46&gt;VALUE(MID(K46,1,2)), "No", IF(J46&lt;-1*VALUE(MID(K46,1,2)), "No", "Yes"))))</f>
        <v>Yes</v>
      </c>
    </row>
    <row r="47" spans="1:12" x14ac:dyDescent="0.2">
      <c r="A47" s="162" t="s">
        <v>1121</v>
      </c>
      <c r="B47" s="22" t="s">
        <v>213</v>
      </c>
      <c r="C47" s="29">
        <v>20243.432772</v>
      </c>
      <c r="D47" s="27" t="str">
        <f t="shared" si="8"/>
        <v>N/A</v>
      </c>
      <c r="E47" s="29">
        <v>19344.660922999999</v>
      </c>
      <c r="F47" s="27" t="str">
        <f t="shared" si="9"/>
        <v>N/A</v>
      </c>
      <c r="G47" s="29">
        <v>20170.619499</v>
      </c>
      <c r="H47" s="27" t="str">
        <f t="shared" si="10"/>
        <v>N/A</v>
      </c>
      <c r="I47" s="8">
        <v>-4.4400000000000004</v>
      </c>
      <c r="J47" s="8">
        <v>4.2699999999999996</v>
      </c>
      <c r="K47" s="28" t="s">
        <v>734</v>
      </c>
      <c r="L47" s="105" t="str">
        <f>IF(J47="Div by 0", "N/A", IF(K47="N/A","N/A", IF(J47&gt;VALUE(MID(K47,1,2)), "No", IF(J47&lt;-1*VALUE(MID(K47,1,2)), "No", "Yes"))))</f>
        <v>Yes</v>
      </c>
    </row>
    <row r="48" spans="1:12" ht="25.5" x14ac:dyDescent="0.2">
      <c r="A48" s="128" t="s">
        <v>1122</v>
      </c>
      <c r="B48" s="22" t="s">
        <v>213</v>
      </c>
      <c r="C48" s="29">
        <v>40171.268907999998</v>
      </c>
      <c r="D48" s="27" t="str">
        <f t="shared" si="8"/>
        <v>N/A</v>
      </c>
      <c r="E48" s="29">
        <v>41827.260838000002</v>
      </c>
      <c r="F48" s="27" t="str">
        <f t="shared" si="9"/>
        <v>N/A</v>
      </c>
      <c r="G48" s="29">
        <v>40918.279803999998</v>
      </c>
      <c r="H48" s="27" t="str">
        <f t="shared" si="10"/>
        <v>N/A</v>
      </c>
      <c r="I48" s="8">
        <v>4.1219999999999999</v>
      </c>
      <c r="J48" s="8">
        <v>-2.17</v>
      </c>
      <c r="K48" s="28" t="s">
        <v>734</v>
      </c>
      <c r="L48" s="105" t="str">
        <f>IF(J48="Div by 0", "N/A", IF(K48="N/A","N/A", IF(J48&gt;VALUE(MID(K48,1,2)), "No", IF(J48&lt;-1*VALUE(MID(K48,1,2)), "No", "Yes"))))</f>
        <v>Yes</v>
      </c>
    </row>
    <row r="49" spans="1:12" x14ac:dyDescent="0.2">
      <c r="A49" s="151" t="s">
        <v>1123</v>
      </c>
      <c r="B49" s="22" t="s">
        <v>213</v>
      </c>
      <c r="C49" s="29">
        <v>17846.271038999999</v>
      </c>
      <c r="D49" s="27" t="str">
        <f t="shared" si="8"/>
        <v>N/A</v>
      </c>
      <c r="E49" s="29">
        <v>17490.156255999998</v>
      </c>
      <c r="F49" s="27" t="str">
        <f t="shared" si="9"/>
        <v>N/A</v>
      </c>
      <c r="G49" s="29">
        <v>18458.278064999999</v>
      </c>
      <c r="H49" s="27" t="str">
        <f t="shared" si="10"/>
        <v>N/A</v>
      </c>
      <c r="I49" s="8">
        <v>-2</v>
      </c>
      <c r="J49" s="8">
        <v>5.5350000000000001</v>
      </c>
      <c r="K49" s="28" t="s">
        <v>734</v>
      </c>
      <c r="L49" s="105" t="str">
        <f t="shared" ref="L49:L59" si="13">IF(J49="Div by 0", "N/A", IF(K49="N/A","N/A", IF(J49&gt;VALUE(MID(K49,1,2)), "No", IF(J49&lt;-1*VALUE(MID(K49,1,2)), "No", "Yes"))))</f>
        <v>Yes</v>
      </c>
    </row>
    <row r="50" spans="1:12" ht="25.5" x14ac:dyDescent="0.2">
      <c r="A50" s="128" t="s">
        <v>1124</v>
      </c>
      <c r="B50" s="22" t="s">
        <v>213</v>
      </c>
      <c r="C50" s="29">
        <v>15919.131762000001</v>
      </c>
      <c r="D50" s="27" t="str">
        <f t="shared" si="8"/>
        <v>N/A</v>
      </c>
      <c r="E50" s="29">
        <v>15074.263462000001</v>
      </c>
      <c r="F50" s="27" t="str">
        <f t="shared" si="9"/>
        <v>N/A</v>
      </c>
      <c r="G50" s="29">
        <v>15692.568347</v>
      </c>
      <c r="H50" s="27" t="str">
        <f t="shared" si="10"/>
        <v>N/A</v>
      </c>
      <c r="I50" s="8">
        <v>-5.31</v>
      </c>
      <c r="J50" s="8">
        <v>4.1020000000000003</v>
      </c>
      <c r="K50" s="28" t="s">
        <v>734</v>
      </c>
      <c r="L50" s="105" t="str">
        <f t="shared" si="13"/>
        <v>Yes</v>
      </c>
    </row>
    <row r="51" spans="1:12" x14ac:dyDescent="0.2">
      <c r="A51" s="128" t="s">
        <v>1125</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734</v>
      </c>
      <c r="L51" s="105" t="str">
        <f t="shared" si="13"/>
        <v>N/A</v>
      </c>
    </row>
    <row r="52" spans="1:12" ht="25.5" x14ac:dyDescent="0.2">
      <c r="A52" s="128" t="s">
        <v>1126</v>
      </c>
      <c r="B52" s="22" t="s">
        <v>213</v>
      </c>
      <c r="C52" s="29" t="s">
        <v>1748</v>
      </c>
      <c r="D52" s="27" t="str">
        <f t="shared" si="14"/>
        <v>N/A</v>
      </c>
      <c r="E52" s="29" t="s">
        <v>1748</v>
      </c>
      <c r="F52" s="27" t="str">
        <f t="shared" si="15"/>
        <v>N/A</v>
      </c>
      <c r="G52" s="29" t="s">
        <v>1748</v>
      </c>
      <c r="H52" s="27" t="str">
        <f t="shared" si="16"/>
        <v>N/A</v>
      </c>
      <c r="I52" s="8" t="s">
        <v>1748</v>
      </c>
      <c r="J52" s="8" t="s">
        <v>1748</v>
      </c>
      <c r="K52" s="28" t="s">
        <v>734</v>
      </c>
      <c r="L52" s="105" t="str">
        <f t="shared" si="13"/>
        <v>N/A</v>
      </c>
    </row>
    <row r="53" spans="1:12" ht="25.5" x14ac:dyDescent="0.2">
      <c r="A53" s="128" t="s">
        <v>1127</v>
      </c>
      <c r="B53" s="22" t="s">
        <v>213</v>
      </c>
      <c r="C53" s="29">
        <v>28740.778045999999</v>
      </c>
      <c r="D53" s="27" t="str">
        <f t="shared" si="14"/>
        <v>N/A</v>
      </c>
      <c r="E53" s="29">
        <v>32725.745475</v>
      </c>
      <c r="F53" s="27" t="str">
        <f t="shared" si="15"/>
        <v>N/A</v>
      </c>
      <c r="G53" s="29">
        <v>33539.625652000002</v>
      </c>
      <c r="H53" s="27" t="str">
        <f t="shared" si="16"/>
        <v>N/A</v>
      </c>
      <c r="I53" s="8">
        <v>13.87</v>
      </c>
      <c r="J53" s="8">
        <v>2.4870000000000001</v>
      </c>
      <c r="K53" s="28" t="s">
        <v>734</v>
      </c>
      <c r="L53" s="105" t="str">
        <f t="shared" si="13"/>
        <v>Yes</v>
      </c>
    </row>
    <row r="54" spans="1:12" ht="25.5" x14ac:dyDescent="0.2">
      <c r="A54" s="128" t="s">
        <v>1128</v>
      </c>
      <c r="B54" s="22" t="s">
        <v>213</v>
      </c>
      <c r="C54" s="29" t="s">
        <v>1748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v>32415.259855</v>
      </c>
      <c r="D55" s="27" t="str">
        <f t="shared" si="14"/>
        <v>N/A</v>
      </c>
      <c r="E55" s="29">
        <v>35607.817671999997</v>
      </c>
      <c r="F55" s="27" t="str">
        <f t="shared" si="15"/>
        <v>N/A</v>
      </c>
      <c r="G55" s="29">
        <v>39504.697207999998</v>
      </c>
      <c r="H55" s="27" t="str">
        <f t="shared" si="16"/>
        <v>N/A</v>
      </c>
      <c r="I55" s="8">
        <v>9.8490000000000002</v>
      </c>
      <c r="J55" s="8">
        <v>10.94</v>
      </c>
      <c r="K55" s="28" t="s">
        <v>734</v>
      </c>
      <c r="L55" s="105" t="str">
        <f t="shared" si="13"/>
        <v>Yes</v>
      </c>
    </row>
    <row r="56" spans="1:12" ht="25.5" x14ac:dyDescent="0.2">
      <c r="A56" s="128" t="s">
        <v>1130</v>
      </c>
      <c r="B56" s="22" t="s">
        <v>213</v>
      </c>
      <c r="C56" s="29" t="s">
        <v>1748</v>
      </c>
      <c r="D56" s="27" t="str">
        <f t="shared" si="14"/>
        <v>N/A</v>
      </c>
      <c r="E56" s="29" t="s">
        <v>1748</v>
      </c>
      <c r="F56" s="27" t="str">
        <f t="shared" si="15"/>
        <v>N/A</v>
      </c>
      <c r="G56" s="29" t="s">
        <v>1748</v>
      </c>
      <c r="H56" s="27" t="str">
        <f t="shared" si="16"/>
        <v>N/A</v>
      </c>
      <c r="I56" s="8" t="s">
        <v>1748</v>
      </c>
      <c r="J56" s="8" t="s">
        <v>1748</v>
      </c>
      <c r="K56" s="28" t="s">
        <v>734</v>
      </c>
      <c r="L56" s="105" t="str">
        <f t="shared" si="13"/>
        <v>N/A</v>
      </c>
    </row>
    <row r="57" spans="1:12" ht="25.5" x14ac:dyDescent="0.2">
      <c r="A57" s="128" t="s">
        <v>1131</v>
      </c>
      <c r="B57" s="22" t="s">
        <v>213</v>
      </c>
      <c r="C57" s="29" t="s">
        <v>1748</v>
      </c>
      <c r="D57" s="27" t="str">
        <f t="shared" si="14"/>
        <v>N/A</v>
      </c>
      <c r="E57" s="29" t="s">
        <v>1748</v>
      </c>
      <c r="F57" s="27" t="str">
        <f t="shared" si="15"/>
        <v>N/A</v>
      </c>
      <c r="G57" s="29" t="s">
        <v>1748</v>
      </c>
      <c r="H57" s="27" t="str">
        <f t="shared" si="16"/>
        <v>N/A</v>
      </c>
      <c r="I57" s="8" t="s">
        <v>1748</v>
      </c>
      <c r="J57" s="8" t="s">
        <v>1748</v>
      </c>
      <c r="K57" s="28" t="s">
        <v>734</v>
      </c>
      <c r="L57" s="105" t="str">
        <f t="shared" si="13"/>
        <v>N/A</v>
      </c>
    </row>
    <row r="58" spans="1:12" ht="25.5" x14ac:dyDescent="0.2">
      <c r="A58" s="128" t="s">
        <v>1132</v>
      </c>
      <c r="B58" s="22" t="s">
        <v>213</v>
      </c>
      <c r="C58" s="29" t="s">
        <v>1748</v>
      </c>
      <c r="D58" s="27" t="str">
        <f t="shared" si="14"/>
        <v>N/A</v>
      </c>
      <c r="E58" s="29" t="s">
        <v>1748</v>
      </c>
      <c r="F58" s="27" t="str">
        <f t="shared" si="15"/>
        <v>N/A</v>
      </c>
      <c r="G58" s="29" t="s">
        <v>1748</v>
      </c>
      <c r="H58" s="27" t="str">
        <f t="shared" si="16"/>
        <v>N/A</v>
      </c>
      <c r="I58" s="8" t="s">
        <v>1748</v>
      </c>
      <c r="J58" s="8" t="s">
        <v>1748</v>
      </c>
      <c r="K58" s="28" t="s">
        <v>734</v>
      </c>
      <c r="L58" s="105" t="str">
        <f t="shared" si="13"/>
        <v>N/A</v>
      </c>
    </row>
    <row r="59" spans="1:12" ht="25.5" x14ac:dyDescent="0.2">
      <c r="A59" s="128" t="s">
        <v>1133</v>
      </c>
      <c r="B59" s="22" t="s">
        <v>213</v>
      </c>
      <c r="C59" s="29" t="s">
        <v>1748</v>
      </c>
      <c r="D59" s="27" t="str">
        <f t="shared" si="14"/>
        <v>N/A</v>
      </c>
      <c r="E59" s="29" t="s">
        <v>1748</v>
      </c>
      <c r="F59" s="27" t="str">
        <f t="shared" si="15"/>
        <v>N/A</v>
      </c>
      <c r="G59" s="29" t="s">
        <v>1748</v>
      </c>
      <c r="H59" s="27" t="str">
        <f t="shared" si="16"/>
        <v>N/A</v>
      </c>
      <c r="I59" s="8" t="s">
        <v>1748</v>
      </c>
      <c r="J59" s="8" t="s">
        <v>1748</v>
      </c>
      <c r="K59" s="28" t="s">
        <v>734</v>
      </c>
      <c r="L59" s="105" t="str">
        <f t="shared" si="13"/>
        <v>N/A</v>
      </c>
    </row>
    <row r="60" spans="1:12" x14ac:dyDescent="0.2">
      <c r="A60" s="151" t="s">
        <v>356</v>
      </c>
      <c r="B60" s="22" t="s">
        <v>213</v>
      </c>
      <c r="C60" s="29">
        <v>237496933</v>
      </c>
      <c r="D60" s="27" t="str">
        <f t="shared" si="14"/>
        <v>N/A</v>
      </c>
      <c r="E60" s="29">
        <v>266073430</v>
      </c>
      <c r="F60" s="27" t="str">
        <f t="shared" si="15"/>
        <v>N/A</v>
      </c>
      <c r="G60" s="29">
        <v>310280310</v>
      </c>
      <c r="H60" s="27" t="str">
        <f t="shared" si="16"/>
        <v>N/A</v>
      </c>
      <c r="I60" s="8">
        <v>12.03</v>
      </c>
      <c r="J60" s="8">
        <v>16.61</v>
      </c>
      <c r="K60" s="28" t="s">
        <v>734</v>
      </c>
      <c r="L60" s="105" t="str">
        <f t="shared" ref="L60:L70" si="17">IF(J60="Div by 0", "N/A", IF(K60="N/A","N/A", IF(J60&gt;VALUE(MID(K60,1,2)), "No", IF(J60&lt;-1*VALUE(MID(K60,1,2)), "No", "Yes"))))</f>
        <v>Yes</v>
      </c>
    </row>
    <row r="61" spans="1:12" ht="25.5" x14ac:dyDescent="0.2">
      <c r="A61" s="128" t="s">
        <v>1134</v>
      </c>
      <c r="B61" s="22" t="s">
        <v>213</v>
      </c>
      <c r="C61" s="29">
        <v>183326505</v>
      </c>
      <c r="D61" s="27" t="str">
        <f t="shared" si="14"/>
        <v>N/A</v>
      </c>
      <c r="E61" s="29">
        <v>199631929</v>
      </c>
      <c r="F61" s="27" t="str">
        <f t="shared" si="15"/>
        <v>N/A</v>
      </c>
      <c r="G61" s="29">
        <v>226731940</v>
      </c>
      <c r="H61" s="27" t="str">
        <f t="shared" si="16"/>
        <v>N/A</v>
      </c>
      <c r="I61" s="8">
        <v>8.8940000000000001</v>
      </c>
      <c r="J61" s="8">
        <v>13.57</v>
      </c>
      <c r="K61" s="28" t="s">
        <v>734</v>
      </c>
      <c r="L61" s="105" t="str">
        <f t="shared" si="17"/>
        <v>Yes</v>
      </c>
    </row>
    <row r="62" spans="1:12" x14ac:dyDescent="0.2">
      <c r="A62" s="128" t="s">
        <v>1135</v>
      </c>
      <c r="B62" s="22" t="s">
        <v>213</v>
      </c>
      <c r="C62" s="29">
        <v>0</v>
      </c>
      <c r="D62" s="27" t="str">
        <f t="shared" si="14"/>
        <v>N/A</v>
      </c>
      <c r="E62" s="29">
        <v>0</v>
      </c>
      <c r="F62" s="27" t="str">
        <f t="shared" si="15"/>
        <v>N/A</v>
      </c>
      <c r="G62" s="29">
        <v>0</v>
      </c>
      <c r="H62" s="27" t="str">
        <f t="shared" si="16"/>
        <v>N/A</v>
      </c>
      <c r="I62" s="8" t="s">
        <v>1748</v>
      </c>
      <c r="J62" s="8" t="s">
        <v>1748</v>
      </c>
      <c r="K62" s="28" t="s">
        <v>734</v>
      </c>
      <c r="L62" s="105" t="str">
        <f t="shared" si="17"/>
        <v>N/A</v>
      </c>
    </row>
    <row r="63" spans="1:12" ht="25.5" x14ac:dyDescent="0.2">
      <c r="A63" s="128" t="s">
        <v>1136</v>
      </c>
      <c r="B63" s="22" t="s">
        <v>213</v>
      </c>
      <c r="C63" s="29">
        <v>0</v>
      </c>
      <c r="D63" s="27" t="str">
        <f t="shared" si="14"/>
        <v>N/A</v>
      </c>
      <c r="E63" s="29">
        <v>0</v>
      </c>
      <c r="F63" s="27" t="str">
        <f t="shared" si="15"/>
        <v>N/A</v>
      </c>
      <c r="G63" s="29">
        <v>0</v>
      </c>
      <c r="H63" s="27" t="str">
        <f t="shared" si="16"/>
        <v>N/A</v>
      </c>
      <c r="I63" s="8" t="s">
        <v>1748</v>
      </c>
      <c r="J63" s="8" t="s">
        <v>1748</v>
      </c>
      <c r="K63" s="28" t="s">
        <v>734</v>
      </c>
      <c r="L63" s="105" t="str">
        <f t="shared" si="17"/>
        <v>N/A</v>
      </c>
    </row>
    <row r="64" spans="1:12" ht="25.5" x14ac:dyDescent="0.2">
      <c r="A64" s="128" t="s">
        <v>1137</v>
      </c>
      <c r="B64" s="22" t="s">
        <v>213</v>
      </c>
      <c r="C64" s="29">
        <v>18190440</v>
      </c>
      <c r="D64" s="27" t="str">
        <f t="shared" si="14"/>
        <v>N/A</v>
      </c>
      <c r="E64" s="29">
        <v>19748728</v>
      </c>
      <c r="F64" s="27" t="str">
        <f t="shared" si="15"/>
        <v>N/A</v>
      </c>
      <c r="G64" s="29">
        <v>21197373</v>
      </c>
      <c r="H64" s="27" t="str">
        <f t="shared" si="16"/>
        <v>N/A</v>
      </c>
      <c r="I64" s="8">
        <v>8.5670000000000002</v>
      </c>
      <c r="J64" s="8">
        <v>7.335</v>
      </c>
      <c r="K64" s="28" t="s">
        <v>734</v>
      </c>
      <c r="L64" s="105" t="str">
        <f t="shared" si="17"/>
        <v>Yes</v>
      </c>
    </row>
    <row r="65" spans="1:12" ht="25.5" x14ac:dyDescent="0.2">
      <c r="A65" s="128" t="s">
        <v>1138</v>
      </c>
      <c r="B65" s="22" t="s">
        <v>213</v>
      </c>
      <c r="C65" s="29">
        <v>0</v>
      </c>
      <c r="D65" s="27" t="str">
        <f t="shared" si="14"/>
        <v>N/A</v>
      </c>
      <c r="E65" s="29">
        <v>0</v>
      </c>
      <c r="F65" s="27" t="str">
        <f t="shared" si="15"/>
        <v>N/A</v>
      </c>
      <c r="G65" s="29">
        <v>0</v>
      </c>
      <c r="H65" s="27" t="str">
        <f t="shared" si="16"/>
        <v>N/A</v>
      </c>
      <c r="I65" s="8" t="s">
        <v>1748</v>
      </c>
      <c r="J65" s="8" t="s">
        <v>1748</v>
      </c>
      <c r="K65" s="28" t="s">
        <v>734</v>
      </c>
      <c r="L65" s="105" t="str">
        <f t="shared" si="17"/>
        <v>N/A</v>
      </c>
    </row>
    <row r="66" spans="1:12" ht="25.5" x14ac:dyDescent="0.2">
      <c r="A66" s="128" t="s">
        <v>1139</v>
      </c>
      <c r="B66" s="22" t="s">
        <v>213</v>
      </c>
      <c r="C66" s="29">
        <v>35979988</v>
      </c>
      <c r="D66" s="27" t="str">
        <f t="shared" si="14"/>
        <v>N/A</v>
      </c>
      <c r="E66" s="29">
        <v>46692773</v>
      </c>
      <c r="F66" s="27" t="str">
        <f t="shared" si="15"/>
        <v>N/A</v>
      </c>
      <c r="G66" s="29">
        <v>62350997</v>
      </c>
      <c r="H66" s="27" t="str">
        <f t="shared" si="16"/>
        <v>N/A</v>
      </c>
      <c r="I66" s="8">
        <v>29.77</v>
      </c>
      <c r="J66" s="8">
        <v>33.53</v>
      </c>
      <c r="K66" s="28" t="s">
        <v>734</v>
      </c>
      <c r="L66" s="105" t="str">
        <f t="shared" si="17"/>
        <v>No</v>
      </c>
    </row>
    <row r="67" spans="1:12" ht="25.5" x14ac:dyDescent="0.2">
      <c r="A67" s="128" t="s">
        <v>1140</v>
      </c>
      <c r="B67" s="22" t="s">
        <v>213</v>
      </c>
      <c r="C67" s="29">
        <v>0</v>
      </c>
      <c r="D67" s="27" t="str">
        <f t="shared" si="14"/>
        <v>N/A</v>
      </c>
      <c r="E67" s="29">
        <v>0</v>
      </c>
      <c r="F67" s="27" t="str">
        <f t="shared" si="15"/>
        <v>N/A</v>
      </c>
      <c r="G67" s="29">
        <v>0</v>
      </c>
      <c r="H67" s="27" t="str">
        <f t="shared" si="16"/>
        <v>N/A</v>
      </c>
      <c r="I67" s="8" t="s">
        <v>1748</v>
      </c>
      <c r="J67" s="8" t="s">
        <v>1748</v>
      </c>
      <c r="K67" s="28" t="s">
        <v>734</v>
      </c>
      <c r="L67" s="105" t="str">
        <f t="shared" si="17"/>
        <v>N/A</v>
      </c>
    </row>
    <row r="68" spans="1:12" ht="25.5" x14ac:dyDescent="0.2">
      <c r="A68" s="128" t="s">
        <v>1141</v>
      </c>
      <c r="B68" s="22" t="s">
        <v>213</v>
      </c>
      <c r="C68" s="29">
        <v>0</v>
      </c>
      <c r="D68" s="27" t="str">
        <f t="shared" si="14"/>
        <v>N/A</v>
      </c>
      <c r="E68" s="29">
        <v>0</v>
      </c>
      <c r="F68" s="27" t="str">
        <f t="shared" si="15"/>
        <v>N/A</v>
      </c>
      <c r="G68" s="29">
        <v>0</v>
      </c>
      <c r="H68" s="27" t="str">
        <f t="shared" si="16"/>
        <v>N/A</v>
      </c>
      <c r="I68" s="8" t="s">
        <v>1748</v>
      </c>
      <c r="J68" s="8" t="s">
        <v>1748</v>
      </c>
      <c r="K68" s="28" t="s">
        <v>734</v>
      </c>
      <c r="L68" s="105" t="str">
        <f t="shared" si="17"/>
        <v>N/A</v>
      </c>
    </row>
    <row r="69" spans="1:12" ht="25.5" x14ac:dyDescent="0.2">
      <c r="A69" s="128" t="s">
        <v>1142</v>
      </c>
      <c r="B69" s="22" t="s">
        <v>213</v>
      </c>
      <c r="C69" s="29">
        <v>0</v>
      </c>
      <c r="D69" s="27" t="str">
        <f t="shared" si="14"/>
        <v>N/A</v>
      </c>
      <c r="E69" s="29">
        <v>0</v>
      </c>
      <c r="F69" s="27" t="str">
        <f t="shared" si="15"/>
        <v>N/A</v>
      </c>
      <c r="G69" s="29">
        <v>0</v>
      </c>
      <c r="H69" s="27" t="str">
        <f t="shared" si="16"/>
        <v>N/A</v>
      </c>
      <c r="I69" s="8" t="s">
        <v>1748</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0</v>
      </c>
      <c r="H70" s="27" t="str">
        <f t="shared" si="16"/>
        <v>N/A</v>
      </c>
      <c r="I70" s="8" t="s">
        <v>1748</v>
      </c>
      <c r="J70" s="8" t="s">
        <v>1748</v>
      </c>
      <c r="K70" s="28" t="s">
        <v>734</v>
      </c>
      <c r="L70" s="105" t="str">
        <f t="shared" si="17"/>
        <v>N/A</v>
      </c>
    </row>
    <row r="71" spans="1:12" x14ac:dyDescent="0.2">
      <c r="A71" s="151" t="s">
        <v>1144</v>
      </c>
      <c r="B71" s="22" t="s">
        <v>213</v>
      </c>
      <c r="C71" s="29">
        <v>10785.999954999999</v>
      </c>
      <c r="D71" s="27" t="str">
        <f t="shared" si="14"/>
        <v>N/A</v>
      </c>
      <c r="E71" s="29">
        <v>10798.872925</v>
      </c>
      <c r="F71" s="27" t="str">
        <f t="shared" si="15"/>
        <v>N/A</v>
      </c>
      <c r="G71" s="29">
        <v>11969.767379000001</v>
      </c>
      <c r="H71" s="27" t="str">
        <f t="shared" si="16"/>
        <v>N/A</v>
      </c>
      <c r="I71" s="8">
        <v>0.1193</v>
      </c>
      <c r="J71" s="8">
        <v>10.84</v>
      </c>
      <c r="K71" s="28" t="s">
        <v>734</v>
      </c>
      <c r="L71" s="105" t="str">
        <f t="shared" ref="L71:L81" si="18">IF(J71="Div by 0", "N/A", IF(K71="N/A","N/A", IF(J71&gt;VALUE(MID(K71,1,2)), "No", IF(J71&lt;-1*VALUE(MID(K71,1,2)), "No", "Yes"))))</f>
        <v>Yes</v>
      </c>
    </row>
    <row r="72" spans="1:12" ht="25.5" x14ac:dyDescent="0.2">
      <c r="A72" s="128" t="s">
        <v>1145</v>
      </c>
      <c r="B72" s="22" t="s">
        <v>213</v>
      </c>
      <c r="C72" s="29">
        <v>9517.5218046000009</v>
      </c>
      <c r="D72" s="27" t="str">
        <f t="shared" si="14"/>
        <v>N/A</v>
      </c>
      <c r="E72" s="29">
        <v>9235.3779145000008</v>
      </c>
      <c r="F72" s="27" t="str">
        <f t="shared" si="15"/>
        <v>N/A</v>
      </c>
      <c r="G72" s="29">
        <v>10000.967756</v>
      </c>
      <c r="H72" s="27" t="str">
        <f t="shared" si="16"/>
        <v>N/A</v>
      </c>
      <c r="I72" s="8">
        <v>-2.96</v>
      </c>
      <c r="J72" s="8">
        <v>8.2899999999999991</v>
      </c>
      <c r="K72" s="28" t="s">
        <v>734</v>
      </c>
      <c r="L72" s="105" t="str">
        <f t="shared" si="18"/>
        <v>Yes</v>
      </c>
    </row>
    <row r="73" spans="1:12" ht="25.5" x14ac:dyDescent="0.2">
      <c r="A73" s="128" t="s">
        <v>1146</v>
      </c>
      <c r="B73" s="22" t="s">
        <v>213</v>
      </c>
      <c r="C73" s="29" t="s">
        <v>1748</v>
      </c>
      <c r="D73" s="27" t="str">
        <f t="shared" si="14"/>
        <v>N/A</v>
      </c>
      <c r="E73" s="29" t="s">
        <v>1748</v>
      </c>
      <c r="F73" s="27" t="str">
        <f t="shared" si="15"/>
        <v>N/A</v>
      </c>
      <c r="G73" s="29" t="s">
        <v>1748</v>
      </c>
      <c r="H73" s="27" t="str">
        <f t="shared" si="16"/>
        <v>N/A</v>
      </c>
      <c r="I73" s="8" t="s">
        <v>1748</v>
      </c>
      <c r="J73" s="8" t="s">
        <v>1748</v>
      </c>
      <c r="K73" s="28" t="s">
        <v>734</v>
      </c>
      <c r="L73" s="105" t="str">
        <f t="shared" si="18"/>
        <v>N/A</v>
      </c>
    </row>
    <row r="74" spans="1:12" ht="25.5" x14ac:dyDescent="0.2">
      <c r="A74" s="128" t="s">
        <v>1147</v>
      </c>
      <c r="B74" s="22" t="s">
        <v>213</v>
      </c>
      <c r="C74" s="29" t="s">
        <v>1748</v>
      </c>
      <c r="D74" s="27" t="str">
        <f t="shared" si="14"/>
        <v>N/A</v>
      </c>
      <c r="E74" s="29" t="s">
        <v>1748</v>
      </c>
      <c r="F74" s="27" t="str">
        <f t="shared" si="15"/>
        <v>N/A</v>
      </c>
      <c r="G74" s="29" t="s">
        <v>1748</v>
      </c>
      <c r="H74" s="27" t="str">
        <f t="shared" si="16"/>
        <v>N/A</v>
      </c>
      <c r="I74" s="8" t="s">
        <v>1748</v>
      </c>
      <c r="J74" s="8" t="s">
        <v>1748</v>
      </c>
      <c r="K74" s="28" t="s">
        <v>734</v>
      </c>
      <c r="L74" s="105" t="str">
        <f t="shared" si="18"/>
        <v>N/A</v>
      </c>
    </row>
    <row r="75" spans="1:12" ht="25.5" x14ac:dyDescent="0.2">
      <c r="A75" s="128" t="s">
        <v>1148</v>
      </c>
      <c r="B75" s="22" t="s">
        <v>213</v>
      </c>
      <c r="C75" s="29">
        <v>21942.629674</v>
      </c>
      <c r="D75" s="27" t="str">
        <f t="shared" si="14"/>
        <v>N/A</v>
      </c>
      <c r="E75" s="29">
        <v>22340.190044999999</v>
      </c>
      <c r="F75" s="27" t="str">
        <f t="shared" si="15"/>
        <v>N/A</v>
      </c>
      <c r="G75" s="29">
        <v>22103.621480999998</v>
      </c>
      <c r="H75" s="27" t="str">
        <f t="shared" si="16"/>
        <v>N/A</v>
      </c>
      <c r="I75" s="8">
        <v>1.8120000000000001</v>
      </c>
      <c r="J75" s="8">
        <v>-1.06</v>
      </c>
      <c r="K75" s="28" t="s">
        <v>734</v>
      </c>
      <c r="L75" s="105" t="str">
        <f t="shared" si="18"/>
        <v>Yes</v>
      </c>
    </row>
    <row r="76" spans="1:12" ht="25.5" x14ac:dyDescent="0.2">
      <c r="A76" s="128" t="s">
        <v>1149</v>
      </c>
      <c r="B76" s="22" t="s">
        <v>213</v>
      </c>
      <c r="C76" s="29" t="s">
        <v>1748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v>18661.819501999998</v>
      </c>
      <c r="D77" s="27" t="str">
        <f t="shared" si="14"/>
        <v>N/A</v>
      </c>
      <c r="E77" s="29">
        <v>21829.253389000001</v>
      </c>
      <c r="F77" s="27" t="str">
        <f t="shared" si="15"/>
        <v>N/A</v>
      </c>
      <c r="G77" s="29">
        <v>27203.750873000001</v>
      </c>
      <c r="H77" s="27" t="str">
        <f t="shared" si="16"/>
        <v>N/A</v>
      </c>
      <c r="I77" s="8">
        <v>16.97</v>
      </c>
      <c r="J77" s="8">
        <v>24.62</v>
      </c>
      <c r="K77" s="28" t="s">
        <v>734</v>
      </c>
      <c r="L77" s="105" t="str">
        <f t="shared" si="18"/>
        <v>Yes</v>
      </c>
    </row>
    <row r="78" spans="1:12" ht="25.5" x14ac:dyDescent="0.2">
      <c r="A78" s="128" t="s">
        <v>1151</v>
      </c>
      <c r="B78" s="22" t="s">
        <v>213</v>
      </c>
      <c r="C78" s="29" t="s">
        <v>1748</v>
      </c>
      <c r="D78" s="27" t="str">
        <f t="shared" si="14"/>
        <v>N/A</v>
      </c>
      <c r="E78" s="29" t="s">
        <v>1748</v>
      </c>
      <c r="F78" s="27" t="str">
        <f t="shared" si="15"/>
        <v>N/A</v>
      </c>
      <c r="G78" s="29" t="s">
        <v>1748</v>
      </c>
      <c r="H78" s="27" t="str">
        <f t="shared" si="16"/>
        <v>N/A</v>
      </c>
      <c r="I78" s="8" t="s">
        <v>1748</v>
      </c>
      <c r="J78" s="8" t="s">
        <v>1748</v>
      </c>
      <c r="K78" s="28" t="s">
        <v>734</v>
      </c>
      <c r="L78" s="105" t="str">
        <f t="shared" si="18"/>
        <v>N/A</v>
      </c>
    </row>
    <row r="79" spans="1:12" ht="25.5" x14ac:dyDescent="0.2">
      <c r="A79" s="128" t="s">
        <v>1152</v>
      </c>
      <c r="B79" s="22" t="s">
        <v>213</v>
      </c>
      <c r="C79" s="29" t="s">
        <v>1748</v>
      </c>
      <c r="D79" s="27" t="str">
        <f t="shared" si="14"/>
        <v>N/A</v>
      </c>
      <c r="E79" s="29" t="s">
        <v>1748</v>
      </c>
      <c r="F79" s="27" t="str">
        <f t="shared" si="15"/>
        <v>N/A</v>
      </c>
      <c r="G79" s="29" t="s">
        <v>1748</v>
      </c>
      <c r="H79" s="27" t="str">
        <f t="shared" si="16"/>
        <v>N/A</v>
      </c>
      <c r="I79" s="8" t="s">
        <v>1748</v>
      </c>
      <c r="J79" s="8" t="s">
        <v>1748</v>
      </c>
      <c r="K79" s="28" t="s">
        <v>734</v>
      </c>
      <c r="L79" s="105" t="str">
        <f t="shared" si="18"/>
        <v>N/A</v>
      </c>
    </row>
    <row r="80" spans="1:12" ht="25.5" x14ac:dyDescent="0.2">
      <c r="A80" s="128" t="s">
        <v>1153</v>
      </c>
      <c r="B80" s="22" t="s">
        <v>213</v>
      </c>
      <c r="C80" s="29" t="s">
        <v>1748</v>
      </c>
      <c r="D80" s="27" t="str">
        <f t="shared" si="14"/>
        <v>N/A</v>
      </c>
      <c r="E80" s="29" t="s">
        <v>1748</v>
      </c>
      <c r="F80" s="27" t="str">
        <f t="shared" si="15"/>
        <v>N/A</v>
      </c>
      <c r="G80" s="29" t="s">
        <v>1748</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t="s">
        <v>1748</v>
      </c>
      <c r="H81" s="27" t="str">
        <f t="shared" si="16"/>
        <v>N/A</v>
      </c>
      <c r="I81" s="8" t="s">
        <v>1748</v>
      </c>
      <c r="J81" s="8" t="s">
        <v>1748</v>
      </c>
      <c r="K81" s="28" t="s">
        <v>734</v>
      </c>
      <c r="L81" s="105" t="str">
        <f t="shared" si="18"/>
        <v>N/A</v>
      </c>
    </row>
    <row r="82" spans="1:12" x14ac:dyDescent="0.2">
      <c r="A82" s="128" t="s">
        <v>357</v>
      </c>
      <c r="B82" s="22" t="s">
        <v>213</v>
      </c>
      <c r="C82" s="29">
        <v>237724237</v>
      </c>
      <c r="D82" s="27" t="str">
        <f t="shared" si="14"/>
        <v>N/A</v>
      </c>
      <c r="E82" s="29">
        <v>266089706</v>
      </c>
      <c r="F82" s="27" t="str">
        <f t="shared" si="15"/>
        <v>N/A</v>
      </c>
      <c r="G82" s="29">
        <v>310302384</v>
      </c>
      <c r="H82" s="27" t="str">
        <f t="shared" si="16"/>
        <v>N/A</v>
      </c>
      <c r="I82" s="8">
        <v>11.93</v>
      </c>
      <c r="J82" s="8">
        <v>16.62</v>
      </c>
      <c r="K82" s="28" t="s">
        <v>734</v>
      </c>
      <c r="L82" s="105" t="str">
        <f t="shared" ref="L82:L138" si="19">IF(J82="Div by 0", "N/A", IF(K82="N/A","N/A", IF(J82&gt;VALUE(MID(K82,1,2)), "No", IF(J82&lt;-1*VALUE(MID(K82,1,2)), "No", "Yes"))))</f>
        <v>Yes</v>
      </c>
    </row>
    <row r="83" spans="1:12" x14ac:dyDescent="0.2">
      <c r="A83" s="128" t="s">
        <v>363</v>
      </c>
      <c r="B83" s="22" t="s">
        <v>213</v>
      </c>
      <c r="C83" s="23">
        <v>22259</v>
      </c>
      <c r="D83" s="27" t="str">
        <f t="shared" ref="D83:D114" si="20">IF($B83="N/A","N/A",IF(C83&gt;10,"No",IF(C83&lt;-10,"No","Yes")))</f>
        <v>N/A</v>
      </c>
      <c r="E83" s="23">
        <v>24296</v>
      </c>
      <c r="F83" s="27" t="str">
        <f t="shared" ref="F83:F114" si="21">IF($B83="N/A","N/A",IF(E83&gt;10,"No",IF(E83&lt;-10,"No","Yes")))</f>
        <v>N/A</v>
      </c>
      <c r="G83" s="23">
        <v>25547</v>
      </c>
      <c r="H83" s="27" t="str">
        <f t="shared" ref="H83:H114" si="22">IF($B83="N/A","N/A",IF(G83&gt;10,"No",IF(G83&lt;-10,"No","Yes")))</f>
        <v>N/A</v>
      </c>
      <c r="I83" s="8">
        <v>9.1509999999999998</v>
      </c>
      <c r="J83" s="8">
        <v>5.149</v>
      </c>
      <c r="K83" s="28" t="s">
        <v>734</v>
      </c>
      <c r="L83" s="105" t="str">
        <f t="shared" si="19"/>
        <v>Yes</v>
      </c>
    </row>
    <row r="84" spans="1:12" x14ac:dyDescent="0.2">
      <c r="A84" s="128" t="s">
        <v>358</v>
      </c>
      <c r="B84" s="22" t="s">
        <v>213</v>
      </c>
      <c r="C84" s="29">
        <v>10679.915405</v>
      </c>
      <c r="D84" s="27" t="str">
        <f t="shared" si="20"/>
        <v>N/A</v>
      </c>
      <c r="E84" s="29">
        <v>10951.99646</v>
      </c>
      <c r="F84" s="27" t="str">
        <f t="shared" si="21"/>
        <v>N/A</v>
      </c>
      <c r="G84" s="29">
        <v>12146.333581000001</v>
      </c>
      <c r="H84" s="27" t="str">
        <f t="shared" si="22"/>
        <v>N/A</v>
      </c>
      <c r="I84" s="8">
        <v>2.548</v>
      </c>
      <c r="J84" s="8">
        <v>10.91</v>
      </c>
      <c r="K84" s="28" t="s">
        <v>734</v>
      </c>
      <c r="L84" s="105" t="str">
        <f t="shared" si="19"/>
        <v>Yes</v>
      </c>
    </row>
    <row r="85" spans="1:12" ht="25.5" x14ac:dyDescent="0.2">
      <c r="A85" s="128" t="s">
        <v>1155</v>
      </c>
      <c r="B85" s="22" t="s">
        <v>213</v>
      </c>
      <c r="C85" s="29">
        <v>31493547</v>
      </c>
      <c r="D85" s="27" t="str">
        <f t="shared" si="20"/>
        <v>N/A</v>
      </c>
      <c r="E85" s="29">
        <v>34891829</v>
      </c>
      <c r="F85" s="27" t="str">
        <f t="shared" si="21"/>
        <v>N/A</v>
      </c>
      <c r="G85" s="29">
        <v>39059328</v>
      </c>
      <c r="H85" s="27" t="str">
        <f t="shared" si="22"/>
        <v>N/A</v>
      </c>
      <c r="I85" s="8">
        <v>10.79</v>
      </c>
      <c r="J85" s="8">
        <v>11.94</v>
      </c>
      <c r="K85" s="28" t="s">
        <v>734</v>
      </c>
      <c r="L85" s="105" t="str">
        <f t="shared" si="19"/>
        <v>Yes</v>
      </c>
    </row>
    <row r="86" spans="1:12" x14ac:dyDescent="0.2">
      <c r="A86" s="128" t="s">
        <v>724</v>
      </c>
      <c r="B86" s="22" t="s">
        <v>213</v>
      </c>
      <c r="C86" s="23">
        <v>18279</v>
      </c>
      <c r="D86" s="27" t="str">
        <f t="shared" si="20"/>
        <v>N/A</v>
      </c>
      <c r="E86" s="23">
        <v>20260</v>
      </c>
      <c r="F86" s="27" t="str">
        <f t="shared" si="21"/>
        <v>N/A</v>
      </c>
      <c r="G86" s="23">
        <v>21190</v>
      </c>
      <c r="H86" s="27" t="str">
        <f t="shared" si="22"/>
        <v>N/A</v>
      </c>
      <c r="I86" s="8">
        <v>10.84</v>
      </c>
      <c r="J86" s="8">
        <v>4.59</v>
      </c>
      <c r="K86" s="28" t="s">
        <v>734</v>
      </c>
      <c r="L86" s="105" t="str">
        <f t="shared" si="19"/>
        <v>Yes</v>
      </c>
    </row>
    <row r="87" spans="1:12" ht="25.5" x14ac:dyDescent="0.2">
      <c r="A87" s="128" t="s">
        <v>1156</v>
      </c>
      <c r="B87" s="22" t="s">
        <v>213</v>
      </c>
      <c r="C87" s="29">
        <v>1722.9359921</v>
      </c>
      <c r="D87" s="27" t="str">
        <f t="shared" si="20"/>
        <v>N/A</v>
      </c>
      <c r="E87" s="29">
        <v>1722.2028134</v>
      </c>
      <c r="F87" s="27" t="str">
        <f t="shared" si="21"/>
        <v>N/A</v>
      </c>
      <c r="G87" s="29">
        <v>1843.2906088</v>
      </c>
      <c r="H87" s="27" t="str">
        <f t="shared" si="22"/>
        <v>N/A</v>
      </c>
      <c r="I87" s="8">
        <v>-4.2999999999999997E-2</v>
      </c>
      <c r="J87" s="8">
        <v>7.0309999999999997</v>
      </c>
      <c r="K87" s="28" t="s">
        <v>734</v>
      </c>
      <c r="L87" s="105" t="str">
        <f t="shared" si="19"/>
        <v>Yes</v>
      </c>
    </row>
    <row r="88" spans="1:12" ht="25.5" x14ac:dyDescent="0.2">
      <c r="A88" s="128" t="s">
        <v>1157</v>
      </c>
      <c r="B88" s="22" t="s">
        <v>213</v>
      </c>
      <c r="C88" s="29">
        <v>6654373</v>
      </c>
      <c r="D88" s="27" t="str">
        <f t="shared" si="20"/>
        <v>N/A</v>
      </c>
      <c r="E88" s="29">
        <v>7444918</v>
      </c>
      <c r="F88" s="27" t="str">
        <f t="shared" si="21"/>
        <v>N/A</v>
      </c>
      <c r="G88" s="29">
        <v>9505775</v>
      </c>
      <c r="H88" s="27" t="str">
        <f t="shared" si="22"/>
        <v>N/A</v>
      </c>
      <c r="I88" s="8">
        <v>11.88</v>
      </c>
      <c r="J88" s="8">
        <v>27.68</v>
      </c>
      <c r="K88" s="28" t="s">
        <v>734</v>
      </c>
      <c r="L88" s="105" t="str">
        <f t="shared" si="19"/>
        <v>Yes</v>
      </c>
    </row>
    <row r="89" spans="1:12" x14ac:dyDescent="0.2">
      <c r="A89" s="128" t="s">
        <v>725</v>
      </c>
      <c r="B89" s="22" t="s">
        <v>213</v>
      </c>
      <c r="C89" s="23">
        <v>508</v>
      </c>
      <c r="D89" s="27" t="str">
        <f t="shared" si="20"/>
        <v>N/A</v>
      </c>
      <c r="E89" s="23">
        <v>658</v>
      </c>
      <c r="F89" s="27" t="str">
        <f t="shared" si="21"/>
        <v>N/A</v>
      </c>
      <c r="G89" s="23">
        <v>727</v>
      </c>
      <c r="H89" s="27" t="str">
        <f t="shared" si="22"/>
        <v>N/A</v>
      </c>
      <c r="I89" s="8">
        <v>29.53</v>
      </c>
      <c r="J89" s="8">
        <v>10.49</v>
      </c>
      <c r="K89" s="28" t="s">
        <v>734</v>
      </c>
      <c r="L89" s="105" t="str">
        <f t="shared" si="19"/>
        <v>Yes</v>
      </c>
    </row>
    <row r="90" spans="1:12" ht="25.5" x14ac:dyDescent="0.2">
      <c r="A90" s="128" t="s">
        <v>1158</v>
      </c>
      <c r="B90" s="22" t="s">
        <v>213</v>
      </c>
      <c r="C90" s="29">
        <v>13099.159449000001</v>
      </c>
      <c r="D90" s="27" t="str">
        <f t="shared" si="20"/>
        <v>N/A</v>
      </c>
      <c r="E90" s="29">
        <v>11314.465045999999</v>
      </c>
      <c r="F90" s="27" t="str">
        <f t="shared" si="21"/>
        <v>N/A</v>
      </c>
      <c r="G90" s="29">
        <v>13075.343879</v>
      </c>
      <c r="H90" s="27" t="str">
        <f t="shared" si="22"/>
        <v>N/A</v>
      </c>
      <c r="I90" s="8">
        <v>-13.6</v>
      </c>
      <c r="J90" s="8">
        <v>15.56</v>
      </c>
      <c r="K90" s="28" t="s">
        <v>734</v>
      </c>
      <c r="L90" s="105" t="str">
        <f t="shared" si="19"/>
        <v>Yes</v>
      </c>
    </row>
    <row r="91" spans="1:12" ht="25.5" x14ac:dyDescent="0.2">
      <c r="A91" s="128" t="s">
        <v>1159</v>
      </c>
      <c r="B91" s="22" t="s">
        <v>213</v>
      </c>
      <c r="C91" s="29">
        <v>2150241</v>
      </c>
      <c r="D91" s="27" t="str">
        <f t="shared" si="20"/>
        <v>N/A</v>
      </c>
      <c r="E91" s="29">
        <v>2244327</v>
      </c>
      <c r="F91" s="27" t="str">
        <f t="shared" si="21"/>
        <v>N/A</v>
      </c>
      <c r="G91" s="29">
        <v>2205703</v>
      </c>
      <c r="H91" s="27" t="str">
        <f t="shared" si="22"/>
        <v>N/A</v>
      </c>
      <c r="I91" s="8">
        <v>4.3760000000000003</v>
      </c>
      <c r="J91" s="8">
        <v>-1.72</v>
      </c>
      <c r="K91" s="28" t="s">
        <v>734</v>
      </c>
      <c r="L91" s="105" t="str">
        <f t="shared" si="19"/>
        <v>Yes</v>
      </c>
    </row>
    <row r="92" spans="1:12" x14ac:dyDescent="0.2">
      <c r="A92" s="128" t="s">
        <v>726</v>
      </c>
      <c r="B92" s="22" t="s">
        <v>213</v>
      </c>
      <c r="C92" s="23">
        <v>216</v>
      </c>
      <c r="D92" s="27" t="str">
        <f t="shared" si="20"/>
        <v>N/A</v>
      </c>
      <c r="E92" s="23">
        <v>234</v>
      </c>
      <c r="F92" s="27" t="str">
        <f t="shared" si="21"/>
        <v>N/A</v>
      </c>
      <c r="G92" s="23">
        <v>242</v>
      </c>
      <c r="H92" s="27" t="str">
        <f t="shared" si="22"/>
        <v>N/A</v>
      </c>
      <c r="I92" s="8">
        <v>8.3330000000000002</v>
      </c>
      <c r="J92" s="8">
        <v>3.419</v>
      </c>
      <c r="K92" s="28" t="s">
        <v>734</v>
      </c>
      <c r="L92" s="105" t="str">
        <f t="shared" si="19"/>
        <v>Yes</v>
      </c>
    </row>
    <row r="93" spans="1:12" ht="25.5" x14ac:dyDescent="0.2">
      <c r="A93" s="128" t="s">
        <v>1160</v>
      </c>
      <c r="B93" s="22" t="s">
        <v>213</v>
      </c>
      <c r="C93" s="29">
        <v>9954.8194444000001</v>
      </c>
      <c r="D93" s="27" t="str">
        <f t="shared" si="20"/>
        <v>N/A</v>
      </c>
      <c r="E93" s="29">
        <v>9591.1410255999999</v>
      </c>
      <c r="F93" s="27" t="str">
        <f t="shared" si="21"/>
        <v>N/A</v>
      </c>
      <c r="G93" s="29">
        <v>9114.4752066000001</v>
      </c>
      <c r="H93" s="27" t="str">
        <f t="shared" si="22"/>
        <v>N/A</v>
      </c>
      <c r="I93" s="8">
        <v>-3.65</v>
      </c>
      <c r="J93" s="8">
        <v>-4.97</v>
      </c>
      <c r="K93" s="28" t="s">
        <v>734</v>
      </c>
      <c r="L93" s="105" t="str">
        <f t="shared" si="19"/>
        <v>Yes</v>
      </c>
    </row>
    <row r="94" spans="1:12" x14ac:dyDescent="0.2">
      <c r="A94" s="128" t="s">
        <v>1161</v>
      </c>
      <c r="B94" s="22" t="s">
        <v>213</v>
      </c>
      <c r="C94" s="29">
        <v>24641644</v>
      </c>
      <c r="D94" s="27" t="str">
        <f t="shared" si="20"/>
        <v>N/A</v>
      </c>
      <c r="E94" s="29">
        <v>30233075</v>
      </c>
      <c r="F94" s="27" t="str">
        <f t="shared" si="21"/>
        <v>N/A</v>
      </c>
      <c r="G94" s="29">
        <v>35326099</v>
      </c>
      <c r="H94" s="27" t="str">
        <f t="shared" si="22"/>
        <v>N/A</v>
      </c>
      <c r="I94" s="8">
        <v>22.69</v>
      </c>
      <c r="J94" s="8">
        <v>16.850000000000001</v>
      </c>
      <c r="K94" s="28" t="s">
        <v>734</v>
      </c>
      <c r="L94" s="105" t="str">
        <f t="shared" si="19"/>
        <v>Yes</v>
      </c>
    </row>
    <row r="95" spans="1:12" x14ac:dyDescent="0.2">
      <c r="A95" s="128" t="s">
        <v>727</v>
      </c>
      <c r="B95" s="22" t="s">
        <v>213</v>
      </c>
      <c r="C95" s="23">
        <v>2868</v>
      </c>
      <c r="D95" s="27" t="str">
        <f t="shared" si="20"/>
        <v>N/A</v>
      </c>
      <c r="E95" s="23">
        <v>3590</v>
      </c>
      <c r="F95" s="27" t="str">
        <f t="shared" si="21"/>
        <v>N/A</v>
      </c>
      <c r="G95" s="23">
        <v>3862</v>
      </c>
      <c r="H95" s="27" t="str">
        <f t="shared" si="22"/>
        <v>N/A</v>
      </c>
      <c r="I95" s="8">
        <v>25.17</v>
      </c>
      <c r="J95" s="8">
        <v>7.577</v>
      </c>
      <c r="K95" s="28" t="s">
        <v>734</v>
      </c>
      <c r="L95" s="105" t="str">
        <f t="shared" si="19"/>
        <v>Yes</v>
      </c>
    </row>
    <row r="96" spans="1:12" x14ac:dyDescent="0.2">
      <c r="A96" s="128" t="s">
        <v>1162</v>
      </c>
      <c r="B96" s="22" t="s">
        <v>213</v>
      </c>
      <c r="C96" s="29">
        <v>8591.9260809000007</v>
      </c>
      <c r="D96" s="27" t="str">
        <f t="shared" si="20"/>
        <v>N/A</v>
      </c>
      <c r="E96" s="29">
        <v>8421.4693592999993</v>
      </c>
      <c r="F96" s="27" t="str">
        <f t="shared" si="21"/>
        <v>N/A</v>
      </c>
      <c r="G96" s="29">
        <v>9147.0996892999992</v>
      </c>
      <c r="H96" s="27" t="str">
        <f t="shared" si="22"/>
        <v>N/A</v>
      </c>
      <c r="I96" s="8">
        <v>-1.98</v>
      </c>
      <c r="J96" s="8">
        <v>8.6159999999999997</v>
      </c>
      <c r="K96" s="28" t="s">
        <v>734</v>
      </c>
      <c r="L96" s="105" t="str">
        <f t="shared" si="19"/>
        <v>Yes</v>
      </c>
    </row>
    <row r="97" spans="1:12" x14ac:dyDescent="0.2">
      <c r="A97" s="128" t="s">
        <v>1163</v>
      </c>
      <c r="B97" s="22" t="s">
        <v>213</v>
      </c>
      <c r="C97" s="29">
        <v>0</v>
      </c>
      <c r="D97" s="27" t="str">
        <f t="shared" si="20"/>
        <v>N/A</v>
      </c>
      <c r="E97" s="29">
        <v>0</v>
      </c>
      <c r="F97" s="27" t="str">
        <f t="shared" si="21"/>
        <v>N/A</v>
      </c>
      <c r="G97" s="29">
        <v>0</v>
      </c>
      <c r="H97" s="27" t="str">
        <f t="shared" si="22"/>
        <v>N/A</v>
      </c>
      <c r="I97" s="8" t="s">
        <v>1748</v>
      </c>
      <c r="J97" s="8" t="s">
        <v>1748</v>
      </c>
      <c r="K97" s="28" t="s">
        <v>734</v>
      </c>
      <c r="L97" s="105" t="str">
        <f t="shared" si="19"/>
        <v>N/A</v>
      </c>
    </row>
    <row r="98" spans="1:12" x14ac:dyDescent="0.2">
      <c r="A98" s="128" t="s">
        <v>517</v>
      </c>
      <c r="B98" s="22" t="s">
        <v>213</v>
      </c>
      <c r="C98" s="23">
        <v>0</v>
      </c>
      <c r="D98" s="27" t="str">
        <f t="shared" si="20"/>
        <v>N/A</v>
      </c>
      <c r="E98" s="23">
        <v>0</v>
      </c>
      <c r="F98" s="27" t="str">
        <f t="shared" si="21"/>
        <v>N/A</v>
      </c>
      <c r="G98" s="23">
        <v>0</v>
      </c>
      <c r="H98" s="27" t="str">
        <f t="shared" si="22"/>
        <v>N/A</v>
      </c>
      <c r="I98" s="8" t="s">
        <v>1748</v>
      </c>
      <c r="J98" s="8" t="s">
        <v>1748</v>
      </c>
      <c r="K98" s="28" t="s">
        <v>734</v>
      </c>
      <c r="L98" s="105" t="str">
        <f t="shared" si="19"/>
        <v>N/A</v>
      </c>
    </row>
    <row r="99" spans="1:12" x14ac:dyDescent="0.2">
      <c r="A99" s="128" t="s">
        <v>1164</v>
      </c>
      <c r="B99" s="22" t="s">
        <v>213</v>
      </c>
      <c r="C99" s="29" t="s">
        <v>1748</v>
      </c>
      <c r="D99" s="27" t="str">
        <f t="shared" si="20"/>
        <v>N/A</v>
      </c>
      <c r="E99" s="29" t="s">
        <v>1748</v>
      </c>
      <c r="F99" s="27" t="str">
        <f t="shared" si="21"/>
        <v>N/A</v>
      </c>
      <c r="G99" s="29" t="s">
        <v>1748</v>
      </c>
      <c r="H99" s="27" t="str">
        <f t="shared" si="22"/>
        <v>N/A</v>
      </c>
      <c r="I99" s="8" t="s">
        <v>1748</v>
      </c>
      <c r="J99" s="8" t="s">
        <v>1748</v>
      </c>
      <c r="K99" s="28" t="s">
        <v>734</v>
      </c>
      <c r="L99" s="105" t="str">
        <f t="shared" si="19"/>
        <v>N/A</v>
      </c>
    </row>
    <row r="100" spans="1:12" ht="25.5" x14ac:dyDescent="0.2">
      <c r="A100" s="128" t="s">
        <v>1165</v>
      </c>
      <c r="B100" s="22" t="s">
        <v>213</v>
      </c>
      <c r="C100" s="29">
        <v>11255702</v>
      </c>
      <c r="D100" s="27" t="str">
        <f t="shared" si="20"/>
        <v>N/A</v>
      </c>
      <c r="E100" s="29">
        <v>10970638</v>
      </c>
      <c r="F100" s="27" t="str">
        <f t="shared" si="21"/>
        <v>N/A</v>
      </c>
      <c r="G100" s="29">
        <v>11596813</v>
      </c>
      <c r="H100" s="27" t="str">
        <f t="shared" si="22"/>
        <v>N/A</v>
      </c>
      <c r="I100" s="8">
        <v>-2.5299999999999998</v>
      </c>
      <c r="J100" s="8">
        <v>5.7080000000000002</v>
      </c>
      <c r="K100" s="28" t="s">
        <v>734</v>
      </c>
      <c r="L100" s="105" t="str">
        <f t="shared" si="19"/>
        <v>Yes</v>
      </c>
    </row>
    <row r="101" spans="1:12" x14ac:dyDescent="0.2">
      <c r="A101" s="128" t="s">
        <v>518</v>
      </c>
      <c r="B101" s="22" t="s">
        <v>213</v>
      </c>
      <c r="C101" s="23">
        <v>12151</v>
      </c>
      <c r="D101" s="27" t="str">
        <f t="shared" si="20"/>
        <v>N/A</v>
      </c>
      <c r="E101" s="23">
        <v>13235</v>
      </c>
      <c r="F101" s="27" t="str">
        <f t="shared" si="21"/>
        <v>N/A</v>
      </c>
      <c r="G101" s="23">
        <v>13427</v>
      </c>
      <c r="H101" s="27" t="str">
        <f t="shared" si="22"/>
        <v>N/A</v>
      </c>
      <c r="I101" s="8">
        <v>8.9209999999999994</v>
      </c>
      <c r="J101" s="8">
        <v>1.4510000000000001</v>
      </c>
      <c r="K101" s="28" t="s">
        <v>734</v>
      </c>
      <c r="L101" s="105" t="str">
        <f t="shared" si="19"/>
        <v>Yes</v>
      </c>
    </row>
    <row r="102" spans="1:12" ht="25.5" x14ac:dyDescent="0.2">
      <c r="A102" s="128" t="s">
        <v>1166</v>
      </c>
      <c r="B102" s="22" t="s">
        <v>213</v>
      </c>
      <c r="C102" s="29">
        <v>926.31898608999995</v>
      </c>
      <c r="D102" s="27" t="str">
        <f t="shared" si="20"/>
        <v>N/A</v>
      </c>
      <c r="E102" s="29">
        <v>828.91106912999999</v>
      </c>
      <c r="F102" s="27" t="str">
        <f t="shared" si="21"/>
        <v>N/A</v>
      </c>
      <c r="G102" s="29">
        <v>863.69352796999999</v>
      </c>
      <c r="H102" s="27" t="str">
        <f t="shared" si="22"/>
        <v>N/A</v>
      </c>
      <c r="I102" s="8">
        <v>-10.5</v>
      </c>
      <c r="J102" s="8">
        <v>4.1959999999999997</v>
      </c>
      <c r="K102" s="28" t="s">
        <v>734</v>
      </c>
      <c r="L102" s="105" t="str">
        <f t="shared" si="19"/>
        <v>Yes</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134673311</v>
      </c>
      <c r="D106" s="27" t="str">
        <f t="shared" si="20"/>
        <v>N/A</v>
      </c>
      <c r="E106" s="29">
        <v>152206674</v>
      </c>
      <c r="F106" s="27" t="str">
        <f t="shared" si="21"/>
        <v>N/A</v>
      </c>
      <c r="G106" s="29">
        <v>181947114</v>
      </c>
      <c r="H106" s="27" t="str">
        <f t="shared" si="22"/>
        <v>N/A</v>
      </c>
      <c r="I106" s="8">
        <v>13.02</v>
      </c>
      <c r="J106" s="8">
        <v>19.54</v>
      </c>
      <c r="K106" s="28" t="s">
        <v>734</v>
      </c>
      <c r="L106" s="105" t="str">
        <f t="shared" si="19"/>
        <v>Yes</v>
      </c>
    </row>
    <row r="107" spans="1:12" x14ac:dyDescent="0.2">
      <c r="A107" s="128" t="s">
        <v>520</v>
      </c>
      <c r="B107" s="22" t="s">
        <v>213</v>
      </c>
      <c r="C107" s="23">
        <v>19342</v>
      </c>
      <c r="D107" s="27" t="str">
        <f t="shared" si="20"/>
        <v>N/A</v>
      </c>
      <c r="E107" s="23">
        <v>21257</v>
      </c>
      <c r="F107" s="27" t="str">
        <f t="shared" si="21"/>
        <v>N/A</v>
      </c>
      <c r="G107" s="23">
        <v>22483</v>
      </c>
      <c r="H107" s="27" t="str">
        <f t="shared" si="22"/>
        <v>N/A</v>
      </c>
      <c r="I107" s="8">
        <v>9.9009999999999998</v>
      </c>
      <c r="J107" s="8">
        <v>5.7679999999999998</v>
      </c>
      <c r="K107" s="28" t="s">
        <v>734</v>
      </c>
      <c r="L107" s="105" t="str">
        <f t="shared" si="19"/>
        <v>Yes</v>
      </c>
    </row>
    <row r="108" spans="1:12" ht="25.5" x14ac:dyDescent="0.2">
      <c r="A108" s="128" t="s">
        <v>1170</v>
      </c>
      <c r="B108" s="22" t="s">
        <v>213</v>
      </c>
      <c r="C108" s="29">
        <v>6962.7396857000003</v>
      </c>
      <c r="D108" s="27" t="str">
        <f t="shared" si="20"/>
        <v>N/A</v>
      </c>
      <c r="E108" s="29">
        <v>7160.3083219999999</v>
      </c>
      <c r="F108" s="27" t="str">
        <f t="shared" si="21"/>
        <v>N/A</v>
      </c>
      <c r="G108" s="29">
        <v>8092.6528488000004</v>
      </c>
      <c r="H108" s="27" t="str">
        <f t="shared" si="22"/>
        <v>N/A</v>
      </c>
      <c r="I108" s="8">
        <v>2.8380000000000001</v>
      </c>
      <c r="J108" s="8">
        <v>13.02</v>
      </c>
      <c r="K108" s="28" t="s">
        <v>734</v>
      </c>
      <c r="L108" s="105" t="str">
        <f t="shared" si="19"/>
        <v>Yes</v>
      </c>
    </row>
    <row r="109" spans="1:12" ht="25.5" x14ac:dyDescent="0.2">
      <c r="A109" s="128" t="s">
        <v>1171</v>
      </c>
      <c r="B109" s="22" t="s">
        <v>213</v>
      </c>
      <c r="C109" s="29">
        <v>24126825</v>
      </c>
      <c r="D109" s="27" t="str">
        <f t="shared" si="20"/>
        <v>N/A</v>
      </c>
      <c r="E109" s="29">
        <v>27127706</v>
      </c>
      <c r="F109" s="27" t="str">
        <f t="shared" si="21"/>
        <v>N/A</v>
      </c>
      <c r="G109" s="29">
        <v>29858952</v>
      </c>
      <c r="H109" s="27" t="str">
        <f t="shared" si="22"/>
        <v>N/A</v>
      </c>
      <c r="I109" s="8">
        <v>12.44</v>
      </c>
      <c r="J109" s="8">
        <v>10.07</v>
      </c>
      <c r="K109" s="28" t="s">
        <v>734</v>
      </c>
      <c r="L109" s="105" t="str">
        <f t="shared" si="19"/>
        <v>Yes</v>
      </c>
    </row>
    <row r="110" spans="1:12" x14ac:dyDescent="0.2">
      <c r="A110" s="128" t="s">
        <v>521</v>
      </c>
      <c r="B110" s="22" t="s">
        <v>213</v>
      </c>
      <c r="C110" s="23">
        <v>3242</v>
      </c>
      <c r="D110" s="27" t="str">
        <f t="shared" si="20"/>
        <v>N/A</v>
      </c>
      <c r="E110" s="23">
        <v>3672</v>
      </c>
      <c r="F110" s="27" t="str">
        <f t="shared" si="21"/>
        <v>N/A</v>
      </c>
      <c r="G110" s="23">
        <v>3784</v>
      </c>
      <c r="H110" s="27" t="str">
        <f t="shared" si="22"/>
        <v>N/A</v>
      </c>
      <c r="I110" s="8">
        <v>13.26</v>
      </c>
      <c r="J110" s="8">
        <v>3.05</v>
      </c>
      <c r="K110" s="28" t="s">
        <v>734</v>
      </c>
      <c r="L110" s="105" t="str">
        <f t="shared" si="19"/>
        <v>Yes</v>
      </c>
    </row>
    <row r="111" spans="1:12" ht="25.5" x14ac:dyDescent="0.2">
      <c r="A111" s="128" t="s">
        <v>1172</v>
      </c>
      <c r="B111" s="22" t="s">
        <v>213</v>
      </c>
      <c r="C111" s="29">
        <v>7441.9571251999996</v>
      </c>
      <c r="D111" s="27" t="str">
        <f t="shared" si="20"/>
        <v>N/A</v>
      </c>
      <c r="E111" s="29">
        <v>7387.7194989</v>
      </c>
      <c r="F111" s="27" t="str">
        <f t="shared" si="21"/>
        <v>N/A</v>
      </c>
      <c r="G111" s="29">
        <v>7890.8435517999997</v>
      </c>
      <c r="H111" s="27" t="str">
        <f t="shared" si="22"/>
        <v>N/A</v>
      </c>
      <c r="I111" s="8">
        <v>-0.72899999999999998</v>
      </c>
      <c r="J111" s="8">
        <v>6.81</v>
      </c>
      <c r="K111" s="28" t="s">
        <v>734</v>
      </c>
      <c r="L111" s="105" t="str">
        <f t="shared" si="19"/>
        <v>Yes</v>
      </c>
    </row>
    <row r="112" spans="1:12" ht="25.5" x14ac:dyDescent="0.2">
      <c r="A112" s="128" t="s">
        <v>1173</v>
      </c>
      <c r="B112" s="22" t="s">
        <v>213</v>
      </c>
      <c r="C112" s="29">
        <v>247368</v>
      </c>
      <c r="D112" s="27" t="str">
        <f t="shared" si="20"/>
        <v>N/A</v>
      </c>
      <c r="E112" s="29">
        <v>72771</v>
      </c>
      <c r="F112" s="27" t="str">
        <f t="shared" si="21"/>
        <v>N/A</v>
      </c>
      <c r="G112" s="29">
        <v>66403</v>
      </c>
      <c r="H112" s="27" t="str">
        <f t="shared" si="22"/>
        <v>N/A</v>
      </c>
      <c r="I112" s="8">
        <v>-70.599999999999994</v>
      </c>
      <c r="J112" s="8">
        <v>-8.75</v>
      </c>
      <c r="K112" s="28" t="s">
        <v>734</v>
      </c>
      <c r="L112" s="105" t="str">
        <f t="shared" si="19"/>
        <v>Yes</v>
      </c>
    </row>
    <row r="113" spans="1:12" ht="25.5" x14ac:dyDescent="0.2">
      <c r="A113" s="128" t="s">
        <v>522</v>
      </c>
      <c r="B113" s="22" t="s">
        <v>213</v>
      </c>
      <c r="C113" s="23">
        <v>34</v>
      </c>
      <c r="D113" s="27" t="str">
        <f t="shared" si="20"/>
        <v>N/A</v>
      </c>
      <c r="E113" s="23">
        <v>26</v>
      </c>
      <c r="F113" s="27" t="str">
        <f t="shared" si="21"/>
        <v>N/A</v>
      </c>
      <c r="G113" s="23">
        <v>20</v>
      </c>
      <c r="H113" s="27" t="str">
        <f t="shared" si="22"/>
        <v>N/A</v>
      </c>
      <c r="I113" s="8">
        <v>-23.5</v>
      </c>
      <c r="J113" s="8">
        <v>-23.1</v>
      </c>
      <c r="K113" s="28" t="s">
        <v>734</v>
      </c>
      <c r="L113" s="105" t="str">
        <f t="shared" si="19"/>
        <v>Yes</v>
      </c>
    </row>
    <row r="114" spans="1:12" ht="25.5" x14ac:dyDescent="0.2">
      <c r="A114" s="128" t="s">
        <v>1174</v>
      </c>
      <c r="B114" s="22" t="s">
        <v>213</v>
      </c>
      <c r="C114" s="29">
        <v>7275.5294118000002</v>
      </c>
      <c r="D114" s="27" t="str">
        <f t="shared" si="20"/>
        <v>N/A</v>
      </c>
      <c r="E114" s="29">
        <v>2798.8846153999998</v>
      </c>
      <c r="F114" s="27" t="str">
        <f t="shared" si="21"/>
        <v>N/A</v>
      </c>
      <c r="G114" s="29">
        <v>3320.15</v>
      </c>
      <c r="H114" s="27" t="str">
        <f t="shared" si="22"/>
        <v>N/A</v>
      </c>
      <c r="I114" s="8">
        <v>-61.5</v>
      </c>
      <c r="J114" s="8">
        <v>18.62</v>
      </c>
      <c r="K114" s="28" t="s">
        <v>734</v>
      </c>
      <c r="L114" s="105" t="str">
        <f t="shared" si="19"/>
        <v>Yes</v>
      </c>
    </row>
    <row r="115" spans="1:12" ht="25.5" x14ac:dyDescent="0.2">
      <c r="A115" s="128" t="s">
        <v>1175</v>
      </c>
      <c r="B115" s="22" t="s">
        <v>213</v>
      </c>
      <c r="C115" s="29">
        <v>114414</v>
      </c>
      <c r="D115" s="27" t="str">
        <f t="shared" ref="D115:D146" si="23">IF($B115="N/A","N/A",IF(C115&gt;10,"No",IF(C115&lt;-10,"No","Yes")))</f>
        <v>N/A</v>
      </c>
      <c r="E115" s="29">
        <v>132006</v>
      </c>
      <c r="F115" s="27" t="str">
        <f t="shared" ref="F115:F146" si="24">IF($B115="N/A","N/A",IF(E115&gt;10,"No",IF(E115&lt;-10,"No","Yes")))</f>
        <v>N/A</v>
      </c>
      <c r="G115" s="29">
        <v>114475</v>
      </c>
      <c r="H115" s="27" t="str">
        <f t="shared" ref="H115:H146" si="25">IF($B115="N/A","N/A",IF(G115&gt;10,"No",IF(G115&lt;-10,"No","Yes")))</f>
        <v>N/A</v>
      </c>
      <c r="I115" s="8">
        <v>15.38</v>
      </c>
      <c r="J115" s="8">
        <v>-13.3</v>
      </c>
      <c r="K115" s="28" t="s">
        <v>734</v>
      </c>
      <c r="L115" s="105" t="str">
        <f t="shared" si="19"/>
        <v>Yes</v>
      </c>
    </row>
    <row r="116" spans="1:12" ht="25.5" x14ac:dyDescent="0.2">
      <c r="A116" s="128" t="s">
        <v>523</v>
      </c>
      <c r="B116" s="22" t="s">
        <v>213</v>
      </c>
      <c r="C116" s="23">
        <v>19</v>
      </c>
      <c r="D116" s="27" t="str">
        <f t="shared" si="23"/>
        <v>N/A</v>
      </c>
      <c r="E116" s="23">
        <v>17</v>
      </c>
      <c r="F116" s="27" t="str">
        <f t="shared" si="24"/>
        <v>N/A</v>
      </c>
      <c r="G116" s="23">
        <v>17</v>
      </c>
      <c r="H116" s="27" t="str">
        <f t="shared" si="25"/>
        <v>N/A</v>
      </c>
      <c r="I116" s="8">
        <v>-10.5</v>
      </c>
      <c r="J116" s="8">
        <v>0</v>
      </c>
      <c r="K116" s="28" t="s">
        <v>734</v>
      </c>
      <c r="L116" s="105" t="str">
        <f t="shared" si="19"/>
        <v>Yes</v>
      </c>
    </row>
    <row r="117" spans="1:12" ht="25.5" x14ac:dyDescent="0.2">
      <c r="A117" s="128" t="s">
        <v>1176</v>
      </c>
      <c r="B117" s="22" t="s">
        <v>213</v>
      </c>
      <c r="C117" s="29">
        <v>6021.7894736999997</v>
      </c>
      <c r="D117" s="27" t="str">
        <f t="shared" si="23"/>
        <v>N/A</v>
      </c>
      <c r="E117" s="29">
        <v>7765.0588234999996</v>
      </c>
      <c r="F117" s="27" t="str">
        <f t="shared" si="24"/>
        <v>N/A</v>
      </c>
      <c r="G117" s="29">
        <v>6733.8235293999996</v>
      </c>
      <c r="H117" s="27" t="str">
        <f t="shared" si="25"/>
        <v>N/A</v>
      </c>
      <c r="I117" s="8">
        <v>28.95</v>
      </c>
      <c r="J117" s="8">
        <v>-13.3</v>
      </c>
      <c r="K117" s="28" t="s">
        <v>734</v>
      </c>
      <c r="L117" s="105" t="str">
        <f t="shared" si="19"/>
        <v>Yes</v>
      </c>
    </row>
    <row r="118" spans="1:12" ht="25.5" x14ac:dyDescent="0.2">
      <c r="A118" s="128" t="s">
        <v>1177</v>
      </c>
      <c r="B118" s="22" t="s">
        <v>213</v>
      </c>
      <c r="C118" s="29">
        <v>0</v>
      </c>
      <c r="D118" s="27" t="str">
        <f t="shared" si="23"/>
        <v>N/A</v>
      </c>
      <c r="E118" s="29">
        <v>0</v>
      </c>
      <c r="F118" s="27" t="str">
        <f t="shared" si="24"/>
        <v>N/A</v>
      </c>
      <c r="G118" s="29">
        <v>0</v>
      </c>
      <c r="H118" s="27" t="str">
        <f t="shared" si="25"/>
        <v>N/A</v>
      </c>
      <c r="I118" s="8" t="s">
        <v>1748</v>
      </c>
      <c r="J118" s="8" t="s">
        <v>1748</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1748</v>
      </c>
      <c r="J119" s="8" t="s">
        <v>1748</v>
      </c>
      <c r="K119" s="28" t="s">
        <v>734</v>
      </c>
      <c r="L119" s="105" t="str">
        <f t="shared" si="19"/>
        <v>N/A</v>
      </c>
    </row>
    <row r="120" spans="1:12" ht="25.5" x14ac:dyDescent="0.2">
      <c r="A120" s="128" t="s">
        <v>1178</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734</v>
      </c>
      <c r="L120" s="105" t="str">
        <f t="shared" si="19"/>
        <v>N/A</v>
      </c>
    </row>
    <row r="121" spans="1:12" ht="25.5" x14ac:dyDescent="0.2">
      <c r="A121" s="128" t="s">
        <v>1179</v>
      </c>
      <c r="B121" s="22" t="s">
        <v>213</v>
      </c>
      <c r="C121" s="29">
        <v>0</v>
      </c>
      <c r="D121" s="27" t="str">
        <f t="shared" si="23"/>
        <v>N/A</v>
      </c>
      <c r="E121" s="29">
        <v>9725</v>
      </c>
      <c r="F121" s="27" t="str">
        <f t="shared" si="24"/>
        <v>N/A</v>
      </c>
      <c r="G121" s="29">
        <v>2363</v>
      </c>
      <c r="H121" s="27" t="str">
        <f t="shared" si="25"/>
        <v>N/A</v>
      </c>
      <c r="I121" s="8" t="s">
        <v>1748</v>
      </c>
      <c r="J121" s="8">
        <v>-75.7</v>
      </c>
      <c r="K121" s="28" t="s">
        <v>734</v>
      </c>
      <c r="L121" s="105" t="str">
        <f t="shared" si="19"/>
        <v>No</v>
      </c>
    </row>
    <row r="122" spans="1:12" x14ac:dyDescent="0.2">
      <c r="A122" s="128" t="s">
        <v>525</v>
      </c>
      <c r="B122" s="22" t="s">
        <v>213</v>
      </c>
      <c r="C122" s="23">
        <v>0</v>
      </c>
      <c r="D122" s="27" t="str">
        <f t="shared" si="23"/>
        <v>N/A</v>
      </c>
      <c r="E122" s="23">
        <v>19</v>
      </c>
      <c r="F122" s="27" t="str">
        <f t="shared" si="24"/>
        <v>N/A</v>
      </c>
      <c r="G122" s="23">
        <v>13</v>
      </c>
      <c r="H122" s="27" t="str">
        <f t="shared" si="25"/>
        <v>N/A</v>
      </c>
      <c r="I122" s="8" t="s">
        <v>1748</v>
      </c>
      <c r="J122" s="8">
        <v>-31.6</v>
      </c>
      <c r="K122" s="28" t="s">
        <v>734</v>
      </c>
      <c r="L122" s="105" t="str">
        <f t="shared" si="19"/>
        <v>No</v>
      </c>
    </row>
    <row r="123" spans="1:12" ht="25.5" x14ac:dyDescent="0.2">
      <c r="A123" s="128" t="s">
        <v>1180</v>
      </c>
      <c r="B123" s="22" t="s">
        <v>213</v>
      </c>
      <c r="C123" s="29" t="s">
        <v>1748</v>
      </c>
      <c r="D123" s="27" t="str">
        <f t="shared" si="23"/>
        <v>N/A</v>
      </c>
      <c r="E123" s="29">
        <v>511.84210525999998</v>
      </c>
      <c r="F123" s="27" t="str">
        <f t="shared" si="24"/>
        <v>N/A</v>
      </c>
      <c r="G123" s="29">
        <v>181.76923077000001</v>
      </c>
      <c r="H123" s="27" t="str">
        <f t="shared" si="25"/>
        <v>N/A</v>
      </c>
      <c r="I123" s="8" t="s">
        <v>1748</v>
      </c>
      <c r="J123" s="8">
        <v>-64.5</v>
      </c>
      <c r="K123" s="28" t="s">
        <v>734</v>
      </c>
      <c r="L123" s="105" t="str">
        <f t="shared" si="19"/>
        <v>No</v>
      </c>
    </row>
    <row r="124" spans="1:12" ht="25.5" x14ac:dyDescent="0.2">
      <c r="A124" s="128" t="s">
        <v>1181</v>
      </c>
      <c r="B124" s="22" t="s">
        <v>213</v>
      </c>
      <c r="C124" s="29">
        <v>356004</v>
      </c>
      <c r="D124" s="27" t="str">
        <f t="shared" si="23"/>
        <v>N/A</v>
      </c>
      <c r="E124" s="29">
        <v>497544</v>
      </c>
      <c r="F124" s="27" t="str">
        <f t="shared" si="24"/>
        <v>N/A</v>
      </c>
      <c r="G124" s="29">
        <v>605947</v>
      </c>
      <c r="H124" s="27" t="str">
        <f t="shared" si="25"/>
        <v>N/A</v>
      </c>
      <c r="I124" s="8">
        <v>39.76</v>
      </c>
      <c r="J124" s="8">
        <v>21.79</v>
      </c>
      <c r="K124" s="28" t="s">
        <v>734</v>
      </c>
      <c r="L124" s="105" t="str">
        <f t="shared" si="19"/>
        <v>Yes</v>
      </c>
    </row>
    <row r="125" spans="1:12" ht="25.5" x14ac:dyDescent="0.2">
      <c r="A125" s="128" t="s">
        <v>526</v>
      </c>
      <c r="B125" s="22" t="s">
        <v>213</v>
      </c>
      <c r="C125" s="23">
        <v>1045</v>
      </c>
      <c r="D125" s="27" t="str">
        <f t="shared" si="23"/>
        <v>N/A</v>
      </c>
      <c r="E125" s="23">
        <v>960</v>
      </c>
      <c r="F125" s="27" t="str">
        <f t="shared" si="24"/>
        <v>N/A</v>
      </c>
      <c r="G125" s="23">
        <v>1160</v>
      </c>
      <c r="H125" s="27" t="str">
        <f t="shared" si="25"/>
        <v>N/A</v>
      </c>
      <c r="I125" s="8">
        <v>-8.1300000000000008</v>
      </c>
      <c r="J125" s="8">
        <v>20.83</v>
      </c>
      <c r="K125" s="28" t="s">
        <v>734</v>
      </c>
      <c r="L125" s="105" t="str">
        <f t="shared" si="19"/>
        <v>Yes</v>
      </c>
    </row>
    <row r="126" spans="1:12" ht="25.5" x14ac:dyDescent="0.2">
      <c r="A126" s="128" t="s">
        <v>1182</v>
      </c>
      <c r="B126" s="22" t="s">
        <v>213</v>
      </c>
      <c r="C126" s="29">
        <v>340.67368420999998</v>
      </c>
      <c r="D126" s="27" t="str">
        <f t="shared" si="23"/>
        <v>N/A</v>
      </c>
      <c r="E126" s="29">
        <v>518.27499999999998</v>
      </c>
      <c r="F126" s="27" t="str">
        <f t="shared" si="24"/>
        <v>N/A</v>
      </c>
      <c r="G126" s="29">
        <v>522.36810345000004</v>
      </c>
      <c r="H126" s="27" t="str">
        <f t="shared" si="25"/>
        <v>N/A</v>
      </c>
      <c r="I126" s="8">
        <v>52.13</v>
      </c>
      <c r="J126" s="8">
        <v>0.78979999999999995</v>
      </c>
      <c r="K126" s="28" t="s">
        <v>734</v>
      </c>
      <c r="L126" s="105" t="str">
        <f t="shared" si="19"/>
        <v>Yes</v>
      </c>
    </row>
    <row r="127" spans="1:12" ht="25.5" x14ac:dyDescent="0.2">
      <c r="A127" s="128" t="s">
        <v>1183</v>
      </c>
      <c r="B127" s="22" t="s">
        <v>213</v>
      </c>
      <c r="C127" s="29">
        <v>2009208</v>
      </c>
      <c r="D127" s="27" t="str">
        <f t="shared" si="23"/>
        <v>N/A</v>
      </c>
      <c r="E127" s="29">
        <v>257115</v>
      </c>
      <c r="F127" s="27" t="str">
        <f t="shared" si="24"/>
        <v>N/A</v>
      </c>
      <c r="G127" s="29">
        <v>0</v>
      </c>
      <c r="H127" s="27" t="str">
        <f t="shared" si="25"/>
        <v>N/A</v>
      </c>
      <c r="I127" s="8">
        <v>-87.2</v>
      </c>
      <c r="J127" s="8">
        <v>-100</v>
      </c>
      <c r="K127" s="28" t="s">
        <v>734</v>
      </c>
      <c r="L127" s="105" t="str">
        <f t="shared" si="19"/>
        <v>No</v>
      </c>
    </row>
    <row r="128" spans="1:12" x14ac:dyDescent="0.2">
      <c r="A128" s="128" t="s">
        <v>527</v>
      </c>
      <c r="B128" s="22" t="s">
        <v>213</v>
      </c>
      <c r="C128" s="23">
        <v>1270</v>
      </c>
      <c r="D128" s="27" t="str">
        <f t="shared" si="23"/>
        <v>N/A</v>
      </c>
      <c r="E128" s="23">
        <v>349</v>
      </c>
      <c r="F128" s="27" t="str">
        <f t="shared" si="24"/>
        <v>N/A</v>
      </c>
      <c r="G128" s="23">
        <v>0</v>
      </c>
      <c r="H128" s="27" t="str">
        <f t="shared" si="25"/>
        <v>N/A</v>
      </c>
      <c r="I128" s="8">
        <v>-72.5</v>
      </c>
      <c r="J128" s="8">
        <v>-100</v>
      </c>
      <c r="K128" s="28" t="s">
        <v>734</v>
      </c>
      <c r="L128" s="105" t="str">
        <f t="shared" si="19"/>
        <v>No</v>
      </c>
    </row>
    <row r="129" spans="1:12" ht="25.5" x14ac:dyDescent="0.2">
      <c r="A129" s="128" t="s">
        <v>1184</v>
      </c>
      <c r="B129" s="22" t="s">
        <v>213</v>
      </c>
      <c r="C129" s="29">
        <v>1582.0535433</v>
      </c>
      <c r="D129" s="27" t="str">
        <f t="shared" si="23"/>
        <v>N/A</v>
      </c>
      <c r="E129" s="29">
        <v>736.71919771</v>
      </c>
      <c r="F129" s="27" t="str">
        <f t="shared" si="24"/>
        <v>N/A</v>
      </c>
      <c r="G129" s="29" t="s">
        <v>1748</v>
      </c>
      <c r="H129" s="27" t="str">
        <f t="shared" si="25"/>
        <v>N/A</v>
      </c>
      <c r="I129" s="8">
        <v>-53.4</v>
      </c>
      <c r="J129" s="8" t="s">
        <v>1748</v>
      </c>
      <c r="K129" s="28" t="s">
        <v>734</v>
      </c>
      <c r="L129" s="105" t="str">
        <f t="shared" si="19"/>
        <v>N/A</v>
      </c>
    </row>
    <row r="130" spans="1:12" ht="25.5" x14ac:dyDescent="0.2">
      <c r="A130" s="128" t="s">
        <v>1185</v>
      </c>
      <c r="B130" s="22" t="s">
        <v>213</v>
      </c>
      <c r="C130" s="29">
        <v>1600</v>
      </c>
      <c r="D130" s="27" t="str">
        <f t="shared" si="23"/>
        <v>N/A</v>
      </c>
      <c r="E130" s="29">
        <v>0</v>
      </c>
      <c r="F130" s="27" t="str">
        <f t="shared" si="24"/>
        <v>N/A</v>
      </c>
      <c r="G130" s="29">
        <v>13412</v>
      </c>
      <c r="H130" s="27" t="str">
        <f t="shared" si="25"/>
        <v>N/A</v>
      </c>
      <c r="I130" s="8">
        <v>-100</v>
      </c>
      <c r="J130" s="8" t="s">
        <v>1748</v>
      </c>
      <c r="K130" s="28" t="s">
        <v>734</v>
      </c>
      <c r="L130" s="105" t="str">
        <f t="shared" si="19"/>
        <v>N/A</v>
      </c>
    </row>
    <row r="131" spans="1:12" ht="25.5" x14ac:dyDescent="0.2">
      <c r="A131" s="128" t="s">
        <v>528</v>
      </c>
      <c r="B131" s="22" t="s">
        <v>213</v>
      </c>
      <c r="C131" s="23">
        <v>11</v>
      </c>
      <c r="D131" s="27" t="str">
        <f t="shared" si="23"/>
        <v>N/A</v>
      </c>
      <c r="E131" s="23">
        <v>0</v>
      </c>
      <c r="F131" s="27" t="str">
        <f t="shared" si="24"/>
        <v>N/A</v>
      </c>
      <c r="G131" s="23">
        <v>27</v>
      </c>
      <c r="H131" s="27" t="str">
        <f t="shared" si="25"/>
        <v>N/A</v>
      </c>
      <c r="I131" s="8">
        <v>-100</v>
      </c>
      <c r="J131" s="8" t="s">
        <v>1748</v>
      </c>
      <c r="K131" s="28" t="s">
        <v>734</v>
      </c>
      <c r="L131" s="105" t="str">
        <f t="shared" si="19"/>
        <v>N/A</v>
      </c>
    </row>
    <row r="132" spans="1:12" ht="25.5" x14ac:dyDescent="0.2">
      <c r="A132" s="128" t="s">
        <v>1186</v>
      </c>
      <c r="B132" s="22" t="s">
        <v>213</v>
      </c>
      <c r="C132" s="29">
        <v>800</v>
      </c>
      <c r="D132" s="27" t="str">
        <f t="shared" si="23"/>
        <v>N/A</v>
      </c>
      <c r="E132" s="29" t="s">
        <v>1748</v>
      </c>
      <c r="F132" s="27" t="str">
        <f t="shared" si="24"/>
        <v>N/A</v>
      </c>
      <c r="G132" s="29">
        <v>496.74074073999998</v>
      </c>
      <c r="H132" s="27" t="str">
        <f t="shared" si="25"/>
        <v>N/A</v>
      </c>
      <c r="I132" s="8" t="s">
        <v>1748</v>
      </c>
      <c r="J132" s="8" t="s">
        <v>1748</v>
      </c>
      <c r="K132" s="28" t="s">
        <v>734</v>
      </c>
      <c r="L132" s="105" t="str">
        <f t="shared" si="19"/>
        <v>N/A</v>
      </c>
    </row>
    <row r="133" spans="1:12" ht="25.5" x14ac:dyDescent="0.2">
      <c r="A133" s="128" t="s">
        <v>1187</v>
      </c>
      <c r="B133" s="22" t="s">
        <v>213</v>
      </c>
      <c r="C133" s="29">
        <v>0</v>
      </c>
      <c r="D133" s="27" t="str">
        <f t="shared" si="23"/>
        <v>N/A</v>
      </c>
      <c r="E133" s="29">
        <v>0</v>
      </c>
      <c r="F133" s="27" t="str">
        <f t="shared" si="24"/>
        <v>N/A</v>
      </c>
      <c r="G133" s="29">
        <v>0</v>
      </c>
      <c r="H133" s="27" t="str">
        <f t="shared" si="25"/>
        <v>N/A</v>
      </c>
      <c r="I133" s="8" t="s">
        <v>1748</v>
      </c>
      <c r="J133" s="8" t="s">
        <v>1748</v>
      </c>
      <c r="K133" s="28" t="s">
        <v>734</v>
      </c>
      <c r="L133" s="105" t="str">
        <f t="shared" si="19"/>
        <v>N/A</v>
      </c>
    </row>
    <row r="134" spans="1:12" x14ac:dyDescent="0.2">
      <c r="A134" s="128" t="s">
        <v>529</v>
      </c>
      <c r="B134" s="22" t="s">
        <v>213</v>
      </c>
      <c r="C134" s="23">
        <v>0</v>
      </c>
      <c r="D134" s="27" t="str">
        <f t="shared" si="23"/>
        <v>N/A</v>
      </c>
      <c r="E134" s="23">
        <v>0</v>
      </c>
      <c r="F134" s="27" t="str">
        <f t="shared" si="24"/>
        <v>N/A</v>
      </c>
      <c r="G134" s="23">
        <v>0</v>
      </c>
      <c r="H134" s="27" t="str">
        <f t="shared" si="25"/>
        <v>N/A</v>
      </c>
      <c r="I134" s="8" t="s">
        <v>1748</v>
      </c>
      <c r="J134" s="8" t="s">
        <v>1748</v>
      </c>
      <c r="K134" s="28" t="s">
        <v>734</v>
      </c>
      <c r="L134" s="105" t="str">
        <f t="shared" si="19"/>
        <v>N/A</v>
      </c>
    </row>
    <row r="135" spans="1:12" ht="25.5" x14ac:dyDescent="0.2">
      <c r="A135" s="128" t="s">
        <v>1188</v>
      </c>
      <c r="B135" s="22" t="s">
        <v>213</v>
      </c>
      <c r="C135" s="29" t="s">
        <v>1748</v>
      </c>
      <c r="D135" s="27" t="str">
        <f t="shared" si="23"/>
        <v>N/A</v>
      </c>
      <c r="E135" s="29" t="s">
        <v>1748</v>
      </c>
      <c r="F135" s="27" t="str">
        <f t="shared" si="24"/>
        <v>N/A</v>
      </c>
      <c r="G135" s="29" t="s">
        <v>1748</v>
      </c>
      <c r="H135" s="27" t="str">
        <f t="shared" si="25"/>
        <v>N/A</v>
      </c>
      <c r="I135" s="8" t="s">
        <v>1748</v>
      </c>
      <c r="J135" s="8" t="s">
        <v>1748</v>
      </c>
      <c r="K135" s="28" t="s">
        <v>734</v>
      </c>
      <c r="L135" s="105" t="str">
        <f t="shared" si="19"/>
        <v>N/A</v>
      </c>
    </row>
    <row r="136" spans="1:12" x14ac:dyDescent="0.2">
      <c r="A136" s="128" t="s">
        <v>1189</v>
      </c>
      <c r="B136" s="22" t="s">
        <v>213</v>
      </c>
      <c r="C136" s="29">
        <v>0</v>
      </c>
      <c r="D136" s="27" t="str">
        <f t="shared" si="23"/>
        <v>N/A</v>
      </c>
      <c r="E136" s="29">
        <v>1378</v>
      </c>
      <c r="F136" s="27" t="str">
        <f t="shared" si="24"/>
        <v>N/A</v>
      </c>
      <c r="G136" s="29">
        <v>0</v>
      </c>
      <c r="H136" s="27" t="str">
        <f t="shared" si="25"/>
        <v>N/A</v>
      </c>
      <c r="I136" s="8" t="s">
        <v>1748</v>
      </c>
      <c r="J136" s="8">
        <v>-100</v>
      </c>
      <c r="K136" s="28" t="s">
        <v>734</v>
      </c>
      <c r="L136" s="105" t="str">
        <f t="shared" si="19"/>
        <v>No</v>
      </c>
    </row>
    <row r="137" spans="1:12" x14ac:dyDescent="0.2">
      <c r="A137" s="128" t="s">
        <v>530</v>
      </c>
      <c r="B137" s="22" t="s">
        <v>213</v>
      </c>
      <c r="C137" s="23">
        <v>0</v>
      </c>
      <c r="D137" s="27" t="str">
        <f t="shared" si="23"/>
        <v>N/A</v>
      </c>
      <c r="E137" s="23">
        <v>11</v>
      </c>
      <c r="F137" s="27" t="str">
        <f t="shared" si="24"/>
        <v>N/A</v>
      </c>
      <c r="G137" s="23">
        <v>0</v>
      </c>
      <c r="H137" s="27" t="str">
        <f t="shared" si="25"/>
        <v>N/A</v>
      </c>
      <c r="I137" s="8" t="s">
        <v>1748</v>
      </c>
      <c r="J137" s="8">
        <v>-100</v>
      </c>
      <c r="K137" s="28" t="s">
        <v>734</v>
      </c>
      <c r="L137" s="105" t="str">
        <f t="shared" si="19"/>
        <v>No</v>
      </c>
    </row>
    <row r="138" spans="1:12" x14ac:dyDescent="0.2">
      <c r="A138" s="128" t="s">
        <v>1190</v>
      </c>
      <c r="B138" s="22" t="s">
        <v>213</v>
      </c>
      <c r="C138" s="29" t="s">
        <v>1748</v>
      </c>
      <c r="D138" s="27" t="str">
        <f t="shared" si="23"/>
        <v>N/A</v>
      </c>
      <c r="E138" s="29">
        <v>153.11111111</v>
      </c>
      <c r="F138" s="27" t="str">
        <f t="shared" si="24"/>
        <v>N/A</v>
      </c>
      <c r="G138" s="29" t="s">
        <v>1748</v>
      </c>
      <c r="H138" s="27" t="str">
        <f t="shared" si="25"/>
        <v>N/A</v>
      </c>
      <c r="I138" s="8" t="s">
        <v>1748</v>
      </c>
      <c r="J138" s="8" t="s">
        <v>1748</v>
      </c>
      <c r="K138" s="28" t="s">
        <v>734</v>
      </c>
      <c r="L138" s="105" t="str">
        <f t="shared" si="19"/>
        <v>N/A</v>
      </c>
    </row>
    <row r="139" spans="1:12" x14ac:dyDescent="0.2">
      <c r="A139" s="156" t="s">
        <v>404</v>
      </c>
      <c r="B139" s="10" t="s">
        <v>213</v>
      </c>
      <c r="C139" s="10">
        <v>3562737916</v>
      </c>
      <c r="D139" s="7" t="str">
        <f t="shared" si="23"/>
        <v>N/A</v>
      </c>
      <c r="E139" s="10">
        <v>3642850581</v>
      </c>
      <c r="F139" s="7" t="str">
        <f t="shared" si="24"/>
        <v>N/A</v>
      </c>
      <c r="G139" s="10">
        <v>3861627929</v>
      </c>
      <c r="H139" s="7" t="str">
        <f t="shared" si="25"/>
        <v>N/A</v>
      </c>
      <c r="I139" s="8">
        <v>2.2490000000000001</v>
      </c>
      <c r="J139" s="8">
        <v>6.0060000000000002</v>
      </c>
      <c r="K139" s="10" t="s">
        <v>213</v>
      </c>
      <c r="L139" s="105" t="str">
        <f t="shared" ref="L139:L158" si="26">IF(J139="Div by 0", "N/A", IF(K139="N/A","N/A", IF(J139&gt;VALUE(MID(K139,1,2)), "No", IF(J139&lt;-1*VALUE(MID(K139,1,2)), "No", "Yes"))))</f>
        <v>N/A</v>
      </c>
    </row>
    <row r="140" spans="1:12" x14ac:dyDescent="0.2">
      <c r="A140" s="156" t="s">
        <v>1191</v>
      </c>
      <c r="B140" s="10" t="s">
        <v>213</v>
      </c>
      <c r="C140" s="10">
        <v>5467.9281060000003</v>
      </c>
      <c r="D140" s="7" t="str">
        <f t="shared" si="23"/>
        <v>N/A</v>
      </c>
      <c r="E140" s="10">
        <v>5502.9367536999998</v>
      </c>
      <c r="F140" s="7" t="str">
        <f t="shared" si="24"/>
        <v>N/A</v>
      </c>
      <c r="G140" s="10">
        <v>5746.6411633999996</v>
      </c>
      <c r="H140" s="7" t="str">
        <f t="shared" si="25"/>
        <v>N/A</v>
      </c>
      <c r="I140" s="8">
        <v>0.64029999999999998</v>
      </c>
      <c r="J140" s="8">
        <v>4.4290000000000003</v>
      </c>
      <c r="K140" s="10" t="s">
        <v>213</v>
      </c>
      <c r="L140" s="105" t="str">
        <f t="shared" si="26"/>
        <v>N/A</v>
      </c>
    </row>
    <row r="141" spans="1:12" x14ac:dyDescent="0.2">
      <c r="A141" s="156" t="s">
        <v>405</v>
      </c>
      <c r="B141" s="10" t="s">
        <v>213</v>
      </c>
      <c r="C141" s="10">
        <v>1640403</v>
      </c>
      <c r="D141" s="7" t="str">
        <f t="shared" si="23"/>
        <v>N/A</v>
      </c>
      <c r="E141" s="10">
        <v>2864871</v>
      </c>
      <c r="F141" s="7" t="str">
        <f t="shared" si="24"/>
        <v>N/A</v>
      </c>
      <c r="G141" s="10">
        <v>3320964</v>
      </c>
      <c r="H141" s="7" t="str">
        <f t="shared" si="25"/>
        <v>N/A</v>
      </c>
      <c r="I141" s="8">
        <v>74.64</v>
      </c>
      <c r="J141" s="8">
        <v>15.92</v>
      </c>
      <c r="K141" s="10" t="s">
        <v>213</v>
      </c>
      <c r="L141" s="105" t="str">
        <f t="shared" si="26"/>
        <v>N/A</v>
      </c>
    </row>
    <row r="142" spans="1:12" x14ac:dyDescent="0.2">
      <c r="A142" s="156" t="s">
        <v>1192</v>
      </c>
      <c r="B142" s="10" t="s">
        <v>213</v>
      </c>
      <c r="C142" s="10">
        <v>3850.7112676000002</v>
      </c>
      <c r="D142" s="7" t="str">
        <f t="shared" si="23"/>
        <v>N/A</v>
      </c>
      <c r="E142" s="10">
        <v>4774.7849999999999</v>
      </c>
      <c r="F142" s="7" t="str">
        <f t="shared" si="24"/>
        <v>N/A</v>
      </c>
      <c r="G142" s="10">
        <v>4684.0112835</v>
      </c>
      <c r="H142" s="7" t="str">
        <f t="shared" si="25"/>
        <v>N/A</v>
      </c>
      <c r="I142" s="8">
        <v>24</v>
      </c>
      <c r="J142" s="8">
        <v>-1.9</v>
      </c>
      <c r="K142" s="10" t="s">
        <v>213</v>
      </c>
      <c r="L142" s="105" t="str">
        <f t="shared" si="26"/>
        <v>N/A</v>
      </c>
    </row>
    <row r="143" spans="1:12" x14ac:dyDescent="0.2">
      <c r="A143" s="156" t="s">
        <v>406</v>
      </c>
      <c r="B143" s="10" t="s">
        <v>213</v>
      </c>
      <c r="C143" s="10">
        <v>52608759</v>
      </c>
      <c r="D143" s="7" t="str">
        <f t="shared" si="23"/>
        <v>N/A</v>
      </c>
      <c r="E143" s="10">
        <v>51934648</v>
      </c>
      <c r="F143" s="7" t="str">
        <f t="shared" si="24"/>
        <v>N/A</v>
      </c>
      <c r="G143" s="10">
        <v>57103896</v>
      </c>
      <c r="H143" s="7" t="str">
        <f t="shared" si="25"/>
        <v>N/A</v>
      </c>
      <c r="I143" s="8">
        <v>-1.28</v>
      </c>
      <c r="J143" s="8">
        <v>9.9529999999999994</v>
      </c>
      <c r="K143" s="10" t="s">
        <v>213</v>
      </c>
      <c r="L143" s="105" t="str">
        <f t="shared" si="26"/>
        <v>N/A</v>
      </c>
    </row>
    <row r="144" spans="1:12" ht="25.5" x14ac:dyDescent="0.2">
      <c r="A144" s="156" t="s">
        <v>1193</v>
      </c>
      <c r="B144" s="10" t="s">
        <v>213</v>
      </c>
      <c r="C144" s="10">
        <v>684.51966690999996</v>
      </c>
      <c r="D144" s="7" t="str">
        <f t="shared" si="23"/>
        <v>N/A</v>
      </c>
      <c r="E144" s="10">
        <v>657.84194460000003</v>
      </c>
      <c r="F144" s="7" t="str">
        <f t="shared" si="24"/>
        <v>N/A</v>
      </c>
      <c r="G144" s="10">
        <v>697.40957499000001</v>
      </c>
      <c r="H144" s="7" t="str">
        <f t="shared" si="25"/>
        <v>N/A</v>
      </c>
      <c r="I144" s="8">
        <v>-3.9</v>
      </c>
      <c r="J144" s="8">
        <v>6.0149999999999997</v>
      </c>
      <c r="K144" s="10" t="s">
        <v>213</v>
      </c>
      <c r="L144" s="105" t="str">
        <f t="shared" si="26"/>
        <v>N/A</v>
      </c>
    </row>
    <row r="145" spans="1:13" x14ac:dyDescent="0.2">
      <c r="A145" s="156" t="s">
        <v>407</v>
      </c>
      <c r="B145" s="10" t="s">
        <v>213</v>
      </c>
      <c r="C145" s="10">
        <v>184332446</v>
      </c>
      <c r="D145" s="7" t="str">
        <f t="shared" si="23"/>
        <v>N/A</v>
      </c>
      <c r="E145" s="10">
        <v>150764183</v>
      </c>
      <c r="F145" s="7" t="str">
        <f t="shared" si="24"/>
        <v>N/A</v>
      </c>
      <c r="G145" s="10">
        <v>154948194</v>
      </c>
      <c r="H145" s="7" t="str">
        <f t="shared" si="25"/>
        <v>N/A</v>
      </c>
      <c r="I145" s="8">
        <v>-18.2</v>
      </c>
      <c r="J145" s="8">
        <v>2.7749999999999999</v>
      </c>
      <c r="K145" s="10" t="s">
        <v>213</v>
      </c>
      <c r="L145" s="105" t="str">
        <f t="shared" si="26"/>
        <v>N/A</v>
      </c>
    </row>
    <row r="146" spans="1:13" x14ac:dyDescent="0.2">
      <c r="A146" s="156" t="s">
        <v>1194</v>
      </c>
      <c r="B146" s="10" t="s">
        <v>213</v>
      </c>
      <c r="C146" s="10">
        <v>5206.5429329999997</v>
      </c>
      <c r="D146" s="7" t="str">
        <f t="shared" si="23"/>
        <v>N/A</v>
      </c>
      <c r="E146" s="10">
        <v>4058.6922682999998</v>
      </c>
      <c r="F146" s="7" t="str">
        <f t="shared" si="24"/>
        <v>N/A</v>
      </c>
      <c r="G146" s="10">
        <v>4432.4101492999998</v>
      </c>
      <c r="H146" s="7" t="str">
        <f t="shared" si="25"/>
        <v>N/A</v>
      </c>
      <c r="I146" s="8">
        <v>-22</v>
      </c>
      <c r="J146" s="8">
        <v>9.2080000000000002</v>
      </c>
      <c r="K146" s="10" t="s">
        <v>213</v>
      </c>
      <c r="L146" s="105" t="str">
        <f t="shared" si="26"/>
        <v>N/A</v>
      </c>
    </row>
    <row r="147" spans="1:13" x14ac:dyDescent="0.2">
      <c r="A147" s="156" t="s">
        <v>408</v>
      </c>
      <c r="B147" s="10" t="s">
        <v>213</v>
      </c>
      <c r="C147" s="10">
        <v>12473758</v>
      </c>
      <c r="D147" s="7" t="str">
        <f t="shared" ref="D147:D160" si="27">IF($B147="N/A","N/A",IF(C147&gt;10,"No",IF(C147&lt;-10,"No","Yes")))</f>
        <v>N/A</v>
      </c>
      <c r="E147" s="10">
        <v>11952178</v>
      </c>
      <c r="F147" s="7" t="str">
        <f t="shared" ref="F147:F160" si="28">IF($B147="N/A","N/A",IF(E147&gt;10,"No",IF(E147&lt;-10,"No","Yes")))</f>
        <v>N/A</v>
      </c>
      <c r="G147" s="10">
        <v>7814388</v>
      </c>
      <c r="H147" s="7" t="str">
        <f t="shared" ref="H147:H160" si="29">IF($B147="N/A","N/A",IF(G147&gt;10,"No",IF(G147&lt;-10,"No","Yes")))</f>
        <v>N/A</v>
      </c>
      <c r="I147" s="8">
        <v>-4.18</v>
      </c>
      <c r="J147" s="8">
        <v>-34.6</v>
      </c>
      <c r="K147" s="10" t="s">
        <v>213</v>
      </c>
      <c r="L147" s="105" t="str">
        <f t="shared" si="26"/>
        <v>N/A</v>
      </c>
    </row>
    <row r="148" spans="1:13" x14ac:dyDescent="0.2">
      <c r="A148" s="156" t="s">
        <v>1195</v>
      </c>
      <c r="B148" s="10" t="s">
        <v>213</v>
      </c>
      <c r="C148" s="10">
        <v>3322.7911561000001</v>
      </c>
      <c r="D148" s="7" t="str">
        <f t="shared" si="27"/>
        <v>N/A</v>
      </c>
      <c r="E148" s="10">
        <v>3652.8661369000001</v>
      </c>
      <c r="F148" s="7" t="str">
        <f t="shared" si="28"/>
        <v>N/A</v>
      </c>
      <c r="G148" s="10">
        <v>4258.5220707999997</v>
      </c>
      <c r="H148" s="7" t="str">
        <f t="shared" si="29"/>
        <v>N/A</v>
      </c>
      <c r="I148" s="8">
        <v>9.9339999999999993</v>
      </c>
      <c r="J148" s="8">
        <v>16.579999999999998</v>
      </c>
      <c r="K148" s="10" t="s">
        <v>213</v>
      </c>
      <c r="L148" s="105" t="str">
        <f t="shared" si="26"/>
        <v>N/A</v>
      </c>
    </row>
    <row r="149" spans="1:13" x14ac:dyDescent="0.2">
      <c r="A149" s="156" t="s">
        <v>409</v>
      </c>
      <c r="B149" s="10" t="s">
        <v>213</v>
      </c>
      <c r="C149" s="10">
        <v>3909551</v>
      </c>
      <c r="D149" s="7" t="str">
        <f t="shared" si="27"/>
        <v>N/A</v>
      </c>
      <c r="E149" s="10">
        <v>4266491</v>
      </c>
      <c r="F149" s="7" t="str">
        <f t="shared" si="28"/>
        <v>N/A</v>
      </c>
      <c r="G149" s="10">
        <v>4019058</v>
      </c>
      <c r="H149" s="7" t="str">
        <f t="shared" si="29"/>
        <v>N/A</v>
      </c>
      <c r="I149" s="8">
        <v>9.1300000000000008</v>
      </c>
      <c r="J149" s="8">
        <v>-5.8</v>
      </c>
      <c r="K149" s="10" t="s">
        <v>213</v>
      </c>
      <c r="L149" s="105" t="str">
        <f t="shared" si="26"/>
        <v>N/A</v>
      </c>
    </row>
    <row r="150" spans="1:13" x14ac:dyDescent="0.2">
      <c r="A150" s="156" t="s">
        <v>1196</v>
      </c>
      <c r="B150" s="10" t="s">
        <v>213</v>
      </c>
      <c r="C150" s="10">
        <v>203.11466125999999</v>
      </c>
      <c r="D150" s="7" t="str">
        <f t="shared" si="27"/>
        <v>N/A</v>
      </c>
      <c r="E150" s="10">
        <v>201.00306227999999</v>
      </c>
      <c r="F150" s="7" t="str">
        <f t="shared" si="28"/>
        <v>N/A</v>
      </c>
      <c r="G150" s="10">
        <v>194.02616588000001</v>
      </c>
      <c r="H150" s="7" t="str">
        <f t="shared" si="29"/>
        <v>N/A</v>
      </c>
      <c r="I150" s="8">
        <v>-1.04</v>
      </c>
      <c r="J150" s="8">
        <v>-3.47</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3982718</v>
      </c>
      <c r="D153" s="7" t="str">
        <f t="shared" si="27"/>
        <v>N/A</v>
      </c>
      <c r="E153" s="10">
        <v>7228464</v>
      </c>
      <c r="F153" s="7" t="str">
        <f t="shared" si="28"/>
        <v>N/A</v>
      </c>
      <c r="G153" s="10">
        <v>3672703</v>
      </c>
      <c r="H153" s="7" t="str">
        <f t="shared" si="29"/>
        <v>N/A</v>
      </c>
      <c r="I153" s="8">
        <v>81.5</v>
      </c>
      <c r="J153" s="8">
        <v>-49.2</v>
      </c>
      <c r="K153" s="10" t="s">
        <v>213</v>
      </c>
      <c r="L153" s="105" t="str">
        <f t="shared" si="26"/>
        <v>N/A</v>
      </c>
      <c r="M153" s="41"/>
    </row>
    <row r="154" spans="1:13" x14ac:dyDescent="0.2">
      <c r="A154" s="156" t="s">
        <v>1198</v>
      </c>
      <c r="B154" s="10" t="s">
        <v>213</v>
      </c>
      <c r="C154" s="10">
        <v>69872.245613999999</v>
      </c>
      <c r="D154" s="7" t="str">
        <f t="shared" si="27"/>
        <v>N/A</v>
      </c>
      <c r="E154" s="10">
        <v>50197.666666999998</v>
      </c>
      <c r="F154" s="7" t="str">
        <f t="shared" si="28"/>
        <v>N/A</v>
      </c>
      <c r="G154" s="10">
        <v>35314.451923000001</v>
      </c>
      <c r="H154" s="7" t="str">
        <f t="shared" si="29"/>
        <v>N/A</v>
      </c>
      <c r="I154" s="8">
        <v>-28.2</v>
      </c>
      <c r="J154" s="8">
        <v>-29.6</v>
      </c>
      <c r="K154" s="10" t="s">
        <v>213</v>
      </c>
      <c r="L154" s="105" t="str">
        <f t="shared" si="26"/>
        <v>N/A</v>
      </c>
      <c r="M154" s="42"/>
    </row>
    <row r="155" spans="1:13" x14ac:dyDescent="0.2">
      <c r="A155" s="156" t="s">
        <v>412</v>
      </c>
      <c r="B155" s="10" t="s">
        <v>213</v>
      </c>
      <c r="C155" s="10">
        <v>823607</v>
      </c>
      <c r="D155" s="7" t="str">
        <f t="shared" si="27"/>
        <v>N/A</v>
      </c>
      <c r="E155" s="10">
        <v>518429</v>
      </c>
      <c r="F155" s="7" t="str">
        <f t="shared" si="28"/>
        <v>N/A</v>
      </c>
      <c r="G155" s="10">
        <v>80133</v>
      </c>
      <c r="H155" s="7" t="str">
        <f t="shared" si="29"/>
        <v>N/A</v>
      </c>
      <c r="I155" s="8">
        <v>-37.1</v>
      </c>
      <c r="J155" s="8">
        <v>-84.5</v>
      </c>
      <c r="K155" s="10" t="s">
        <v>213</v>
      </c>
      <c r="L155" s="105" t="str">
        <f t="shared" si="26"/>
        <v>N/A</v>
      </c>
    </row>
    <row r="156" spans="1:13" x14ac:dyDescent="0.2">
      <c r="A156" s="156" t="s">
        <v>1199</v>
      </c>
      <c r="B156" s="10" t="s">
        <v>213</v>
      </c>
      <c r="C156" s="10">
        <v>48447.470587999996</v>
      </c>
      <c r="D156" s="7" t="str">
        <f t="shared" si="27"/>
        <v>N/A</v>
      </c>
      <c r="E156" s="10">
        <v>51842.9</v>
      </c>
      <c r="F156" s="7" t="str">
        <f t="shared" si="28"/>
        <v>N/A</v>
      </c>
      <c r="G156" s="10">
        <v>20033.25</v>
      </c>
      <c r="H156" s="7" t="str">
        <f t="shared" si="29"/>
        <v>N/A</v>
      </c>
      <c r="I156" s="8">
        <v>7.008</v>
      </c>
      <c r="J156" s="8">
        <v>-61.4</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t="s">
        <v>1748</v>
      </c>
      <c r="D164" s="88" t="str">
        <f t="shared" ref="D164" si="31">IF($B164="N/A","N/A",IF(C164&gt;10,"No",IF(C164&lt;-10,"No","Yes")))</f>
        <v>N/A</v>
      </c>
      <c r="E164" s="87" t="s">
        <v>1748</v>
      </c>
      <c r="F164" s="88" t="str">
        <f t="shared" ref="F164" si="32">IF($B164="N/A","N/A",IF(E164&gt;10,"No",IF(E164&lt;-10,"No","Yes")))</f>
        <v>N/A</v>
      </c>
      <c r="G164" s="87" t="s">
        <v>1748</v>
      </c>
      <c r="H164" s="88" t="str">
        <f t="shared" ref="H164" si="33">IF($B164="N/A","N/A",IF(G164&gt;10,"No",IF(G164&lt;-10,"No","Yes")))</f>
        <v>N/A</v>
      </c>
      <c r="I164" s="89" t="s">
        <v>1748</v>
      </c>
      <c r="J164" s="89" t="s">
        <v>1748</v>
      </c>
      <c r="K164" s="90" t="s">
        <v>734</v>
      </c>
      <c r="L164" s="107" t="str">
        <f>IF(J164="Div by 0", "N/A", IF(OR(J164="N/A",K164="N/A"),"N/A", IF(J164&gt;VALUE(MID(K164,1,2)), "No", IF(J164&lt;-1*VALUE(MID(K164,1,2)), "No", "Yes"))))</f>
        <v>N/A</v>
      </c>
      <c r="N164" s="42"/>
    </row>
    <row r="165" spans="1:16" x14ac:dyDescent="0.2">
      <c r="A165" s="156" t="s">
        <v>1203</v>
      </c>
      <c r="B165" s="10" t="s">
        <v>213</v>
      </c>
      <c r="C165" s="10" t="s">
        <v>1748</v>
      </c>
      <c r="D165" s="7" t="str">
        <f t="shared" ref="D165:D171" si="34">IF($B165="N/A","N/A",IF(C165&gt;10,"No",IF(C165&lt;-10,"No","Yes")))</f>
        <v>N/A</v>
      </c>
      <c r="E165" s="10" t="s">
        <v>1748</v>
      </c>
      <c r="F165" s="7" t="str">
        <f t="shared" ref="F165:F171" si="35">IF($B165="N/A","N/A",IF(E165&gt;10,"No",IF(E165&lt;-10,"No","Yes")))</f>
        <v>N/A</v>
      </c>
      <c r="G165" s="10" t="s">
        <v>1748</v>
      </c>
      <c r="H165" s="7" t="str">
        <f t="shared" ref="H165:H171" si="36">IF($B165="N/A","N/A",IF(G165&gt;10,"No",IF(G165&lt;-10,"No","Yes")))</f>
        <v>N/A</v>
      </c>
      <c r="I165" s="8" t="s">
        <v>1748</v>
      </c>
      <c r="J165" s="8" t="s">
        <v>1748</v>
      </c>
      <c r="K165" s="28" t="s">
        <v>734</v>
      </c>
      <c r="L165" s="105" t="str">
        <f>IF(J165="Div by 0", "N/A", IF(OR(J165="N/A",K165="N/A"),"N/A", IF(J165&gt;VALUE(MID(K165,1,2)), "No", IF(J165&lt;-1*VALUE(MID(K165,1,2)), "No", "Yes"))))</f>
        <v>N/A</v>
      </c>
      <c r="N165" s="42"/>
    </row>
    <row r="166" spans="1:16" x14ac:dyDescent="0.2">
      <c r="A166" s="156" t="s">
        <v>1204</v>
      </c>
      <c r="B166" s="10" t="s">
        <v>213</v>
      </c>
      <c r="C166" s="10" t="s">
        <v>1748</v>
      </c>
      <c r="D166" s="7" t="str">
        <f t="shared" si="34"/>
        <v>N/A</v>
      </c>
      <c r="E166" s="10" t="s">
        <v>1748</v>
      </c>
      <c r="F166" s="7" t="str">
        <f t="shared" si="35"/>
        <v>N/A</v>
      </c>
      <c r="G166" s="10" t="s">
        <v>1748</v>
      </c>
      <c r="H166" s="7" t="str">
        <f t="shared" si="36"/>
        <v>N/A</v>
      </c>
      <c r="I166" s="8" t="s">
        <v>1748</v>
      </c>
      <c r="J166" s="8" t="s">
        <v>1748</v>
      </c>
      <c r="K166" s="28" t="s">
        <v>734</v>
      </c>
      <c r="L166" s="105" t="str">
        <f t="shared" ref="L166" si="37">IF(J166="Div by 0", "N/A", IF(OR(J166="N/A",K166="N/A"),"N/A", IF(J166&gt;VALUE(MID(K166,1,2)), "No", IF(J166&lt;-1*VALUE(MID(K166,1,2)), "No", "Yes"))))</f>
        <v>N/A</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683712</v>
      </c>
      <c r="D6" s="7" t="str">
        <f t="shared" ref="D6:D11" si="0">IF($B6="N/A","N/A",IF(C6&gt;10,"No",IF(C6&lt;-10,"No","Yes")))</f>
        <v>N/A</v>
      </c>
      <c r="E6" s="1">
        <v>695018</v>
      </c>
      <c r="F6" s="7" t="str">
        <f t="shared" ref="F6:F11" si="1">IF($B6="N/A","N/A",IF(E6&gt;10,"No",IF(E6&lt;-10,"No","Yes")))</f>
        <v>N/A</v>
      </c>
      <c r="G6" s="1">
        <v>704693</v>
      </c>
      <c r="H6" s="7" t="str">
        <f t="shared" ref="H6:H11" si="2">IF($B6="N/A","N/A",IF(G6&gt;10,"No",IF(G6&lt;-10,"No","Yes")))</f>
        <v>N/A</v>
      </c>
      <c r="I6" s="8">
        <v>1.6539999999999999</v>
      </c>
      <c r="J6" s="8">
        <v>1.3919999999999999</v>
      </c>
      <c r="K6" s="1" t="s">
        <v>734</v>
      </c>
      <c r="L6" s="105" t="str">
        <f t="shared" ref="L6:L14" si="3">IF(J6="Div by 0", "N/A", IF(K6="N/A","N/A", IF(J6&gt;VALUE(MID(K6,1,2)), "No", IF(J6&lt;-1*VALUE(MID(K6,1,2)), "No", "Yes"))))</f>
        <v>Yes</v>
      </c>
    </row>
    <row r="7" spans="1:12" x14ac:dyDescent="0.2">
      <c r="A7" s="138" t="s">
        <v>100</v>
      </c>
      <c r="B7" s="30" t="s">
        <v>213</v>
      </c>
      <c r="C7" s="1">
        <v>49210</v>
      </c>
      <c r="D7" s="7" t="str">
        <f t="shared" si="0"/>
        <v>N/A</v>
      </c>
      <c r="E7" s="1">
        <v>52420</v>
      </c>
      <c r="F7" s="7" t="str">
        <f t="shared" si="1"/>
        <v>N/A</v>
      </c>
      <c r="G7" s="1">
        <v>50492</v>
      </c>
      <c r="H7" s="7" t="str">
        <f t="shared" si="2"/>
        <v>N/A</v>
      </c>
      <c r="I7" s="8">
        <v>6.5229999999999997</v>
      </c>
      <c r="J7" s="8">
        <v>-3.68</v>
      </c>
      <c r="K7" s="30" t="s">
        <v>734</v>
      </c>
      <c r="L7" s="105" t="str">
        <f t="shared" si="3"/>
        <v>Yes</v>
      </c>
    </row>
    <row r="8" spans="1:12" x14ac:dyDescent="0.2">
      <c r="A8" s="138" t="s">
        <v>101</v>
      </c>
      <c r="B8" s="30" t="s">
        <v>213</v>
      </c>
      <c r="C8" s="1">
        <v>138543</v>
      </c>
      <c r="D8" s="7" t="str">
        <f t="shared" si="0"/>
        <v>N/A</v>
      </c>
      <c r="E8" s="1">
        <v>143094</v>
      </c>
      <c r="F8" s="7" t="str">
        <f t="shared" si="1"/>
        <v>N/A</v>
      </c>
      <c r="G8" s="1">
        <v>141324</v>
      </c>
      <c r="H8" s="7" t="str">
        <f t="shared" si="2"/>
        <v>N/A</v>
      </c>
      <c r="I8" s="8">
        <v>3.2850000000000001</v>
      </c>
      <c r="J8" s="8">
        <v>-1.24</v>
      </c>
      <c r="K8" s="30" t="s">
        <v>734</v>
      </c>
      <c r="L8" s="105" t="str">
        <f t="shared" si="3"/>
        <v>Yes</v>
      </c>
    </row>
    <row r="9" spans="1:12" x14ac:dyDescent="0.2">
      <c r="A9" s="138" t="s">
        <v>104</v>
      </c>
      <c r="B9" s="30" t="s">
        <v>213</v>
      </c>
      <c r="C9" s="1">
        <v>401600</v>
      </c>
      <c r="D9" s="7" t="str">
        <f t="shared" si="0"/>
        <v>N/A</v>
      </c>
      <c r="E9" s="1">
        <v>399780</v>
      </c>
      <c r="F9" s="7" t="str">
        <f t="shared" si="1"/>
        <v>N/A</v>
      </c>
      <c r="G9" s="1">
        <v>409362</v>
      </c>
      <c r="H9" s="7" t="str">
        <f t="shared" si="2"/>
        <v>N/A</v>
      </c>
      <c r="I9" s="8">
        <v>-0.45300000000000001</v>
      </c>
      <c r="J9" s="8">
        <v>2.3969999999999998</v>
      </c>
      <c r="K9" s="30" t="s">
        <v>734</v>
      </c>
      <c r="L9" s="105" t="str">
        <f t="shared" si="3"/>
        <v>Yes</v>
      </c>
    </row>
    <row r="10" spans="1:12" x14ac:dyDescent="0.2">
      <c r="A10" s="138" t="s">
        <v>105</v>
      </c>
      <c r="B10" s="30" t="s">
        <v>213</v>
      </c>
      <c r="C10" s="1">
        <v>94359</v>
      </c>
      <c r="D10" s="7" t="str">
        <f t="shared" si="0"/>
        <v>N/A</v>
      </c>
      <c r="E10" s="1">
        <v>99724</v>
      </c>
      <c r="F10" s="7" t="str">
        <f t="shared" si="1"/>
        <v>N/A</v>
      </c>
      <c r="G10" s="1">
        <v>103515</v>
      </c>
      <c r="H10" s="7" t="str">
        <f t="shared" si="2"/>
        <v>N/A</v>
      </c>
      <c r="I10" s="8">
        <v>5.6859999999999999</v>
      </c>
      <c r="J10" s="8">
        <v>3.8010000000000002</v>
      </c>
      <c r="K10" s="30" t="s">
        <v>734</v>
      </c>
      <c r="L10" s="105" t="str">
        <f t="shared" si="3"/>
        <v>Yes</v>
      </c>
    </row>
    <row r="11" spans="1:12" x14ac:dyDescent="0.2">
      <c r="A11" s="138" t="s">
        <v>77</v>
      </c>
      <c r="B11" s="1" t="s">
        <v>213</v>
      </c>
      <c r="C11" s="1">
        <v>570847.9</v>
      </c>
      <c r="D11" s="27" t="str">
        <f t="shared" si="0"/>
        <v>N/A</v>
      </c>
      <c r="E11" s="1">
        <v>572847.73</v>
      </c>
      <c r="F11" s="7" t="str">
        <f t="shared" si="1"/>
        <v>N/A</v>
      </c>
      <c r="G11" s="1">
        <v>614047.93999999994</v>
      </c>
      <c r="H11" s="7" t="str">
        <f t="shared" si="2"/>
        <v>N/A</v>
      </c>
      <c r="I11" s="8">
        <v>0.3503</v>
      </c>
      <c r="J11" s="8">
        <v>7.1920000000000002</v>
      </c>
      <c r="K11" s="1" t="s">
        <v>735</v>
      </c>
      <c r="L11" s="105" t="str">
        <f t="shared" si="3"/>
        <v>Yes</v>
      </c>
    </row>
    <row r="12" spans="1:12" x14ac:dyDescent="0.2">
      <c r="A12" s="138" t="s">
        <v>115</v>
      </c>
      <c r="B12" s="1" t="s">
        <v>213</v>
      </c>
      <c r="C12" s="1">
        <v>89351</v>
      </c>
      <c r="D12" s="1" t="s">
        <v>213</v>
      </c>
      <c r="E12" s="1">
        <v>91590</v>
      </c>
      <c r="F12" s="1" t="s">
        <v>213</v>
      </c>
      <c r="G12" s="1">
        <v>91167</v>
      </c>
      <c r="H12" s="1" t="s">
        <v>213</v>
      </c>
      <c r="I12" s="8">
        <v>2.5059999999999998</v>
      </c>
      <c r="J12" s="8">
        <v>-0.46200000000000002</v>
      </c>
      <c r="K12" s="1" t="s">
        <v>735</v>
      </c>
      <c r="L12" s="105" t="str">
        <f t="shared" si="3"/>
        <v>Yes</v>
      </c>
    </row>
    <row r="13" spans="1:12" x14ac:dyDescent="0.2">
      <c r="A13" s="138" t="s">
        <v>446</v>
      </c>
      <c r="B13" s="1" t="s">
        <v>213</v>
      </c>
      <c r="C13" s="1">
        <v>48534</v>
      </c>
      <c r="D13" s="1" t="s">
        <v>213</v>
      </c>
      <c r="E13" s="1">
        <v>50394</v>
      </c>
      <c r="F13" s="1" t="s">
        <v>213</v>
      </c>
      <c r="G13" s="1">
        <v>49504</v>
      </c>
      <c r="H13" s="1" t="s">
        <v>213</v>
      </c>
      <c r="I13" s="8">
        <v>3.8319999999999999</v>
      </c>
      <c r="J13" s="8">
        <v>-1.77</v>
      </c>
      <c r="K13" s="1" t="s">
        <v>735</v>
      </c>
      <c r="L13" s="105" t="str">
        <f t="shared" si="3"/>
        <v>Yes</v>
      </c>
    </row>
    <row r="14" spans="1:12" x14ac:dyDescent="0.2">
      <c r="A14" s="138" t="s">
        <v>447</v>
      </c>
      <c r="B14" s="1" t="s">
        <v>213</v>
      </c>
      <c r="C14" s="1">
        <v>40570</v>
      </c>
      <c r="D14" s="1" t="s">
        <v>213</v>
      </c>
      <c r="E14" s="1">
        <v>40986</v>
      </c>
      <c r="F14" s="1" t="s">
        <v>213</v>
      </c>
      <c r="G14" s="1">
        <v>41351</v>
      </c>
      <c r="H14" s="1" t="s">
        <v>213</v>
      </c>
      <c r="I14" s="8">
        <v>1.0249999999999999</v>
      </c>
      <c r="J14" s="8">
        <v>0.89049999999999996</v>
      </c>
      <c r="K14" s="1" t="s">
        <v>735</v>
      </c>
      <c r="L14" s="105" t="str">
        <f t="shared" si="3"/>
        <v>Yes</v>
      </c>
    </row>
    <row r="15" spans="1:12" x14ac:dyDescent="0.2">
      <c r="A15" s="137" t="s">
        <v>58</v>
      </c>
      <c r="B15" s="30" t="s">
        <v>213</v>
      </c>
      <c r="C15" s="10">
        <v>3717519398</v>
      </c>
      <c r="D15" s="7" t="str">
        <f t="shared" ref="D15:D20" si="4">IF($B15="N/A","N/A",IF(C15&gt;10,"No",IF(C15&lt;-10,"No","Yes")))</f>
        <v>N/A</v>
      </c>
      <c r="E15" s="10">
        <v>3769665756</v>
      </c>
      <c r="F15" s="7" t="str">
        <f t="shared" ref="F15:F20" si="5">IF($B15="N/A","N/A",IF(E15&gt;10,"No",IF(E15&lt;-10,"No","Yes")))</f>
        <v>N/A</v>
      </c>
      <c r="G15" s="10">
        <v>4001054121</v>
      </c>
      <c r="H15" s="7" t="str">
        <f t="shared" ref="H15:H20" si="6">IF($B15="N/A","N/A",IF(G15&gt;10,"No",IF(G15&lt;-10,"No","Yes")))</f>
        <v>N/A</v>
      </c>
      <c r="I15" s="8">
        <v>1.403</v>
      </c>
      <c r="J15" s="8">
        <v>6.1379999999999999</v>
      </c>
      <c r="K15" s="30" t="s">
        <v>734</v>
      </c>
      <c r="L15" s="105" t="str">
        <f t="shared" ref="L15:L20" si="7">IF(J15="Div by 0", "N/A", IF(K15="N/A","N/A", IF(J15&gt;VALUE(MID(K15,1,2)), "No", IF(J15&lt;-1*VALUE(MID(K15,1,2)), "No", "Yes"))))</f>
        <v>Yes</v>
      </c>
    </row>
    <row r="16" spans="1:12" x14ac:dyDescent="0.2">
      <c r="A16" s="137" t="s">
        <v>1107</v>
      </c>
      <c r="B16" s="30" t="s">
        <v>213</v>
      </c>
      <c r="C16" s="10">
        <v>5437.2592524000002</v>
      </c>
      <c r="D16" s="7" t="str">
        <f t="shared" si="4"/>
        <v>N/A</v>
      </c>
      <c r="E16" s="10">
        <v>5423.8390314999997</v>
      </c>
      <c r="F16" s="7" t="str">
        <f t="shared" si="5"/>
        <v>N/A</v>
      </c>
      <c r="G16" s="10">
        <v>5677.7265008000004</v>
      </c>
      <c r="H16" s="7" t="str">
        <f t="shared" si="6"/>
        <v>N/A</v>
      </c>
      <c r="I16" s="8">
        <v>-0.247</v>
      </c>
      <c r="J16" s="8">
        <v>4.681</v>
      </c>
      <c r="K16" s="30" t="s">
        <v>734</v>
      </c>
      <c r="L16" s="105" t="str">
        <f t="shared" si="7"/>
        <v>Yes</v>
      </c>
    </row>
    <row r="17" spans="1:12" x14ac:dyDescent="0.2">
      <c r="A17" s="137" t="s">
        <v>1207</v>
      </c>
      <c r="B17" s="30" t="s">
        <v>213</v>
      </c>
      <c r="C17" s="10">
        <v>17731.647267</v>
      </c>
      <c r="D17" s="7" t="str">
        <f t="shared" si="4"/>
        <v>N/A</v>
      </c>
      <c r="E17" s="10">
        <v>16793.743113</v>
      </c>
      <c r="F17" s="7" t="str">
        <f t="shared" si="5"/>
        <v>N/A</v>
      </c>
      <c r="G17" s="10">
        <v>17544.50606</v>
      </c>
      <c r="H17" s="7" t="str">
        <f t="shared" si="6"/>
        <v>N/A</v>
      </c>
      <c r="I17" s="8">
        <v>-5.29</v>
      </c>
      <c r="J17" s="8">
        <v>4.47</v>
      </c>
      <c r="K17" s="30" t="s">
        <v>734</v>
      </c>
      <c r="L17" s="105" t="str">
        <f t="shared" si="7"/>
        <v>Yes</v>
      </c>
    </row>
    <row r="18" spans="1:12" x14ac:dyDescent="0.2">
      <c r="A18" s="137" t="s">
        <v>1208</v>
      </c>
      <c r="B18" s="30" t="s">
        <v>213</v>
      </c>
      <c r="C18" s="10">
        <v>11829.232419</v>
      </c>
      <c r="D18" s="7" t="str">
        <f t="shared" si="4"/>
        <v>N/A</v>
      </c>
      <c r="E18" s="10">
        <v>11998.051602</v>
      </c>
      <c r="F18" s="7" t="str">
        <f t="shared" si="5"/>
        <v>N/A</v>
      </c>
      <c r="G18" s="10">
        <v>12683.932283</v>
      </c>
      <c r="H18" s="7" t="str">
        <f t="shared" si="6"/>
        <v>N/A</v>
      </c>
      <c r="I18" s="8">
        <v>1.427</v>
      </c>
      <c r="J18" s="8">
        <v>5.7169999999999996</v>
      </c>
      <c r="K18" s="30" t="s">
        <v>734</v>
      </c>
      <c r="L18" s="105" t="str">
        <f t="shared" si="7"/>
        <v>Yes</v>
      </c>
    </row>
    <row r="19" spans="1:12" x14ac:dyDescent="0.2">
      <c r="A19" s="137" t="s">
        <v>1209</v>
      </c>
      <c r="B19" s="30" t="s">
        <v>213</v>
      </c>
      <c r="C19" s="10">
        <v>2068.2017804000002</v>
      </c>
      <c r="D19" s="7" t="str">
        <f t="shared" si="4"/>
        <v>N/A</v>
      </c>
      <c r="E19" s="10">
        <v>2077.3257542000001</v>
      </c>
      <c r="F19" s="7" t="str">
        <f t="shared" si="5"/>
        <v>N/A</v>
      </c>
      <c r="G19" s="10">
        <v>2206.1078726999999</v>
      </c>
      <c r="H19" s="7" t="str">
        <f t="shared" si="6"/>
        <v>N/A</v>
      </c>
      <c r="I19" s="8">
        <v>0.44119999999999998</v>
      </c>
      <c r="J19" s="8">
        <v>6.1989999999999998</v>
      </c>
      <c r="K19" s="30" t="s">
        <v>734</v>
      </c>
      <c r="L19" s="105" t="str">
        <f t="shared" si="7"/>
        <v>Yes</v>
      </c>
    </row>
    <row r="20" spans="1:12" x14ac:dyDescent="0.2">
      <c r="A20" s="137" t="s">
        <v>1210</v>
      </c>
      <c r="B20" s="30" t="s">
        <v>213</v>
      </c>
      <c r="C20" s="10">
        <v>3979.4598713</v>
      </c>
      <c r="D20" s="7" t="str">
        <f t="shared" si="4"/>
        <v>N/A</v>
      </c>
      <c r="E20" s="10">
        <v>3429.6183065</v>
      </c>
      <c r="F20" s="7" t="str">
        <f t="shared" si="5"/>
        <v>N/A</v>
      </c>
      <c r="G20" s="10">
        <v>4053.0951455999998</v>
      </c>
      <c r="H20" s="7" t="str">
        <f t="shared" si="6"/>
        <v>N/A</v>
      </c>
      <c r="I20" s="8">
        <v>-13.8</v>
      </c>
      <c r="J20" s="8">
        <v>18.18</v>
      </c>
      <c r="K20" s="30" t="s">
        <v>734</v>
      </c>
      <c r="L20" s="105" t="str">
        <f t="shared" si="7"/>
        <v>Yes</v>
      </c>
    </row>
    <row r="21" spans="1:12" x14ac:dyDescent="0.2">
      <c r="A21" s="128" t="s">
        <v>1111</v>
      </c>
      <c r="B21" s="30" t="s">
        <v>213</v>
      </c>
      <c r="C21" s="10">
        <v>5542.0169779999997</v>
      </c>
      <c r="D21" s="7" t="str">
        <f t="shared" ref="D21:D22" si="8">IF($B21="N/A","N/A",IF(C21&gt;10,"No",IF(C21&lt;-10,"No","Yes")))</f>
        <v>N/A</v>
      </c>
      <c r="E21" s="10">
        <v>5404.2792665999996</v>
      </c>
      <c r="F21" s="7" t="str">
        <f t="shared" ref="F21:F22" si="9">IF($B21="N/A","N/A",IF(E21&gt;10,"No",IF(E21&lt;-10,"No","Yes")))</f>
        <v>N/A</v>
      </c>
      <c r="G21" s="10">
        <v>5663.3528876</v>
      </c>
      <c r="H21" s="7" t="str">
        <f t="shared" ref="H21:H22" si="10">IF($B21="N/A","N/A",IF(G21&gt;10,"No",IF(G21&lt;-10,"No","Yes")))</f>
        <v>N/A</v>
      </c>
      <c r="I21" s="8">
        <v>-2.4900000000000002</v>
      </c>
      <c r="J21" s="8">
        <v>4.7939999999999996</v>
      </c>
      <c r="K21" s="30" t="s">
        <v>734</v>
      </c>
      <c r="L21" s="105" t="str">
        <f>IF(J21="Div by 0", "N/A", IF(OR(J21="N/A",K21="N/A"),"N/A", IF(J21&gt;VALUE(MID(K21,1,2)), "No", IF(J21&lt;-1*VALUE(MID(K21,1,2)), "No", "Yes"))))</f>
        <v>Yes</v>
      </c>
    </row>
    <row r="22" spans="1:12" x14ac:dyDescent="0.2">
      <c r="A22" s="128" t="s">
        <v>1112</v>
      </c>
      <c r="B22" s="30" t="s">
        <v>213</v>
      </c>
      <c r="C22" s="10">
        <v>5298.8653728999998</v>
      </c>
      <c r="D22" s="7" t="str">
        <f t="shared" si="8"/>
        <v>N/A</v>
      </c>
      <c r="E22" s="10">
        <v>5450.7463853999998</v>
      </c>
      <c r="F22" s="7" t="str">
        <f t="shared" si="9"/>
        <v>N/A</v>
      </c>
      <c r="G22" s="10">
        <v>5697.3966280000004</v>
      </c>
      <c r="H22" s="7" t="str">
        <f t="shared" si="10"/>
        <v>N/A</v>
      </c>
      <c r="I22" s="8">
        <v>2.8660000000000001</v>
      </c>
      <c r="J22" s="8">
        <v>4.5250000000000004</v>
      </c>
      <c r="K22" s="30" t="s">
        <v>734</v>
      </c>
      <c r="L22" s="105" t="str">
        <f>IF(J22="Div by 0", "N/A", IF(OR(J22="N/A",K22="N/A"),"N/A", IF(J22&gt;VALUE(MID(K22,1,2)), "No", IF(J22&lt;-1*VALUE(MID(K22,1,2)), "No", "Yes"))))</f>
        <v>Yes</v>
      </c>
    </row>
    <row r="23" spans="1:12" x14ac:dyDescent="0.2">
      <c r="A23" s="137" t="s">
        <v>1211</v>
      </c>
      <c r="B23" s="30" t="s">
        <v>213</v>
      </c>
      <c r="C23" s="10">
        <v>14395.786034999999</v>
      </c>
      <c r="D23" s="7" t="str">
        <f>IF($B23="N/A","N/A",IF(C23&gt;10,"No",IF(C23&lt;-10,"No","Yes")))</f>
        <v>N/A</v>
      </c>
      <c r="E23" s="10">
        <v>14100.465759999999</v>
      </c>
      <c r="F23" s="7" t="str">
        <f>IF($B23="N/A","N/A",IF(E23&gt;10,"No",IF(E23&lt;-10,"No","Yes")))</f>
        <v>N/A</v>
      </c>
      <c r="G23" s="10">
        <v>14554.185495</v>
      </c>
      <c r="H23" s="7" t="str">
        <f>IF($B23="N/A","N/A",IF(G23&gt;10,"No",IF(G23&lt;-10,"No","Yes")))</f>
        <v>N/A</v>
      </c>
      <c r="I23" s="8">
        <v>-2.0499999999999998</v>
      </c>
      <c r="J23" s="8">
        <v>3.218</v>
      </c>
      <c r="K23" s="30" t="s">
        <v>734</v>
      </c>
      <c r="L23" s="105" t="str">
        <f>IF(J23="Div by 0", "N/A", IF(K23="N/A","N/A", IF(J23&gt;VALUE(MID(K23,1,2)), "No", IF(J23&lt;-1*VALUE(MID(K23,1,2)), "No", "Yes"))))</f>
        <v>Yes</v>
      </c>
    </row>
    <row r="24" spans="1:12" x14ac:dyDescent="0.2">
      <c r="A24" s="137" t="s">
        <v>1212</v>
      </c>
      <c r="B24" s="30" t="s">
        <v>213</v>
      </c>
      <c r="C24" s="10">
        <v>17781.514938</v>
      </c>
      <c r="D24" s="7" t="str">
        <f>IF($B24="N/A","N/A",IF(C24&gt;10,"No",IF(C24&lt;-10,"No","Yes")))</f>
        <v>N/A</v>
      </c>
      <c r="E24" s="10">
        <v>16998.566972000001</v>
      </c>
      <c r="F24" s="7" t="str">
        <f>IF($B24="N/A","N/A",IF(E24&gt;10,"No",IF(E24&lt;-10,"No","Yes")))</f>
        <v>N/A</v>
      </c>
      <c r="G24" s="10">
        <v>17607.517028999999</v>
      </c>
      <c r="H24" s="7" t="str">
        <f>IF($B24="N/A","N/A",IF(G24&gt;10,"No",IF(G24&lt;-10,"No","Yes")))</f>
        <v>N/A</v>
      </c>
      <c r="I24" s="8">
        <v>-4.4000000000000004</v>
      </c>
      <c r="J24" s="8">
        <v>3.5819999999999999</v>
      </c>
      <c r="K24" s="30" t="s">
        <v>734</v>
      </c>
      <c r="L24" s="105" t="str">
        <f>IF(J24="Div by 0", "N/A", IF(K24="N/A","N/A", IF(J24&gt;VALUE(MID(K24,1,2)), "No", IF(J24&lt;-1*VALUE(MID(K24,1,2)), "No", "Yes"))))</f>
        <v>Yes</v>
      </c>
    </row>
    <row r="25" spans="1:12" x14ac:dyDescent="0.2">
      <c r="A25" s="137" t="s">
        <v>1213</v>
      </c>
      <c r="B25" s="30" t="s">
        <v>213</v>
      </c>
      <c r="C25" s="10">
        <v>10399.723588999999</v>
      </c>
      <c r="D25" s="7" t="str">
        <f>IF($B25="N/A","N/A",IF(C25&gt;10,"No",IF(C25&lt;-10,"No","Yes")))</f>
        <v>N/A</v>
      </c>
      <c r="E25" s="10">
        <v>10593.718000999999</v>
      </c>
      <c r="F25" s="7" t="str">
        <f>IF($B25="N/A","N/A",IF(E25&gt;10,"No",IF(E25&lt;-10,"No","Yes")))</f>
        <v>N/A</v>
      </c>
      <c r="G25" s="10">
        <v>10976.924306999999</v>
      </c>
      <c r="H25" s="7" t="str">
        <f>IF($B25="N/A","N/A",IF(G25&gt;10,"No",IF(G25&lt;-10,"No","Yes")))</f>
        <v>N/A</v>
      </c>
      <c r="I25" s="8">
        <v>1.865</v>
      </c>
      <c r="J25" s="8">
        <v>3.617</v>
      </c>
      <c r="K25" s="30" t="s">
        <v>734</v>
      </c>
      <c r="L25" s="105" t="str">
        <f>IF(J25="Div by 0", "N/A", IF(K25="N/A","N/A", IF(J25&gt;VALUE(MID(K25,1,2)), "No", IF(J25&lt;-1*VALUE(MID(K25,1,2)), "No", "Yes"))))</f>
        <v>Yes</v>
      </c>
    </row>
    <row r="26" spans="1:12" x14ac:dyDescent="0.2">
      <c r="A26" s="137" t="s">
        <v>1214</v>
      </c>
      <c r="B26" s="30" t="s">
        <v>213</v>
      </c>
      <c r="C26" s="10">
        <v>14348.305163999999</v>
      </c>
      <c r="D26" s="7" t="str">
        <f t="shared" ref="D26:D27" si="11">IF($B26="N/A","N/A",IF(C26&gt;10,"No",IF(C26&lt;-10,"No","Yes")))</f>
        <v>N/A</v>
      </c>
      <c r="E26" s="10">
        <v>13950.886237999999</v>
      </c>
      <c r="F26" s="7" t="str">
        <f t="shared" ref="F26:F30" si="12">IF($B26="N/A","N/A",IF(E26&gt;10,"No",IF(E26&lt;-10,"No","Yes")))</f>
        <v>N/A</v>
      </c>
      <c r="G26" s="10">
        <v>14431.914771</v>
      </c>
      <c r="H26" s="7" t="str">
        <f t="shared" ref="H26:H27" si="13">IF($B26="N/A","N/A",IF(G26&gt;10,"No",IF(G26&lt;-10,"No","Yes")))</f>
        <v>N/A</v>
      </c>
      <c r="I26" s="8">
        <v>-2.77</v>
      </c>
      <c r="J26" s="8">
        <v>3.448</v>
      </c>
      <c r="K26" s="30" t="s">
        <v>734</v>
      </c>
      <c r="L26" s="105" t="str">
        <f>IF(J26="Div by 0", "N/A", IF(OR(J26="N/A",K26="N/A"),"N/A", IF(J26&gt;VALUE(MID(K26,1,2)), "No", IF(J26&lt;-1*VALUE(MID(K26,1,2)), "No", "Yes"))))</f>
        <v>Yes</v>
      </c>
    </row>
    <row r="27" spans="1:12" x14ac:dyDescent="0.2">
      <c r="A27" s="137" t="s">
        <v>1215</v>
      </c>
      <c r="B27" s="30" t="s">
        <v>213</v>
      </c>
      <c r="C27" s="10">
        <v>14484.373136</v>
      </c>
      <c r="D27" s="7" t="str">
        <f t="shared" si="11"/>
        <v>N/A</v>
      </c>
      <c r="E27" s="10">
        <v>14371.944986</v>
      </c>
      <c r="F27" s="7" t="str">
        <f t="shared" si="12"/>
        <v>N/A</v>
      </c>
      <c r="G27" s="10">
        <v>14772.792880999999</v>
      </c>
      <c r="H27" s="7" t="str">
        <f t="shared" si="13"/>
        <v>N/A</v>
      </c>
      <c r="I27" s="8">
        <v>-0.77600000000000002</v>
      </c>
      <c r="J27" s="8">
        <v>2.7890000000000001</v>
      </c>
      <c r="K27" s="30" t="s">
        <v>734</v>
      </c>
      <c r="L27" s="105" t="str">
        <f>IF(J27="Div by 0", "N/A", IF(OR(J27="N/A",K27="N/A"),"N/A", IF(J27&gt;VALUE(MID(K27,1,2)), "No", IF(J27&lt;-1*VALUE(MID(K27,1,2)), "No", "Yes"))))</f>
        <v>Yes</v>
      </c>
    </row>
    <row r="28" spans="1:12" x14ac:dyDescent="0.2">
      <c r="A28" s="156" t="s">
        <v>1216</v>
      </c>
      <c r="B28" s="10" t="s">
        <v>213</v>
      </c>
      <c r="C28" s="10" t="s">
        <v>1748</v>
      </c>
      <c r="D28" s="7" t="str">
        <f t="shared" ref="D28:D30" si="14">IF($B28="N/A","N/A",IF(C28&gt;10,"No",IF(C28&lt;-10,"No","Yes")))</f>
        <v>N/A</v>
      </c>
      <c r="E28" s="10" t="s">
        <v>1748</v>
      </c>
      <c r="F28" s="7" t="str">
        <f t="shared" si="12"/>
        <v>N/A</v>
      </c>
      <c r="G28" s="10" t="s">
        <v>1748</v>
      </c>
      <c r="H28" s="7" t="str">
        <f t="shared" ref="H28:H30" si="15">IF($B28="N/A","N/A",IF(G28&gt;10,"No",IF(G28&lt;-10,"No","Yes")))</f>
        <v>N/A</v>
      </c>
      <c r="I28" s="8" t="s">
        <v>1748</v>
      </c>
      <c r="J28" s="8" t="s">
        <v>1748</v>
      </c>
      <c r="K28" s="28" t="s">
        <v>734</v>
      </c>
      <c r="L28" s="105" t="str">
        <f>IF(J28="Div by 0", "N/A", IF(OR(J28="N/A",K28="N/A"),"N/A", IF(J28&gt;VALUE(MID(K28,1,2)), "No", IF(J28&lt;-1*VALUE(MID(K28,1,2)), "No", "Yes"))))</f>
        <v>N/A</v>
      </c>
    </row>
    <row r="29" spans="1:12" x14ac:dyDescent="0.2">
      <c r="A29" s="156" t="s">
        <v>1217</v>
      </c>
      <c r="B29" s="10" t="s">
        <v>213</v>
      </c>
      <c r="C29" s="10" t="s">
        <v>1748</v>
      </c>
      <c r="D29" s="7" t="str">
        <f t="shared" si="14"/>
        <v>N/A</v>
      </c>
      <c r="E29" s="10" t="s">
        <v>1748</v>
      </c>
      <c r="F29" s="7" t="str">
        <f t="shared" si="12"/>
        <v>N/A</v>
      </c>
      <c r="G29" s="10" t="s">
        <v>1748</v>
      </c>
      <c r="H29" s="7" t="str">
        <f t="shared" si="15"/>
        <v>N/A</v>
      </c>
      <c r="I29" s="8" t="s">
        <v>1748</v>
      </c>
      <c r="J29" s="8" t="s">
        <v>1748</v>
      </c>
      <c r="K29" s="28" t="s">
        <v>734</v>
      </c>
      <c r="L29" s="105" t="str">
        <f t="shared" ref="L29:L30" si="16">IF(J29="Div by 0", "N/A", IF(OR(J29="N/A",K29="N/A"),"N/A", IF(J29&gt;VALUE(MID(K29,1,2)), "No", IF(J29&lt;-1*VALUE(MID(K29,1,2)), "No", "Yes"))))</f>
        <v>N/A</v>
      </c>
    </row>
    <row r="30" spans="1:12" x14ac:dyDescent="0.2">
      <c r="A30" s="156" t="s">
        <v>1218</v>
      </c>
      <c r="B30" s="10" t="s">
        <v>213</v>
      </c>
      <c r="C30" s="10" t="s">
        <v>1748</v>
      </c>
      <c r="D30" s="7" t="str">
        <f t="shared" si="14"/>
        <v>N/A</v>
      </c>
      <c r="E30" s="10" t="s">
        <v>1748</v>
      </c>
      <c r="F30" s="7" t="str">
        <f t="shared" si="12"/>
        <v>N/A</v>
      </c>
      <c r="G30" s="10" t="s">
        <v>1748</v>
      </c>
      <c r="H30" s="7" t="str">
        <f t="shared" si="15"/>
        <v>N/A</v>
      </c>
      <c r="I30" s="8" t="s">
        <v>1748</v>
      </c>
      <c r="J30" s="8" t="s">
        <v>1748</v>
      </c>
      <c r="K30" s="28" t="s">
        <v>734</v>
      </c>
      <c r="L30" s="105" t="str">
        <f t="shared" si="16"/>
        <v>N/A</v>
      </c>
    </row>
    <row r="31" spans="1:12" x14ac:dyDescent="0.2">
      <c r="A31" s="168" t="s">
        <v>2</v>
      </c>
      <c r="B31" s="22" t="s">
        <v>213</v>
      </c>
      <c r="C31" s="9">
        <v>100</v>
      </c>
      <c r="D31" s="27" t="str">
        <f t="shared" ref="D31:D69" si="17">IF($B31="N/A","N/A",IF(C31&gt;10,"No",IF(C31&lt;-10,"No","Yes")))</f>
        <v>N/A</v>
      </c>
      <c r="E31" s="9">
        <v>99.999712238000001</v>
      </c>
      <c r="F31" s="27" t="str">
        <f t="shared" ref="F31:F69" si="18">IF($B31="N/A","N/A",IF(E31&gt;10,"No",IF(E31&lt;-10,"No","Yes")))</f>
        <v>N/A</v>
      </c>
      <c r="G31" s="9">
        <v>100</v>
      </c>
      <c r="H31" s="27" t="str">
        <f t="shared" ref="H31:H69" si="19">IF($B31="N/A","N/A",IF(G31&gt;10,"No",IF(G31&lt;-10,"No","Yes")))</f>
        <v>N/A</v>
      </c>
      <c r="I31" s="8">
        <v>0</v>
      </c>
      <c r="J31" s="8">
        <v>2.9999999999999997E-4</v>
      </c>
      <c r="K31" s="28" t="s">
        <v>734</v>
      </c>
      <c r="L31" s="105" t="str">
        <f t="shared" ref="L31:L99" si="20">IF(J31="Div by 0", "N/A", IF(K31="N/A","N/A", IF(J31&gt;VALUE(MID(K31,1,2)), "No", IF(J31&lt;-1*VALUE(MID(K31,1,2)), "No", "Yes"))))</f>
        <v>Yes</v>
      </c>
    </row>
    <row r="32" spans="1:12" x14ac:dyDescent="0.2">
      <c r="A32" s="168" t="s">
        <v>22</v>
      </c>
      <c r="B32" s="22" t="s">
        <v>213</v>
      </c>
      <c r="C32" s="1">
        <v>683712</v>
      </c>
      <c r="D32" s="27" t="str">
        <f t="shared" si="17"/>
        <v>N/A</v>
      </c>
      <c r="E32" s="1">
        <v>695016</v>
      </c>
      <c r="F32" s="27" t="str">
        <f t="shared" si="18"/>
        <v>N/A</v>
      </c>
      <c r="G32" s="1">
        <v>704693</v>
      </c>
      <c r="H32" s="27" t="str">
        <f t="shared" si="19"/>
        <v>N/A</v>
      </c>
      <c r="I32" s="8">
        <v>1.653</v>
      </c>
      <c r="J32" s="8">
        <v>1.3919999999999999</v>
      </c>
      <c r="K32" s="28" t="s">
        <v>734</v>
      </c>
      <c r="L32" s="105" t="str">
        <f t="shared" si="20"/>
        <v>Yes</v>
      </c>
    </row>
    <row r="33" spans="1:12" x14ac:dyDescent="0.2">
      <c r="A33" s="168" t="s">
        <v>448</v>
      </c>
      <c r="B33" s="30" t="s">
        <v>213</v>
      </c>
      <c r="C33" s="1">
        <v>49210</v>
      </c>
      <c r="D33" s="1" t="str">
        <f t="shared" si="17"/>
        <v>N/A</v>
      </c>
      <c r="E33" s="1">
        <v>52420</v>
      </c>
      <c r="F33" s="1" t="str">
        <f t="shared" si="18"/>
        <v>N/A</v>
      </c>
      <c r="G33" s="1">
        <v>50492</v>
      </c>
      <c r="H33" s="7" t="str">
        <f t="shared" si="19"/>
        <v>N/A</v>
      </c>
      <c r="I33" s="8">
        <v>6.5229999999999997</v>
      </c>
      <c r="J33" s="8">
        <v>-3.68</v>
      </c>
      <c r="K33" s="30" t="s">
        <v>734</v>
      </c>
      <c r="L33" s="105" t="str">
        <f t="shared" si="20"/>
        <v>Yes</v>
      </c>
    </row>
    <row r="34" spans="1:12" x14ac:dyDescent="0.2">
      <c r="A34" s="168" t="s">
        <v>1219</v>
      </c>
      <c r="B34" s="3" t="s">
        <v>213</v>
      </c>
      <c r="C34" s="1">
        <v>26897</v>
      </c>
      <c r="D34" s="5" t="str">
        <f t="shared" ref="D34:D38" si="21">IF($B34="N/A","N/A",IF(C34&lt;0,"No","Yes"))</f>
        <v>N/A</v>
      </c>
      <c r="E34" s="1">
        <v>28478</v>
      </c>
      <c r="F34" s="5" t="str">
        <f t="shared" ref="F34:F38" si="22">IF($B34="N/A","N/A",IF(E34&lt;0,"No","Yes"))</f>
        <v>N/A</v>
      </c>
      <c r="G34" s="1">
        <v>26455</v>
      </c>
      <c r="H34" s="5" t="str">
        <f t="shared" ref="H34:H38" si="23">IF($B34="N/A","N/A",IF(G34&lt;0,"No","Yes"))</f>
        <v>N/A</v>
      </c>
      <c r="I34" s="8">
        <v>5.8780000000000001</v>
      </c>
      <c r="J34" s="8">
        <v>-7.1</v>
      </c>
      <c r="K34" s="1" t="s">
        <v>734</v>
      </c>
      <c r="L34" s="105" t="str">
        <f t="shared" si="20"/>
        <v>Yes</v>
      </c>
    </row>
    <row r="35" spans="1:12" x14ac:dyDescent="0.2">
      <c r="A35" s="168" t="s">
        <v>1220</v>
      </c>
      <c r="B35" s="3" t="s">
        <v>213</v>
      </c>
      <c r="C35" s="1">
        <v>0</v>
      </c>
      <c r="D35" s="5" t="str">
        <f t="shared" si="21"/>
        <v>N/A</v>
      </c>
      <c r="E35" s="1">
        <v>0</v>
      </c>
      <c r="F35" s="5" t="str">
        <f t="shared" si="22"/>
        <v>N/A</v>
      </c>
      <c r="G35" s="1">
        <v>0</v>
      </c>
      <c r="H35" s="5" t="str">
        <f t="shared" si="23"/>
        <v>N/A</v>
      </c>
      <c r="I35" s="8" t="s">
        <v>1748</v>
      </c>
      <c r="J35" s="8" t="s">
        <v>1748</v>
      </c>
      <c r="K35" s="1" t="s">
        <v>734</v>
      </c>
      <c r="L35" s="105" t="str">
        <f t="shared" si="20"/>
        <v>N/A</v>
      </c>
    </row>
    <row r="36" spans="1:12" x14ac:dyDescent="0.2">
      <c r="A36" s="168" t="s">
        <v>1221</v>
      </c>
      <c r="B36" s="3" t="s">
        <v>213</v>
      </c>
      <c r="C36" s="1">
        <v>1290</v>
      </c>
      <c r="D36" s="5" t="str">
        <f t="shared" si="21"/>
        <v>N/A</v>
      </c>
      <c r="E36" s="1">
        <v>1265</v>
      </c>
      <c r="F36" s="5" t="str">
        <f t="shared" si="22"/>
        <v>N/A</v>
      </c>
      <c r="G36" s="1">
        <v>1250</v>
      </c>
      <c r="H36" s="5" t="str">
        <f t="shared" si="23"/>
        <v>N/A</v>
      </c>
      <c r="I36" s="8">
        <v>-1.94</v>
      </c>
      <c r="J36" s="8">
        <v>-1.19</v>
      </c>
      <c r="K36" s="1" t="s">
        <v>734</v>
      </c>
      <c r="L36" s="105" t="str">
        <f t="shared" si="20"/>
        <v>Yes</v>
      </c>
    </row>
    <row r="37" spans="1:12" x14ac:dyDescent="0.2">
      <c r="A37" s="168" t="s">
        <v>1222</v>
      </c>
      <c r="B37" s="3" t="s">
        <v>213</v>
      </c>
      <c r="C37" s="1">
        <v>20988</v>
      </c>
      <c r="D37" s="5" t="str">
        <f t="shared" si="21"/>
        <v>N/A</v>
      </c>
      <c r="E37" s="1">
        <v>22623</v>
      </c>
      <c r="F37" s="5" t="str">
        <f t="shared" si="22"/>
        <v>N/A</v>
      </c>
      <c r="G37" s="1">
        <v>22728</v>
      </c>
      <c r="H37" s="5" t="str">
        <f t="shared" si="23"/>
        <v>N/A</v>
      </c>
      <c r="I37" s="8">
        <v>7.79</v>
      </c>
      <c r="J37" s="8">
        <v>0.46410000000000001</v>
      </c>
      <c r="K37" s="1" t="s">
        <v>734</v>
      </c>
      <c r="L37" s="105" t="str">
        <f t="shared" si="20"/>
        <v>Yes</v>
      </c>
    </row>
    <row r="38" spans="1:12" x14ac:dyDescent="0.2">
      <c r="A38" s="168" t="s">
        <v>1223</v>
      </c>
      <c r="B38" s="3" t="s">
        <v>213</v>
      </c>
      <c r="C38" s="1">
        <v>35</v>
      </c>
      <c r="D38" s="5" t="str">
        <f t="shared" si="21"/>
        <v>N/A</v>
      </c>
      <c r="E38" s="1">
        <v>54</v>
      </c>
      <c r="F38" s="5" t="str">
        <f t="shared" si="22"/>
        <v>N/A</v>
      </c>
      <c r="G38" s="1">
        <v>59</v>
      </c>
      <c r="H38" s="5" t="str">
        <f t="shared" si="23"/>
        <v>N/A</v>
      </c>
      <c r="I38" s="8">
        <v>54.29</v>
      </c>
      <c r="J38" s="8">
        <v>9.2590000000000003</v>
      </c>
      <c r="K38" s="1" t="s">
        <v>734</v>
      </c>
      <c r="L38" s="105" t="str">
        <f t="shared" si="20"/>
        <v>Yes</v>
      </c>
    </row>
    <row r="39" spans="1:12" x14ac:dyDescent="0.2">
      <c r="A39" s="168" t="s">
        <v>449</v>
      </c>
      <c r="B39" s="30" t="s">
        <v>213</v>
      </c>
      <c r="C39" s="1">
        <v>138543</v>
      </c>
      <c r="D39" s="1" t="str">
        <f t="shared" si="17"/>
        <v>N/A</v>
      </c>
      <c r="E39" s="1">
        <v>143092</v>
      </c>
      <c r="F39" s="1" t="str">
        <f t="shared" si="18"/>
        <v>N/A</v>
      </c>
      <c r="G39" s="1">
        <v>141324</v>
      </c>
      <c r="H39" s="7" t="str">
        <f t="shared" si="19"/>
        <v>N/A</v>
      </c>
      <c r="I39" s="8">
        <v>3.2829999999999999</v>
      </c>
      <c r="J39" s="8">
        <v>-1.24</v>
      </c>
      <c r="K39" s="30" t="s">
        <v>734</v>
      </c>
      <c r="L39" s="105" t="str">
        <f t="shared" si="20"/>
        <v>Yes</v>
      </c>
    </row>
    <row r="40" spans="1:12" x14ac:dyDescent="0.2">
      <c r="A40" s="168" t="s">
        <v>1224</v>
      </c>
      <c r="B40" s="3" t="s">
        <v>213</v>
      </c>
      <c r="C40" s="1">
        <v>116173</v>
      </c>
      <c r="D40" s="5" t="str">
        <f t="shared" ref="D40:D45" si="24">IF($B40="N/A","N/A",IF(C40&lt;0,"No","Yes"))</f>
        <v>N/A</v>
      </c>
      <c r="E40" s="1">
        <v>119450</v>
      </c>
      <c r="F40" s="5" t="str">
        <f t="shared" ref="F40:F45" si="25">IF($B40="N/A","N/A",IF(E40&lt;0,"No","Yes"))</f>
        <v>N/A</v>
      </c>
      <c r="G40" s="1">
        <v>117780</v>
      </c>
      <c r="H40" s="5" t="str">
        <f t="shared" ref="H40:H45" si="26">IF($B40="N/A","N/A",IF(G40&lt;0,"No","Yes"))</f>
        <v>N/A</v>
      </c>
      <c r="I40" s="8">
        <v>2.8210000000000002</v>
      </c>
      <c r="J40" s="8">
        <v>-1.4</v>
      </c>
      <c r="K40" s="1" t="s">
        <v>734</v>
      </c>
      <c r="L40" s="105" t="str">
        <f t="shared" si="20"/>
        <v>Yes</v>
      </c>
    </row>
    <row r="41" spans="1:12" x14ac:dyDescent="0.2">
      <c r="A41" s="168" t="s">
        <v>1225</v>
      </c>
      <c r="B41" s="3" t="s">
        <v>213</v>
      </c>
      <c r="C41" s="1">
        <v>0</v>
      </c>
      <c r="D41" s="5" t="str">
        <f t="shared" si="24"/>
        <v>N/A</v>
      </c>
      <c r="E41" s="1">
        <v>0</v>
      </c>
      <c r="F41" s="5" t="str">
        <f t="shared" si="25"/>
        <v>N/A</v>
      </c>
      <c r="G41" s="1">
        <v>0</v>
      </c>
      <c r="H41" s="5" t="str">
        <f t="shared" si="26"/>
        <v>N/A</v>
      </c>
      <c r="I41" s="8" t="s">
        <v>1748</v>
      </c>
      <c r="J41" s="8" t="s">
        <v>1748</v>
      </c>
      <c r="K41" s="1" t="s">
        <v>734</v>
      </c>
      <c r="L41" s="105" t="str">
        <f t="shared" si="20"/>
        <v>N/A</v>
      </c>
    </row>
    <row r="42" spans="1:12" x14ac:dyDescent="0.2">
      <c r="A42" s="168" t="s">
        <v>1226</v>
      </c>
      <c r="B42" s="3" t="s">
        <v>213</v>
      </c>
      <c r="C42" s="1">
        <v>3693</v>
      </c>
      <c r="D42" s="5" t="str">
        <f t="shared" si="24"/>
        <v>N/A</v>
      </c>
      <c r="E42" s="1">
        <v>3627</v>
      </c>
      <c r="F42" s="5" t="str">
        <f t="shared" si="25"/>
        <v>N/A</v>
      </c>
      <c r="G42" s="1">
        <v>3326</v>
      </c>
      <c r="H42" s="5" t="str">
        <f t="shared" si="26"/>
        <v>N/A</v>
      </c>
      <c r="I42" s="8">
        <v>-1.79</v>
      </c>
      <c r="J42" s="8">
        <v>-8.3000000000000007</v>
      </c>
      <c r="K42" s="1" t="s">
        <v>734</v>
      </c>
      <c r="L42" s="105" t="str">
        <f t="shared" si="20"/>
        <v>Yes</v>
      </c>
    </row>
    <row r="43" spans="1:12" x14ac:dyDescent="0.2">
      <c r="A43" s="168" t="s">
        <v>1227</v>
      </c>
      <c r="B43" s="3" t="s">
        <v>213</v>
      </c>
      <c r="C43" s="1">
        <v>314</v>
      </c>
      <c r="D43" s="5" t="str">
        <f t="shared" si="24"/>
        <v>N/A</v>
      </c>
      <c r="E43" s="1">
        <v>272</v>
      </c>
      <c r="F43" s="5" t="str">
        <f t="shared" si="25"/>
        <v>N/A</v>
      </c>
      <c r="G43" s="1">
        <v>248</v>
      </c>
      <c r="H43" s="5" t="str">
        <f t="shared" si="26"/>
        <v>N/A</v>
      </c>
      <c r="I43" s="8">
        <v>-13.4</v>
      </c>
      <c r="J43" s="8">
        <v>-8.82</v>
      </c>
      <c r="K43" s="1" t="s">
        <v>734</v>
      </c>
      <c r="L43" s="105" t="str">
        <f t="shared" si="20"/>
        <v>Yes</v>
      </c>
    </row>
    <row r="44" spans="1:12" x14ac:dyDescent="0.2">
      <c r="A44" s="168" t="s">
        <v>1228</v>
      </c>
      <c r="B44" s="3" t="s">
        <v>213</v>
      </c>
      <c r="C44" s="1">
        <v>12485</v>
      </c>
      <c r="D44" s="5" t="str">
        <f t="shared" si="24"/>
        <v>N/A</v>
      </c>
      <c r="E44" s="1">
        <v>13626</v>
      </c>
      <c r="F44" s="5" t="str">
        <f t="shared" si="25"/>
        <v>N/A</v>
      </c>
      <c r="G44" s="1">
        <v>13977</v>
      </c>
      <c r="H44" s="5" t="str">
        <f t="shared" si="26"/>
        <v>N/A</v>
      </c>
      <c r="I44" s="8">
        <v>9.1389999999999993</v>
      </c>
      <c r="J44" s="8">
        <v>2.5760000000000001</v>
      </c>
      <c r="K44" s="1" t="s">
        <v>734</v>
      </c>
      <c r="L44" s="105" t="str">
        <f t="shared" si="20"/>
        <v>Yes</v>
      </c>
    </row>
    <row r="45" spans="1:12" x14ac:dyDescent="0.2">
      <c r="A45" s="168" t="s">
        <v>1229</v>
      </c>
      <c r="B45" s="3" t="s">
        <v>213</v>
      </c>
      <c r="C45" s="1">
        <v>5878</v>
      </c>
      <c r="D45" s="5" t="str">
        <f t="shared" si="24"/>
        <v>N/A</v>
      </c>
      <c r="E45" s="1">
        <v>6117</v>
      </c>
      <c r="F45" s="5" t="str">
        <f t="shared" si="25"/>
        <v>N/A</v>
      </c>
      <c r="G45" s="1">
        <v>5993</v>
      </c>
      <c r="H45" s="5" t="str">
        <f t="shared" si="26"/>
        <v>N/A</v>
      </c>
      <c r="I45" s="8">
        <v>4.0659999999999998</v>
      </c>
      <c r="J45" s="8">
        <v>-2.0299999999999998</v>
      </c>
      <c r="K45" s="1" t="s">
        <v>734</v>
      </c>
      <c r="L45" s="105" t="str">
        <f t="shared" si="20"/>
        <v>Yes</v>
      </c>
    </row>
    <row r="46" spans="1:12" x14ac:dyDescent="0.2">
      <c r="A46" s="168" t="s">
        <v>450</v>
      </c>
      <c r="B46" s="30" t="s">
        <v>213</v>
      </c>
      <c r="C46" s="1">
        <v>401600</v>
      </c>
      <c r="D46" s="1" t="str">
        <f t="shared" si="17"/>
        <v>N/A</v>
      </c>
      <c r="E46" s="1">
        <v>399780</v>
      </c>
      <c r="F46" s="1" t="str">
        <f t="shared" si="18"/>
        <v>N/A</v>
      </c>
      <c r="G46" s="1">
        <v>409362</v>
      </c>
      <c r="H46" s="7" t="str">
        <f t="shared" si="19"/>
        <v>N/A</v>
      </c>
      <c r="I46" s="8">
        <v>-0.45300000000000001</v>
      </c>
      <c r="J46" s="8">
        <v>2.3969999999999998</v>
      </c>
      <c r="K46" s="30" t="s">
        <v>734</v>
      </c>
      <c r="L46" s="105" t="str">
        <f t="shared" si="20"/>
        <v>Yes</v>
      </c>
    </row>
    <row r="47" spans="1:12" x14ac:dyDescent="0.2">
      <c r="A47" s="168" t="s">
        <v>1230</v>
      </c>
      <c r="B47" s="3" t="s">
        <v>213</v>
      </c>
      <c r="C47" s="1">
        <v>93704</v>
      </c>
      <c r="D47" s="5" t="str">
        <f t="shared" ref="D47:D53" si="27">IF($B47="N/A","N/A",IF(C47&lt;0,"No","Yes"))</f>
        <v>N/A</v>
      </c>
      <c r="E47" s="1">
        <v>93986</v>
      </c>
      <c r="F47" s="5" t="str">
        <f t="shared" ref="F47:F53" si="28">IF($B47="N/A","N/A",IF(E47&lt;0,"No","Yes"))</f>
        <v>N/A</v>
      </c>
      <c r="G47" s="1">
        <v>75264</v>
      </c>
      <c r="H47" s="5" t="str">
        <f t="shared" ref="H47:H53" si="29">IF($B47="N/A","N/A",IF(G47&lt;0,"No","Yes"))</f>
        <v>N/A</v>
      </c>
      <c r="I47" s="8">
        <v>0.3009</v>
      </c>
      <c r="J47" s="8">
        <v>-19.899999999999999</v>
      </c>
      <c r="K47" s="1" t="s">
        <v>734</v>
      </c>
      <c r="L47" s="105" t="str">
        <f t="shared" si="20"/>
        <v>Yes</v>
      </c>
    </row>
    <row r="48" spans="1:12" x14ac:dyDescent="0.2">
      <c r="A48" s="168" t="s">
        <v>1231</v>
      </c>
      <c r="B48" s="3" t="s">
        <v>213</v>
      </c>
      <c r="C48" s="1">
        <v>0</v>
      </c>
      <c r="D48" s="5" t="str">
        <f t="shared" si="27"/>
        <v>N/A</v>
      </c>
      <c r="E48" s="1">
        <v>0</v>
      </c>
      <c r="F48" s="5" t="str">
        <f t="shared" si="28"/>
        <v>N/A</v>
      </c>
      <c r="G48" s="1">
        <v>0</v>
      </c>
      <c r="H48" s="5" t="str">
        <f t="shared" si="29"/>
        <v>N/A</v>
      </c>
      <c r="I48" s="8" t="s">
        <v>1748</v>
      </c>
      <c r="J48" s="8" t="s">
        <v>1748</v>
      </c>
      <c r="K48" s="1" t="s">
        <v>734</v>
      </c>
      <c r="L48" s="105" t="str">
        <f t="shared" si="20"/>
        <v>N/A</v>
      </c>
    </row>
    <row r="49" spans="1:12" x14ac:dyDescent="0.2">
      <c r="A49" s="168" t="s">
        <v>1232</v>
      </c>
      <c r="B49" s="3" t="s">
        <v>213</v>
      </c>
      <c r="C49" s="1">
        <v>0</v>
      </c>
      <c r="D49" s="5" t="str">
        <f t="shared" si="27"/>
        <v>N/A</v>
      </c>
      <c r="E49" s="1">
        <v>0</v>
      </c>
      <c r="F49" s="5" t="str">
        <f t="shared" si="28"/>
        <v>N/A</v>
      </c>
      <c r="G49" s="1">
        <v>0</v>
      </c>
      <c r="H49" s="5" t="str">
        <f t="shared" si="29"/>
        <v>N/A</v>
      </c>
      <c r="I49" s="8" t="s">
        <v>1748</v>
      </c>
      <c r="J49" s="8" t="s">
        <v>1748</v>
      </c>
      <c r="K49" s="1" t="s">
        <v>734</v>
      </c>
      <c r="L49" s="105" t="str">
        <f t="shared" si="20"/>
        <v>N/A</v>
      </c>
    </row>
    <row r="50" spans="1:12" x14ac:dyDescent="0.2">
      <c r="A50" s="168" t="s">
        <v>1233</v>
      </c>
      <c r="B50" s="3" t="s">
        <v>213</v>
      </c>
      <c r="C50" s="1">
        <v>301232</v>
      </c>
      <c r="D50" s="5" t="str">
        <f t="shared" si="27"/>
        <v>N/A</v>
      </c>
      <c r="E50" s="1">
        <v>297943</v>
      </c>
      <c r="F50" s="5" t="str">
        <f t="shared" si="28"/>
        <v>N/A</v>
      </c>
      <c r="G50" s="1">
        <v>325558</v>
      </c>
      <c r="H50" s="5" t="str">
        <f t="shared" si="29"/>
        <v>N/A</v>
      </c>
      <c r="I50" s="8">
        <v>-1.0900000000000001</v>
      </c>
      <c r="J50" s="8">
        <v>9.2690000000000001</v>
      </c>
      <c r="K50" s="1" t="s">
        <v>734</v>
      </c>
      <c r="L50" s="105" t="str">
        <f t="shared" si="20"/>
        <v>Yes</v>
      </c>
    </row>
    <row r="51" spans="1:12" x14ac:dyDescent="0.2">
      <c r="A51" s="168" t="s">
        <v>1234</v>
      </c>
      <c r="B51" s="3" t="s">
        <v>213</v>
      </c>
      <c r="C51" s="1">
        <v>0</v>
      </c>
      <c r="D51" s="5" t="str">
        <f t="shared" si="27"/>
        <v>N/A</v>
      </c>
      <c r="E51" s="1">
        <v>0</v>
      </c>
      <c r="F51" s="5" t="str">
        <f t="shared" si="28"/>
        <v>N/A</v>
      </c>
      <c r="G51" s="1">
        <v>0</v>
      </c>
      <c r="H51" s="5" t="str">
        <f t="shared" si="29"/>
        <v>N/A</v>
      </c>
      <c r="I51" s="8" t="s">
        <v>1748</v>
      </c>
      <c r="J51" s="8" t="s">
        <v>1748</v>
      </c>
      <c r="K51" s="1" t="s">
        <v>734</v>
      </c>
      <c r="L51" s="105" t="str">
        <f t="shared" si="20"/>
        <v>N/A</v>
      </c>
    </row>
    <row r="52" spans="1:12" x14ac:dyDescent="0.2">
      <c r="A52" s="168" t="s">
        <v>1235</v>
      </c>
      <c r="B52" s="3" t="s">
        <v>213</v>
      </c>
      <c r="C52" s="1">
        <v>6462</v>
      </c>
      <c r="D52" s="5" t="str">
        <f t="shared" si="27"/>
        <v>N/A</v>
      </c>
      <c r="E52" s="1">
        <v>7623</v>
      </c>
      <c r="F52" s="5" t="str">
        <f t="shared" si="28"/>
        <v>N/A</v>
      </c>
      <c r="G52" s="1">
        <v>8355</v>
      </c>
      <c r="H52" s="5" t="str">
        <f t="shared" si="29"/>
        <v>N/A</v>
      </c>
      <c r="I52" s="8">
        <v>17.97</v>
      </c>
      <c r="J52" s="8">
        <v>9.6029999999999998</v>
      </c>
      <c r="K52" s="1" t="s">
        <v>734</v>
      </c>
      <c r="L52" s="105" t="str">
        <f t="shared" si="20"/>
        <v>Yes</v>
      </c>
    </row>
    <row r="53" spans="1:12" x14ac:dyDescent="0.2">
      <c r="A53" s="168" t="s">
        <v>1236</v>
      </c>
      <c r="B53" s="3" t="s">
        <v>213</v>
      </c>
      <c r="C53" s="1">
        <v>202</v>
      </c>
      <c r="D53" s="5" t="str">
        <f t="shared" si="27"/>
        <v>N/A</v>
      </c>
      <c r="E53" s="1">
        <v>228</v>
      </c>
      <c r="F53" s="5" t="str">
        <f t="shared" si="28"/>
        <v>N/A</v>
      </c>
      <c r="G53" s="1">
        <v>185</v>
      </c>
      <c r="H53" s="5" t="str">
        <f t="shared" si="29"/>
        <v>N/A</v>
      </c>
      <c r="I53" s="8">
        <v>12.87</v>
      </c>
      <c r="J53" s="8">
        <v>-18.899999999999999</v>
      </c>
      <c r="K53" s="1" t="s">
        <v>734</v>
      </c>
      <c r="L53" s="105" t="str">
        <f t="shared" si="20"/>
        <v>Yes</v>
      </c>
    </row>
    <row r="54" spans="1:12" x14ac:dyDescent="0.2">
      <c r="A54" s="168" t="s">
        <v>451</v>
      </c>
      <c r="B54" s="30" t="s">
        <v>213</v>
      </c>
      <c r="C54" s="1">
        <v>94359</v>
      </c>
      <c r="D54" s="1" t="str">
        <f t="shared" si="17"/>
        <v>N/A</v>
      </c>
      <c r="E54" s="1">
        <v>99724</v>
      </c>
      <c r="F54" s="1" t="str">
        <f t="shared" si="18"/>
        <v>N/A</v>
      </c>
      <c r="G54" s="1">
        <v>103515</v>
      </c>
      <c r="H54" s="7" t="str">
        <f t="shared" si="19"/>
        <v>N/A</v>
      </c>
      <c r="I54" s="8">
        <v>5.6859999999999999</v>
      </c>
      <c r="J54" s="8">
        <v>3.8010000000000002</v>
      </c>
      <c r="K54" s="30" t="s">
        <v>734</v>
      </c>
      <c r="L54" s="105" t="str">
        <f t="shared" si="20"/>
        <v>Yes</v>
      </c>
    </row>
    <row r="55" spans="1:12" x14ac:dyDescent="0.2">
      <c r="A55" s="168" t="s">
        <v>1237</v>
      </c>
      <c r="B55" s="3" t="s">
        <v>213</v>
      </c>
      <c r="C55" s="1">
        <v>62092</v>
      </c>
      <c r="D55" s="5" t="str">
        <f t="shared" ref="D55:D60" si="30">IF($B55="N/A","N/A",IF(C55&lt;0,"No","Yes"))</f>
        <v>N/A</v>
      </c>
      <c r="E55" s="1">
        <v>66245</v>
      </c>
      <c r="F55" s="5" t="str">
        <f t="shared" ref="F55:F60" si="31">IF($B55="N/A","N/A",IF(E55&lt;0,"No","Yes"))</f>
        <v>N/A</v>
      </c>
      <c r="G55" s="1">
        <v>71332</v>
      </c>
      <c r="H55" s="5" t="str">
        <f t="shared" ref="H55:H60" si="32">IF($B55="N/A","N/A",IF(G55&lt;0,"No","Yes"))</f>
        <v>N/A</v>
      </c>
      <c r="I55" s="8">
        <v>6.6879999999999997</v>
      </c>
      <c r="J55" s="8">
        <v>7.6790000000000003</v>
      </c>
      <c r="K55" s="1" t="s">
        <v>734</v>
      </c>
      <c r="L55" s="105" t="str">
        <f t="shared" si="20"/>
        <v>Yes</v>
      </c>
    </row>
    <row r="56" spans="1:12" x14ac:dyDescent="0.2">
      <c r="A56" s="168" t="s">
        <v>1238</v>
      </c>
      <c r="B56" s="3" t="s">
        <v>213</v>
      </c>
      <c r="C56" s="1">
        <v>0</v>
      </c>
      <c r="D56" s="5" t="str">
        <f t="shared" si="30"/>
        <v>N/A</v>
      </c>
      <c r="E56" s="1">
        <v>0</v>
      </c>
      <c r="F56" s="5" t="str">
        <f t="shared" si="31"/>
        <v>N/A</v>
      </c>
      <c r="G56" s="1">
        <v>0</v>
      </c>
      <c r="H56" s="5" t="str">
        <f t="shared" si="32"/>
        <v>N/A</v>
      </c>
      <c r="I56" s="8" t="s">
        <v>1748</v>
      </c>
      <c r="J56" s="8" t="s">
        <v>1748</v>
      </c>
      <c r="K56" s="1" t="s">
        <v>734</v>
      </c>
      <c r="L56" s="105" t="str">
        <f t="shared" si="20"/>
        <v>N/A</v>
      </c>
    </row>
    <row r="57" spans="1:12" x14ac:dyDescent="0.2">
      <c r="A57" s="168" t="s">
        <v>1239</v>
      </c>
      <c r="B57" s="3" t="s">
        <v>213</v>
      </c>
      <c r="C57" s="1">
        <v>0</v>
      </c>
      <c r="D57" s="5" t="str">
        <f t="shared" si="30"/>
        <v>N/A</v>
      </c>
      <c r="E57" s="1">
        <v>0</v>
      </c>
      <c r="F57" s="5" t="str">
        <f t="shared" si="31"/>
        <v>N/A</v>
      </c>
      <c r="G57" s="1">
        <v>0</v>
      </c>
      <c r="H57" s="5" t="str">
        <f t="shared" si="32"/>
        <v>N/A</v>
      </c>
      <c r="I57" s="8" t="s">
        <v>1748</v>
      </c>
      <c r="J57" s="8" t="s">
        <v>1748</v>
      </c>
      <c r="K57" s="1" t="s">
        <v>734</v>
      </c>
      <c r="L57" s="105" t="str">
        <f t="shared" si="20"/>
        <v>N/A</v>
      </c>
    </row>
    <row r="58" spans="1:12" x14ac:dyDescent="0.2">
      <c r="A58" s="168" t="s">
        <v>1240</v>
      </c>
      <c r="B58" s="3" t="s">
        <v>213</v>
      </c>
      <c r="C58" s="1">
        <v>19335</v>
      </c>
      <c r="D58" s="5" t="str">
        <f t="shared" si="30"/>
        <v>N/A</v>
      </c>
      <c r="E58" s="1">
        <v>20862</v>
      </c>
      <c r="F58" s="5" t="str">
        <f t="shared" si="31"/>
        <v>N/A</v>
      </c>
      <c r="G58" s="1">
        <v>19427</v>
      </c>
      <c r="H58" s="5" t="str">
        <f t="shared" si="32"/>
        <v>N/A</v>
      </c>
      <c r="I58" s="8">
        <v>7.8979999999999997</v>
      </c>
      <c r="J58" s="8">
        <v>-6.88</v>
      </c>
      <c r="K58" s="1" t="s">
        <v>734</v>
      </c>
      <c r="L58" s="105" t="str">
        <f t="shared" si="20"/>
        <v>Yes</v>
      </c>
    </row>
    <row r="59" spans="1:12" x14ac:dyDescent="0.2">
      <c r="A59" s="168" t="s">
        <v>1241</v>
      </c>
      <c r="B59" s="3" t="s">
        <v>213</v>
      </c>
      <c r="C59" s="1">
        <v>0</v>
      </c>
      <c r="D59" s="5" t="str">
        <f t="shared" si="30"/>
        <v>N/A</v>
      </c>
      <c r="E59" s="1">
        <v>0</v>
      </c>
      <c r="F59" s="5" t="str">
        <f t="shared" si="31"/>
        <v>N/A</v>
      </c>
      <c r="G59" s="1">
        <v>11</v>
      </c>
      <c r="H59" s="5" t="str">
        <f t="shared" si="32"/>
        <v>N/A</v>
      </c>
      <c r="I59" s="8" t="s">
        <v>1748</v>
      </c>
      <c r="J59" s="8" t="s">
        <v>1748</v>
      </c>
      <c r="K59" s="1" t="s">
        <v>734</v>
      </c>
      <c r="L59" s="105" t="str">
        <f t="shared" si="20"/>
        <v>N/A</v>
      </c>
    </row>
    <row r="60" spans="1:12" x14ac:dyDescent="0.2">
      <c r="A60" s="168" t="s">
        <v>1242</v>
      </c>
      <c r="B60" s="3" t="s">
        <v>213</v>
      </c>
      <c r="C60" s="1">
        <v>12932</v>
      </c>
      <c r="D60" s="5" t="str">
        <f t="shared" si="30"/>
        <v>N/A</v>
      </c>
      <c r="E60" s="1">
        <v>12617</v>
      </c>
      <c r="F60" s="5" t="str">
        <f t="shared" si="31"/>
        <v>N/A</v>
      </c>
      <c r="G60" s="1">
        <v>12755</v>
      </c>
      <c r="H60" s="5" t="str">
        <f t="shared" si="32"/>
        <v>N/A</v>
      </c>
      <c r="I60" s="8">
        <v>-2.44</v>
      </c>
      <c r="J60" s="8">
        <v>1.0940000000000001</v>
      </c>
      <c r="K60" s="1" t="s">
        <v>734</v>
      </c>
      <c r="L60" s="105" t="str">
        <f t="shared" si="20"/>
        <v>Yes</v>
      </c>
    </row>
    <row r="61" spans="1:12" x14ac:dyDescent="0.2">
      <c r="A61" s="104" t="s">
        <v>186</v>
      </c>
      <c r="B61" s="22" t="s">
        <v>213</v>
      </c>
      <c r="C61" s="1">
        <v>147736</v>
      </c>
      <c r="D61" s="1" t="str">
        <f t="shared" si="17"/>
        <v>N/A</v>
      </c>
      <c r="E61" s="1">
        <v>213847</v>
      </c>
      <c r="F61" s="1" t="str">
        <f t="shared" si="18"/>
        <v>N/A</v>
      </c>
      <c r="G61" s="1">
        <v>234477</v>
      </c>
      <c r="H61" s="7" t="str">
        <f t="shared" si="19"/>
        <v>N/A</v>
      </c>
      <c r="I61" s="8">
        <v>44.75</v>
      </c>
      <c r="J61" s="8">
        <v>9.6470000000000002</v>
      </c>
      <c r="K61" s="28" t="s">
        <v>734</v>
      </c>
      <c r="L61" s="105" t="str">
        <f>IF(J61="Div by 0", "N/A", IF(OR(J61="N/A",K61="N/A"),"N/A", IF(J61&gt;VALUE(MID(K61,1,2)), "No", IF(J61&lt;-1*VALUE(MID(K61,1,2)), "No", "Yes"))))</f>
        <v>Yes</v>
      </c>
    </row>
    <row r="62" spans="1:12" x14ac:dyDescent="0.2">
      <c r="A62" s="104" t="s">
        <v>187</v>
      </c>
      <c r="B62" s="22" t="s">
        <v>213</v>
      </c>
      <c r="C62" s="1">
        <v>0</v>
      </c>
      <c r="D62" s="1" t="str">
        <f t="shared" si="17"/>
        <v>N/A</v>
      </c>
      <c r="E62" s="1">
        <v>0</v>
      </c>
      <c r="F62" s="1" t="str">
        <f t="shared" si="18"/>
        <v>N/A</v>
      </c>
      <c r="G62" s="1">
        <v>0</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1748</v>
      </c>
      <c r="J63" s="8" t="s">
        <v>1748</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0</v>
      </c>
      <c r="D66" s="1" t="str">
        <f t="shared" si="17"/>
        <v>N/A</v>
      </c>
      <c r="E66" s="1">
        <v>0</v>
      </c>
      <c r="F66" s="1" t="str">
        <f t="shared" si="18"/>
        <v>N/A</v>
      </c>
      <c r="G66" s="1">
        <v>0</v>
      </c>
      <c r="H66" s="7" t="str">
        <f t="shared" si="19"/>
        <v>N/A</v>
      </c>
      <c r="I66" s="8" t="s">
        <v>1748</v>
      </c>
      <c r="J66" s="8" t="s">
        <v>1748</v>
      </c>
      <c r="K66" s="28" t="s">
        <v>734</v>
      </c>
      <c r="L66" s="105" t="str">
        <f t="shared" si="33"/>
        <v>N/A</v>
      </c>
    </row>
    <row r="67" spans="1:12" x14ac:dyDescent="0.2">
      <c r="A67" s="104" t="s">
        <v>192</v>
      </c>
      <c r="B67" s="22" t="s">
        <v>213</v>
      </c>
      <c r="C67" s="1">
        <v>0</v>
      </c>
      <c r="D67" s="1" t="str">
        <f t="shared" si="17"/>
        <v>N/A</v>
      </c>
      <c r="E67" s="1">
        <v>0</v>
      </c>
      <c r="F67" s="1" t="str">
        <f t="shared" si="18"/>
        <v>N/A</v>
      </c>
      <c r="G67" s="1">
        <v>0</v>
      </c>
      <c r="H67" s="7" t="str">
        <f t="shared" si="19"/>
        <v>N/A</v>
      </c>
      <c r="I67" s="8" t="s">
        <v>1748</v>
      </c>
      <c r="J67" s="8" t="s">
        <v>1748</v>
      </c>
      <c r="K67" s="28" t="s">
        <v>734</v>
      </c>
      <c r="L67" s="105" t="str">
        <f t="shared" si="33"/>
        <v>N/A</v>
      </c>
    </row>
    <row r="68" spans="1:12" x14ac:dyDescent="0.2">
      <c r="A68" s="128" t="s">
        <v>193</v>
      </c>
      <c r="B68" s="30" t="s">
        <v>213</v>
      </c>
      <c r="C68" s="1">
        <v>683712</v>
      </c>
      <c r="D68" s="1" t="str">
        <f t="shared" si="17"/>
        <v>N/A</v>
      </c>
      <c r="E68" s="1">
        <v>695016</v>
      </c>
      <c r="F68" s="1" t="str">
        <f t="shared" si="18"/>
        <v>N/A</v>
      </c>
      <c r="G68" s="1">
        <v>704693</v>
      </c>
      <c r="H68" s="7" t="str">
        <f t="shared" si="19"/>
        <v>N/A</v>
      </c>
      <c r="I68" s="36">
        <v>1.653</v>
      </c>
      <c r="J68" s="36">
        <v>1.3919999999999999</v>
      </c>
      <c r="K68" s="30" t="s">
        <v>734</v>
      </c>
      <c r="L68" s="105" t="str">
        <f t="shared" si="33"/>
        <v>Yes</v>
      </c>
    </row>
    <row r="69" spans="1:12" x14ac:dyDescent="0.2">
      <c r="A69" s="128" t="s">
        <v>194</v>
      </c>
      <c r="B69" s="30" t="s">
        <v>213</v>
      </c>
      <c r="C69" s="1">
        <v>683712</v>
      </c>
      <c r="D69" s="1" t="str">
        <f t="shared" si="17"/>
        <v>N/A</v>
      </c>
      <c r="E69" s="1">
        <v>695016</v>
      </c>
      <c r="F69" s="1" t="str">
        <f t="shared" si="18"/>
        <v>N/A</v>
      </c>
      <c r="G69" s="1">
        <v>704693</v>
      </c>
      <c r="H69" s="7" t="str">
        <f t="shared" si="19"/>
        <v>N/A</v>
      </c>
      <c r="I69" s="36">
        <v>1.653</v>
      </c>
      <c r="J69" s="36">
        <v>1.3919999999999999</v>
      </c>
      <c r="K69" s="30" t="s">
        <v>734</v>
      </c>
      <c r="L69" s="105" t="str">
        <f t="shared" si="33"/>
        <v>Yes</v>
      </c>
    </row>
    <row r="70" spans="1:12" x14ac:dyDescent="0.2">
      <c r="A70" s="168" t="s">
        <v>78</v>
      </c>
      <c r="B70" s="30" t="s">
        <v>294</v>
      </c>
      <c r="C70" s="9">
        <v>2.1622589563000001</v>
      </c>
      <c r="D70" s="27" t="str">
        <f>IF($B70="N/A","N/A",IF(C70&gt;=20,"No",IF(C70&lt;0,"No","Yes")))</f>
        <v>Yes</v>
      </c>
      <c r="E70" s="9">
        <v>3.1499071950999999</v>
      </c>
      <c r="F70" s="27" t="str">
        <f>IF($B70="N/A","N/A",IF(E70&gt;=20,"No",IF(E70&lt;0,"No","Yes")))</f>
        <v>Yes</v>
      </c>
      <c r="G70" s="9">
        <v>3.1436813759</v>
      </c>
      <c r="H70" s="27" t="str">
        <f>IF($B70="N/A","N/A",IF(G70&gt;=20,"No",IF(G70&lt;0,"No","Yes")))</f>
        <v>Yes</v>
      </c>
      <c r="I70" s="8">
        <v>45.68</v>
      </c>
      <c r="J70" s="8">
        <v>-0.19800000000000001</v>
      </c>
      <c r="K70" s="28" t="s">
        <v>734</v>
      </c>
      <c r="L70" s="105" t="str">
        <f t="shared" si="20"/>
        <v>Yes</v>
      </c>
    </row>
    <row r="71" spans="1:12" x14ac:dyDescent="0.2">
      <c r="A71" s="168" t="s">
        <v>79</v>
      </c>
      <c r="B71" s="22" t="s">
        <v>213</v>
      </c>
      <c r="C71" s="9">
        <v>97.837741043999998</v>
      </c>
      <c r="D71" s="27" t="str">
        <f>IF($B71="N/A","N/A",IF(C71&gt;10,"No",IF(C71&lt;-10,"No","Yes")))</f>
        <v>N/A</v>
      </c>
      <c r="E71" s="9">
        <v>96.850092805000003</v>
      </c>
      <c r="F71" s="27" t="str">
        <f>IF($B71="N/A","N/A",IF(E71&gt;10,"No",IF(E71&lt;-10,"No","Yes")))</f>
        <v>N/A</v>
      </c>
      <c r="G71" s="9">
        <v>96.856318623999996</v>
      </c>
      <c r="H71" s="27" t="str">
        <f>IF($B71="N/A","N/A",IF(G71&gt;10,"No",IF(G71&lt;-10,"No","Yes")))</f>
        <v>N/A</v>
      </c>
      <c r="I71" s="8">
        <v>-1.01</v>
      </c>
      <c r="J71" s="8">
        <v>6.4000000000000003E-3</v>
      </c>
      <c r="K71" s="28" t="s">
        <v>734</v>
      </c>
      <c r="L71" s="105" t="str">
        <f t="shared" si="20"/>
        <v>Yes</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734</v>
      </c>
      <c r="L72" s="105" t="str">
        <f t="shared" si="20"/>
        <v>N/A</v>
      </c>
    </row>
    <row r="73" spans="1:12" x14ac:dyDescent="0.2">
      <c r="A73" s="168" t="s">
        <v>81</v>
      </c>
      <c r="B73" s="22" t="s">
        <v>213</v>
      </c>
      <c r="C73" s="9">
        <v>1.672043255</v>
      </c>
      <c r="D73" s="27" t="str">
        <f>IF($B73="N/A","N/A",IF(C73&gt;10,"No",IF(C73&lt;-10,"No","Yes")))</f>
        <v>N/A</v>
      </c>
      <c r="E73" s="9">
        <v>2.6315789474</v>
      </c>
      <c r="F73" s="27" t="str">
        <f>IF($B73="N/A","N/A",IF(E73&gt;10,"No",IF(E73&lt;-10,"No","Yes")))</f>
        <v>N/A</v>
      </c>
      <c r="G73" s="9">
        <v>2.5503511073</v>
      </c>
      <c r="H73" s="27" t="str">
        <f>IF($B73="N/A","N/A",IF(G73&gt;10,"No",IF(G73&lt;-10,"No","Yes")))</f>
        <v>N/A</v>
      </c>
      <c r="I73" s="8">
        <v>57.39</v>
      </c>
      <c r="J73" s="8">
        <v>-3.09</v>
      </c>
      <c r="K73" s="28" t="s">
        <v>734</v>
      </c>
      <c r="L73" s="105" t="str">
        <f t="shared" si="20"/>
        <v>Yes</v>
      </c>
    </row>
    <row r="74" spans="1:12" x14ac:dyDescent="0.2">
      <c r="A74" s="168" t="s">
        <v>121</v>
      </c>
      <c r="B74" s="22" t="s">
        <v>213</v>
      </c>
      <c r="C74" s="9">
        <v>98.327956744999994</v>
      </c>
      <c r="D74" s="27" t="str">
        <f>IF($B74="N/A","N/A",IF(C74&gt;10,"No",IF(C74&lt;-10,"No","Yes")))</f>
        <v>N/A</v>
      </c>
      <c r="E74" s="9">
        <v>97.368421053000006</v>
      </c>
      <c r="F74" s="27" t="str">
        <f>IF($B74="N/A","N/A",IF(E74&gt;10,"No",IF(E74&lt;-10,"No","Yes")))</f>
        <v>N/A</v>
      </c>
      <c r="G74" s="9">
        <v>97.449648893000003</v>
      </c>
      <c r="H74" s="27" t="str">
        <f>IF($B74="N/A","N/A",IF(G74&gt;10,"No",IF(G74&lt;-10,"No","Yes")))</f>
        <v>N/A</v>
      </c>
      <c r="I74" s="8">
        <v>-0.97599999999999998</v>
      </c>
      <c r="J74" s="8">
        <v>8.3400000000000002E-2</v>
      </c>
      <c r="K74" s="28" t="s">
        <v>734</v>
      </c>
      <c r="L74" s="105" t="str">
        <f t="shared" si="20"/>
        <v>Yes</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734</v>
      </c>
      <c r="L75" s="105" t="str">
        <f t="shared" si="20"/>
        <v>N/A</v>
      </c>
    </row>
    <row r="76" spans="1:12" x14ac:dyDescent="0.2">
      <c r="A76" s="168" t="s">
        <v>195</v>
      </c>
      <c r="B76" s="22" t="s">
        <v>213</v>
      </c>
      <c r="C76" s="9" t="s">
        <v>1748</v>
      </c>
      <c r="D76" s="27" t="str">
        <f t="shared" ref="D76:D98" si="34">IF($B76="N/A","N/A",IF(C76&gt;10,"No",IF(C76&lt;-10,"No","Yes")))</f>
        <v>N/A</v>
      </c>
      <c r="E76" s="9" t="s">
        <v>1748</v>
      </c>
      <c r="F76" s="27" t="str">
        <f t="shared" ref="F76:F98" si="35">IF($B76="N/A","N/A",IF(E76&gt;10,"No",IF(E76&lt;-10,"No","Yes")))</f>
        <v>N/A</v>
      </c>
      <c r="G76" s="9" t="s">
        <v>1748</v>
      </c>
      <c r="H76" s="27" t="str">
        <f t="shared" ref="H76:H98" si="36">IF($B76="N/A","N/A",IF(G76&gt;10,"No",IF(G76&lt;-10,"No","Yes")))</f>
        <v>N/A</v>
      </c>
      <c r="I76" s="8" t="s">
        <v>1748</v>
      </c>
      <c r="J76" s="8" t="s">
        <v>1748</v>
      </c>
      <c r="K76" s="28" t="s">
        <v>734</v>
      </c>
      <c r="L76" s="105" t="str">
        <f>IF(J76="Div by 0", "N/A", IF(OR(J76="N/A",K76="N/A"),"N/A", IF(J76&gt;VALUE(MID(K76,1,2)), "No", IF(J76&lt;-1*VALUE(MID(K76,1,2)), "No", "Yes"))))</f>
        <v>N/A</v>
      </c>
    </row>
    <row r="77" spans="1:12" x14ac:dyDescent="0.2">
      <c r="A77" s="168" t="s">
        <v>196</v>
      </c>
      <c r="B77" s="22" t="s">
        <v>213</v>
      </c>
      <c r="C77" s="9" t="s">
        <v>1748</v>
      </c>
      <c r="D77" s="27" t="str">
        <f t="shared" si="34"/>
        <v>N/A</v>
      </c>
      <c r="E77" s="9" t="s">
        <v>1748</v>
      </c>
      <c r="F77" s="27" t="str">
        <f t="shared" si="35"/>
        <v>N/A</v>
      </c>
      <c r="G77" s="9" t="s">
        <v>1748</v>
      </c>
      <c r="H77" s="27" t="str">
        <f t="shared" si="36"/>
        <v>N/A</v>
      </c>
      <c r="I77" s="8" t="s">
        <v>1748</v>
      </c>
      <c r="J77" s="8" t="s">
        <v>1748</v>
      </c>
      <c r="K77" s="28" t="s">
        <v>734</v>
      </c>
      <c r="L77" s="105" t="str">
        <f t="shared" ref="L77:L81" si="37">IF(J77="Div by 0", "N/A", IF(OR(J77="N/A",K77="N/A"),"N/A", IF(J77&gt;VALUE(MID(K77,1,2)), "No", IF(J77&lt;-1*VALUE(MID(K77,1,2)), "No", "Yes"))))</f>
        <v>N/A</v>
      </c>
    </row>
    <row r="78" spans="1:12" x14ac:dyDescent="0.2">
      <c r="A78" s="168" t="s">
        <v>197</v>
      </c>
      <c r="B78" s="22" t="s">
        <v>213</v>
      </c>
      <c r="C78" s="9" t="s">
        <v>1748</v>
      </c>
      <c r="D78" s="27" t="str">
        <f t="shared" si="34"/>
        <v>N/A</v>
      </c>
      <c r="E78" s="9" t="s">
        <v>1748</v>
      </c>
      <c r="F78" s="27" t="str">
        <f t="shared" si="35"/>
        <v>N/A</v>
      </c>
      <c r="G78" s="9" t="s">
        <v>1748</v>
      </c>
      <c r="H78" s="27" t="str">
        <f t="shared" si="36"/>
        <v>N/A</v>
      </c>
      <c r="I78" s="8" t="s">
        <v>1748</v>
      </c>
      <c r="J78" s="8" t="s">
        <v>1748</v>
      </c>
      <c r="K78" s="28" t="s">
        <v>734</v>
      </c>
      <c r="L78" s="105" t="str">
        <f t="shared" si="37"/>
        <v>N/A</v>
      </c>
    </row>
    <row r="79" spans="1:12" x14ac:dyDescent="0.2">
      <c r="A79" s="168" t="s">
        <v>198</v>
      </c>
      <c r="B79" s="22" t="s">
        <v>213</v>
      </c>
      <c r="C79" s="9" t="s">
        <v>1748</v>
      </c>
      <c r="D79" s="27" t="str">
        <f t="shared" si="34"/>
        <v>N/A</v>
      </c>
      <c r="E79" s="9" t="s">
        <v>1748</v>
      </c>
      <c r="F79" s="27" t="str">
        <f t="shared" si="35"/>
        <v>N/A</v>
      </c>
      <c r="G79" s="9" t="s">
        <v>1748</v>
      </c>
      <c r="H79" s="27" t="str">
        <f t="shared" si="36"/>
        <v>N/A</v>
      </c>
      <c r="I79" s="8" t="s">
        <v>1748</v>
      </c>
      <c r="J79" s="8" t="s">
        <v>1748</v>
      </c>
      <c r="K79" s="28" t="s">
        <v>734</v>
      </c>
      <c r="L79" s="105" t="str">
        <f t="shared" si="37"/>
        <v>N/A</v>
      </c>
    </row>
    <row r="80" spans="1:12" x14ac:dyDescent="0.2">
      <c r="A80" s="168" t="s">
        <v>199</v>
      </c>
      <c r="B80" s="22" t="s">
        <v>213</v>
      </c>
      <c r="C80" s="9" t="s">
        <v>1748</v>
      </c>
      <c r="D80" s="27" t="str">
        <f t="shared" si="34"/>
        <v>N/A</v>
      </c>
      <c r="E80" s="9" t="s">
        <v>1748</v>
      </c>
      <c r="F80" s="27" t="str">
        <f t="shared" si="35"/>
        <v>N/A</v>
      </c>
      <c r="G80" s="9" t="s">
        <v>1748</v>
      </c>
      <c r="H80" s="27" t="str">
        <f t="shared" si="36"/>
        <v>N/A</v>
      </c>
      <c r="I80" s="8" t="s">
        <v>1748</v>
      </c>
      <c r="J80" s="8" t="s">
        <v>1748</v>
      </c>
      <c r="K80" s="28" t="s">
        <v>734</v>
      </c>
      <c r="L80" s="105" t="str">
        <f t="shared" si="37"/>
        <v>N/A</v>
      </c>
    </row>
    <row r="81" spans="1:12" x14ac:dyDescent="0.2">
      <c r="A81" s="168" t="s">
        <v>200</v>
      </c>
      <c r="B81" s="30" t="s">
        <v>213</v>
      </c>
      <c r="C81" s="9" t="s">
        <v>1748</v>
      </c>
      <c r="D81" s="27" t="str">
        <f t="shared" si="34"/>
        <v>N/A</v>
      </c>
      <c r="E81" s="9" t="s">
        <v>1748</v>
      </c>
      <c r="F81" s="27" t="str">
        <f t="shared" si="35"/>
        <v>N/A</v>
      </c>
      <c r="G81" s="9" t="s">
        <v>1748</v>
      </c>
      <c r="H81" s="27" t="str">
        <f t="shared" si="36"/>
        <v>N/A</v>
      </c>
      <c r="I81" s="8" t="s">
        <v>1748</v>
      </c>
      <c r="J81" s="8" t="s">
        <v>1748</v>
      </c>
      <c r="K81" s="30" t="s">
        <v>734</v>
      </c>
      <c r="L81" s="105" t="str">
        <f t="shared" si="37"/>
        <v>N/A</v>
      </c>
    </row>
    <row r="82" spans="1:12" x14ac:dyDescent="0.2">
      <c r="A82" s="168" t="s">
        <v>73</v>
      </c>
      <c r="B82" s="22" t="s">
        <v>213</v>
      </c>
      <c r="C82" s="23">
        <v>571115</v>
      </c>
      <c r="D82" s="27" t="str">
        <f t="shared" si="34"/>
        <v>N/A</v>
      </c>
      <c r="E82" s="23">
        <v>563288</v>
      </c>
      <c r="F82" s="27" t="str">
        <f t="shared" si="35"/>
        <v>N/A</v>
      </c>
      <c r="G82" s="23">
        <v>610332</v>
      </c>
      <c r="H82" s="27" t="str">
        <f t="shared" si="36"/>
        <v>N/A</v>
      </c>
      <c r="I82" s="8">
        <v>-1.37</v>
      </c>
      <c r="J82" s="8">
        <v>8.3520000000000003</v>
      </c>
      <c r="K82" s="28" t="s">
        <v>734</v>
      </c>
      <c r="L82" s="105" t="str">
        <f t="shared" si="20"/>
        <v>Yes</v>
      </c>
    </row>
    <row r="83" spans="1:12" x14ac:dyDescent="0.2">
      <c r="A83" s="168" t="s">
        <v>1243</v>
      </c>
      <c r="B83" s="22" t="s">
        <v>213</v>
      </c>
      <c r="C83" s="4">
        <v>0</v>
      </c>
      <c r="D83" s="27" t="str">
        <f t="shared" si="34"/>
        <v>N/A</v>
      </c>
      <c r="E83" s="4">
        <v>0</v>
      </c>
      <c r="F83" s="27" t="str">
        <f t="shared" si="35"/>
        <v>N/A</v>
      </c>
      <c r="G83" s="4">
        <v>0</v>
      </c>
      <c r="H83" s="27" t="str">
        <f t="shared" si="36"/>
        <v>N/A</v>
      </c>
      <c r="I83" s="8" t="s">
        <v>1748</v>
      </c>
      <c r="J83" s="8" t="s">
        <v>1748</v>
      </c>
      <c r="K83" s="28" t="s">
        <v>734</v>
      </c>
      <c r="L83" s="105" t="str">
        <f t="shared" si="20"/>
        <v>N/A</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0</v>
      </c>
      <c r="D85" s="27" t="str">
        <f t="shared" si="34"/>
        <v>N/A</v>
      </c>
      <c r="E85" s="4">
        <v>0</v>
      </c>
      <c r="F85" s="27" t="str">
        <f t="shared" si="35"/>
        <v>N/A</v>
      </c>
      <c r="G85" s="4">
        <v>0</v>
      </c>
      <c r="H85" s="27" t="str">
        <f t="shared" si="36"/>
        <v>N/A</v>
      </c>
      <c r="I85" s="8" t="s">
        <v>1748</v>
      </c>
      <c r="J85" s="8" t="s">
        <v>1748</v>
      </c>
      <c r="K85" s="28" t="s">
        <v>734</v>
      </c>
      <c r="L85" s="105" t="str">
        <f t="shared" si="20"/>
        <v>N/A</v>
      </c>
    </row>
    <row r="86" spans="1:12" x14ac:dyDescent="0.2">
      <c r="A86" s="168" t="s">
        <v>1246</v>
      </c>
      <c r="B86" s="22" t="s">
        <v>213</v>
      </c>
      <c r="C86" s="4">
        <v>0</v>
      </c>
      <c r="D86" s="27" t="str">
        <f t="shared" si="34"/>
        <v>N/A</v>
      </c>
      <c r="E86" s="4">
        <v>0</v>
      </c>
      <c r="F86" s="27" t="str">
        <f t="shared" si="35"/>
        <v>N/A</v>
      </c>
      <c r="G86" s="4">
        <v>0</v>
      </c>
      <c r="H86" s="27" t="str">
        <f t="shared" si="36"/>
        <v>N/A</v>
      </c>
      <c r="I86" s="8" t="s">
        <v>1748</v>
      </c>
      <c r="J86" s="8" t="s">
        <v>1748</v>
      </c>
      <c r="K86" s="28" t="s">
        <v>734</v>
      </c>
      <c r="L86" s="105" t="str">
        <f t="shared" si="20"/>
        <v>N/A</v>
      </c>
    </row>
    <row r="87" spans="1:12" x14ac:dyDescent="0.2">
      <c r="A87" s="168" t="s">
        <v>1247</v>
      </c>
      <c r="B87" s="22" t="s">
        <v>213</v>
      </c>
      <c r="C87" s="4">
        <v>89.606646647000005</v>
      </c>
      <c r="D87" s="27" t="str">
        <f t="shared" si="34"/>
        <v>N/A</v>
      </c>
      <c r="E87" s="4">
        <v>72.751239153</v>
      </c>
      <c r="F87" s="27" t="str">
        <f t="shared" si="35"/>
        <v>N/A</v>
      </c>
      <c r="G87" s="4">
        <v>73.368428985999998</v>
      </c>
      <c r="H87" s="27" t="str">
        <f t="shared" si="36"/>
        <v>N/A</v>
      </c>
      <c r="I87" s="8">
        <v>-18.8</v>
      </c>
      <c r="J87" s="8">
        <v>0.84840000000000004</v>
      </c>
      <c r="K87" s="28" t="s">
        <v>734</v>
      </c>
      <c r="L87" s="105" t="str">
        <f t="shared" si="20"/>
        <v>Yes</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0</v>
      </c>
      <c r="D89" s="27" t="str">
        <f t="shared" si="34"/>
        <v>N/A</v>
      </c>
      <c r="E89" s="4">
        <v>0</v>
      </c>
      <c r="F89" s="27" t="str">
        <f t="shared" si="35"/>
        <v>N/A</v>
      </c>
      <c r="G89" s="4">
        <v>0</v>
      </c>
      <c r="H89" s="27" t="str">
        <f t="shared" si="36"/>
        <v>N/A</v>
      </c>
      <c r="I89" s="8" t="s">
        <v>1748</v>
      </c>
      <c r="J89" s="8" t="s">
        <v>1748</v>
      </c>
      <c r="K89" s="28" t="s">
        <v>734</v>
      </c>
      <c r="L89" s="105" t="str">
        <f t="shared" si="20"/>
        <v>N/A</v>
      </c>
    </row>
    <row r="90" spans="1:12" x14ac:dyDescent="0.2">
      <c r="A90" s="168" t="s">
        <v>1250</v>
      </c>
      <c r="B90" s="22" t="s">
        <v>213</v>
      </c>
      <c r="C90" s="4">
        <v>8.5902138799000003</v>
      </c>
      <c r="D90" s="27" t="str">
        <f t="shared" si="34"/>
        <v>N/A</v>
      </c>
      <c r="E90" s="4">
        <v>25.052903665999999</v>
      </c>
      <c r="F90" s="27" t="str">
        <f t="shared" si="35"/>
        <v>N/A</v>
      </c>
      <c r="G90" s="4">
        <v>24.785854256</v>
      </c>
      <c r="H90" s="27" t="str">
        <f t="shared" si="36"/>
        <v>N/A</v>
      </c>
      <c r="I90" s="8">
        <v>191.6</v>
      </c>
      <c r="J90" s="8">
        <v>-1.07</v>
      </c>
      <c r="K90" s="28" t="s">
        <v>734</v>
      </c>
      <c r="L90" s="105" t="str">
        <f t="shared" si="20"/>
        <v>Yes</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0</v>
      </c>
      <c r="D94" s="27" t="str">
        <f t="shared" si="34"/>
        <v>N/A</v>
      </c>
      <c r="E94" s="4">
        <v>0</v>
      </c>
      <c r="F94" s="27" t="str">
        <f t="shared" si="35"/>
        <v>N/A</v>
      </c>
      <c r="G94" s="4">
        <v>0</v>
      </c>
      <c r="H94" s="27" t="str">
        <f t="shared" si="36"/>
        <v>N/A</v>
      </c>
      <c r="I94" s="8" t="s">
        <v>1748</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0</v>
      </c>
      <c r="D97" s="27" t="str">
        <f t="shared" si="34"/>
        <v>N/A</v>
      </c>
      <c r="E97" s="4">
        <v>0</v>
      </c>
      <c r="F97" s="27" t="str">
        <f t="shared" si="35"/>
        <v>N/A</v>
      </c>
      <c r="G97" s="4">
        <v>0</v>
      </c>
      <c r="H97" s="27" t="str">
        <f t="shared" si="36"/>
        <v>N/A</v>
      </c>
      <c r="I97" s="8" t="s">
        <v>1748</v>
      </c>
      <c r="J97" s="8" t="s">
        <v>1748</v>
      </c>
      <c r="K97" s="28" t="s">
        <v>734</v>
      </c>
      <c r="L97" s="105" t="str">
        <f t="shared" si="20"/>
        <v>N/A</v>
      </c>
    </row>
    <row r="98" spans="1:12" x14ac:dyDescent="0.2">
      <c r="A98" s="168" t="s">
        <v>1258</v>
      </c>
      <c r="B98" s="22" t="s">
        <v>213</v>
      </c>
      <c r="C98" s="4">
        <v>1.8031394728000001</v>
      </c>
      <c r="D98" s="27" t="str">
        <f t="shared" si="34"/>
        <v>N/A</v>
      </c>
      <c r="E98" s="4">
        <v>2.1958571814000001</v>
      </c>
      <c r="F98" s="27" t="str">
        <f t="shared" si="35"/>
        <v>N/A</v>
      </c>
      <c r="G98" s="4">
        <v>1.8457167574</v>
      </c>
      <c r="H98" s="27" t="str">
        <f t="shared" si="36"/>
        <v>N/A</v>
      </c>
      <c r="I98" s="8">
        <v>21.78</v>
      </c>
      <c r="J98" s="8">
        <v>-15.9</v>
      </c>
      <c r="K98" s="28" t="s">
        <v>734</v>
      </c>
      <c r="L98" s="105" t="str">
        <f t="shared" si="20"/>
        <v>Yes</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309867068</v>
      </c>
      <c r="D100" s="27" t="str">
        <f>IF($B100="N/A","N/A",IF(C100&gt;10,"No",IF(C100&lt;-10,"No","Yes")))</f>
        <v>N/A</v>
      </c>
      <c r="E100" s="29">
        <v>691865302</v>
      </c>
      <c r="F100" s="27" t="str">
        <f>IF($B100="N/A","N/A",IF(E100&gt;10,"No",IF(E100&lt;-10,"No","Yes")))</f>
        <v>N/A</v>
      </c>
      <c r="G100" s="29">
        <v>824701534</v>
      </c>
      <c r="H100" s="27" t="str">
        <f>IF($B100="N/A","N/A",IF(G100&gt;10,"No",IF(G100&lt;-10,"No","Yes")))</f>
        <v>N/A</v>
      </c>
      <c r="I100" s="8">
        <v>123.3</v>
      </c>
      <c r="J100" s="8">
        <v>19.2</v>
      </c>
      <c r="K100" s="28" t="s">
        <v>734</v>
      </c>
      <c r="L100" s="105" t="str">
        <f t="shared" ref="L100:L111" si="38">IF(J100="Div by 0", "N/A", IF(K100="N/A","N/A", IF(J100&gt;VALUE(MID(K100,1,2)), "No", IF(J100&lt;-1*VALUE(MID(K100,1,2)), "No", "Yes"))))</f>
        <v>Yes</v>
      </c>
    </row>
    <row r="101" spans="1:12" x14ac:dyDescent="0.2">
      <c r="A101" s="168" t="s">
        <v>452</v>
      </c>
      <c r="B101" s="22" t="s">
        <v>213</v>
      </c>
      <c r="C101" s="29">
        <v>309867068</v>
      </c>
      <c r="D101" s="27" t="str">
        <f>IF($B101="N/A","N/A",IF(C101&gt;10,"No",IF(C101&lt;-10,"No","Yes")))</f>
        <v>N/A</v>
      </c>
      <c r="E101" s="29">
        <v>691865302</v>
      </c>
      <c r="F101" s="27" t="str">
        <f>IF($B101="N/A","N/A",IF(E101&gt;10,"No",IF(E101&lt;-10,"No","Yes")))</f>
        <v>N/A</v>
      </c>
      <c r="G101" s="29">
        <v>824701534</v>
      </c>
      <c r="H101" s="27" t="str">
        <f>IF($B101="N/A","N/A",IF(G101&gt;10,"No",IF(G101&lt;-10,"No","Yes")))</f>
        <v>N/A</v>
      </c>
      <c r="I101" s="8">
        <v>123.3</v>
      </c>
      <c r="J101" s="8">
        <v>19.2</v>
      </c>
      <c r="K101" s="28" t="s">
        <v>734</v>
      </c>
      <c r="L101" s="105" t="str">
        <f t="shared" si="38"/>
        <v>Yes</v>
      </c>
    </row>
    <row r="102" spans="1:12" x14ac:dyDescent="0.2">
      <c r="A102" s="168" t="s">
        <v>453</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1748</v>
      </c>
      <c r="J102" s="8" t="s">
        <v>1748</v>
      </c>
      <c r="K102" s="28" t="s">
        <v>734</v>
      </c>
      <c r="L102" s="105" t="str">
        <f t="shared" si="38"/>
        <v>N/A</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734</v>
      </c>
      <c r="L103" s="105" t="str">
        <f t="shared" si="38"/>
        <v>N/A</v>
      </c>
    </row>
    <row r="104" spans="1:12" x14ac:dyDescent="0.2">
      <c r="A104" s="168" t="s">
        <v>108</v>
      </c>
      <c r="B104" s="39" t="s">
        <v>295</v>
      </c>
      <c r="C104" s="4">
        <v>0.10077807499999999</v>
      </c>
      <c r="D104" s="27" t="str">
        <f>IF($B104="N/A","N/A",IF(C104&gt;2,"No",IF(C104&lt;0.9,"No","Yes")))</f>
        <v>No</v>
      </c>
      <c r="E104" s="4">
        <v>0.25026826619999998</v>
      </c>
      <c r="F104" s="27" t="str">
        <f>IF($B104="N/A","N/A",IF(E104&gt;2,"No",IF(E104&lt;0.9,"No","Yes")))</f>
        <v>No</v>
      </c>
      <c r="G104" s="4">
        <v>0.2549888206</v>
      </c>
      <c r="H104" s="27" t="str">
        <f>IF($B104="N/A","N/A",IF(G104&gt;2,"No",IF(G104&lt;0.9,"No","Yes")))</f>
        <v>No</v>
      </c>
      <c r="I104" s="8">
        <v>148.30000000000001</v>
      </c>
      <c r="J104" s="8">
        <v>1.8859999999999999</v>
      </c>
      <c r="K104" s="28" t="s">
        <v>734</v>
      </c>
      <c r="L104" s="105" t="str">
        <f t="shared" si="38"/>
        <v>Yes</v>
      </c>
    </row>
    <row r="105" spans="1:12" x14ac:dyDescent="0.2">
      <c r="A105" s="168" t="s">
        <v>455</v>
      </c>
      <c r="B105" s="39" t="s">
        <v>295</v>
      </c>
      <c r="C105" s="4">
        <v>0.99869014960000002</v>
      </c>
      <c r="D105" s="27" t="str">
        <f>IF($B105="N/A","N/A",IF(C105&gt;2,"No",IF(C105&lt;0.9,"No","Yes")))</f>
        <v>Yes</v>
      </c>
      <c r="E105" s="4">
        <v>1.0003866978</v>
      </c>
      <c r="F105" s="27" t="str">
        <f>IF($B105="N/A","N/A",IF(E105&gt;2,"No",IF(E105&lt;0.9,"No","Yes")))</f>
        <v>Yes</v>
      </c>
      <c r="G105" s="4">
        <v>1.0040089969999999</v>
      </c>
      <c r="H105" s="27" t="str">
        <f>IF($B105="N/A","N/A",IF(G105&gt;2,"No",IF(G105&lt;0.9,"No","Yes")))</f>
        <v>Yes</v>
      </c>
      <c r="I105" s="8">
        <v>0.1699</v>
      </c>
      <c r="J105" s="8">
        <v>0.36209999999999998</v>
      </c>
      <c r="K105" s="28" t="s">
        <v>734</v>
      </c>
      <c r="L105" s="105" t="str">
        <f t="shared" si="38"/>
        <v>Yes</v>
      </c>
    </row>
    <row r="106" spans="1:12" x14ac:dyDescent="0.2">
      <c r="A106" s="168" t="s">
        <v>456</v>
      </c>
      <c r="B106" s="39" t="s">
        <v>295</v>
      </c>
      <c r="C106" s="4">
        <v>0</v>
      </c>
      <c r="D106" s="27" t="str">
        <f>IF($B106="N/A","N/A",IF(C106&gt;2,"No",IF(C106&lt;0.9,"No","Yes")))</f>
        <v>No</v>
      </c>
      <c r="E106" s="4">
        <v>0</v>
      </c>
      <c r="F106" s="27" t="str">
        <f>IF($B106="N/A","N/A",IF(E106&gt;2,"No",IF(E106&lt;0.9,"No","Yes")))</f>
        <v>No</v>
      </c>
      <c r="G106" s="4">
        <v>0</v>
      </c>
      <c r="H106" s="27" t="str">
        <f>IF($B106="N/A","N/A",IF(G106&gt;2,"No",IF(G106&lt;0.9,"No","Yes")))</f>
        <v>No</v>
      </c>
      <c r="I106" s="8" t="s">
        <v>1748</v>
      </c>
      <c r="J106" s="8" t="s">
        <v>1748</v>
      </c>
      <c r="K106" s="28" t="s">
        <v>734</v>
      </c>
      <c r="L106" s="105" t="str">
        <f t="shared" si="38"/>
        <v>N/A</v>
      </c>
    </row>
    <row r="107" spans="1:12" x14ac:dyDescent="0.2">
      <c r="A107" s="168" t="s">
        <v>457</v>
      </c>
      <c r="B107" s="39" t="s">
        <v>295</v>
      </c>
      <c r="C107" s="4" t="s">
        <v>1748</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734</v>
      </c>
      <c r="L107" s="105" t="str">
        <f t="shared" si="38"/>
        <v>N/A</v>
      </c>
    </row>
    <row r="108" spans="1:12" x14ac:dyDescent="0.2">
      <c r="A108" s="168" t="s">
        <v>1260</v>
      </c>
      <c r="B108" s="22" t="s">
        <v>213</v>
      </c>
      <c r="C108" s="29">
        <v>46.123202675000002</v>
      </c>
      <c r="D108" s="27" t="str">
        <f>IF($B108="N/A","N/A",IF(C108&gt;10,"No",IF(C108&lt;-10,"No","Yes")))</f>
        <v>N/A</v>
      </c>
      <c r="E108" s="29">
        <v>102.81350768999999</v>
      </c>
      <c r="F108" s="27" t="str">
        <f>IF($B108="N/A","N/A",IF(E108&gt;10,"No",IF(E108&lt;-10,"No","Yes")))</f>
        <v>N/A</v>
      </c>
      <c r="G108" s="29">
        <v>114.04106521999999</v>
      </c>
      <c r="H108" s="27" t="str">
        <f>IF($B108="N/A","N/A",IF(G108&gt;10,"No",IF(G108&lt;-10,"No","Yes")))</f>
        <v>N/A</v>
      </c>
      <c r="I108" s="8">
        <v>122.9</v>
      </c>
      <c r="J108" s="8">
        <v>10.92</v>
      </c>
      <c r="K108" s="28" t="s">
        <v>734</v>
      </c>
      <c r="L108" s="105" t="str">
        <f t="shared" si="38"/>
        <v>Yes</v>
      </c>
    </row>
    <row r="109" spans="1:12" x14ac:dyDescent="0.2">
      <c r="A109" s="168" t="s">
        <v>1261</v>
      </c>
      <c r="B109" s="22" t="s">
        <v>213</v>
      </c>
      <c r="C109" s="29">
        <v>457.07152255</v>
      </c>
      <c r="D109" s="27" t="str">
        <f>IF($B109="N/A","N/A",IF(C109&gt;10,"No",IF(C109&lt;-10,"No","Yes")))</f>
        <v>N/A</v>
      </c>
      <c r="E109" s="29">
        <v>410.97206211999998</v>
      </c>
      <c r="F109" s="27" t="str">
        <f>IF($B109="N/A","N/A",IF(E109&gt;10,"No",IF(E109&lt;-10,"No","Yes")))</f>
        <v>N/A</v>
      </c>
      <c r="G109" s="29">
        <v>449.03245256999998</v>
      </c>
      <c r="H109" s="27" t="str">
        <f>IF($B109="N/A","N/A",IF(G109&gt;10,"No",IF(G109&lt;-10,"No","Yes")))</f>
        <v>N/A</v>
      </c>
      <c r="I109" s="8">
        <v>-10.1</v>
      </c>
      <c r="J109" s="8">
        <v>9.2609999999999992</v>
      </c>
      <c r="K109" s="28" t="s">
        <v>734</v>
      </c>
      <c r="L109" s="105" t="str">
        <f t="shared" si="38"/>
        <v>Yes</v>
      </c>
    </row>
    <row r="110" spans="1:12" x14ac:dyDescent="0.2">
      <c r="A110" s="168" t="s">
        <v>1262</v>
      </c>
      <c r="B110" s="22" t="s">
        <v>213</v>
      </c>
      <c r="C110" s="29">
        <v>0</v>
      </c>
      <c r="D110" s="27" t="str">
        <f>IF($B110="N/A","N/A",IF(C110&gt;10,"No",IF(C110&lt;-10,"No","Yes")))</f>
        <v>N/A</v>
      </c>
      <c r="E110" s="29">
        <v>0</v>
      </c>
      <c r="F110" s="27" t="str">
        <f>IF($B110="N/A","N/A",IF(E110&gt;10,"No",IF(E110&lt;-10,"No","Yes")))</f>
        <v>N/A</v>
      </c>
      <c r="G110" s="29">
        <v>0</v>
      </c>
      <c r="H110" s="27" t="str">
        <f>IF($B110="N/A","N/A",IF(G110&gt;10,"No",IF(G110&lt;-10,"No","Yes")))</f>
        <v>N/A</v>
      </c>
      <c r="I110" s="8" t="s">
        <v>1748</v>
      </c>
      <c r="J110" s="8" t="s">
        <v>1748</v>
      </c>
      <c r="K110" s="28" t="s">
        <v>734</v>
      </c>
      <c r="L110" s="105" t="str">
        <f t="shared" si="38"/>
        <v>N/A</v>
      </c>
    </row>
    <row r="111" spans="1:12" x14ac:dyDescent="0.2">
      <c r="A111" s="168" t="s">
        <v>1263</v>
      </c>
      <c r="B111" s="22" t="s">
        <v>213</v>
      </c>
      <c r="C111" s="29" t="s">
        <v>1748</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734</v>
      </c>
      <c r="L111" s="105" t="str">
        <f t="shared" si="38"/>
        <v>N/A</v>
      </c>
    </row>
    <row r="112" spans="1:12" x14ac:dyDescent="0.2">
      <c r="A112" s="168" t="s">
        <v>325</v>
      </c>
      <c r="B112" s="30" t="s">
        <v>296</v>
      </c>
      <c r="C112" s="4">
        <v>21.570339558000001</v>
      </c>
      <c r="D112" s="27" t="str">
        <f>IF(OR($B112="N/A",$C112="N/A"),"N/A",IF(C112&gt;98,"Yes","No"))</f>
        <v>No</v>
      </c>
      <c r="E112" s="4">
        <v>30.758572465</v>
      </c>
      <c r="F112" s="27" t="str">
        <f>IF(OR($B112="N/A",$E112="N/A"),"N/A",IF(E112&gt;98,"Yes","No"))</f>
        <v>No</v>
      </c>
      <c r="G112" s="4">
        <v>33.267962077</v>
      </c>
      <c r="H112" s="27" t="str">
        <f t="shared" ref="H112:H115" si="39">IF($B112="N/A","N/A",IF(G112&gt;98,"Yes","No"))</f>
        <v>No</v>
      </c>
      <c r="I112" s="8">
        <v>42.6</v>
      </c>
      <c r="J112" s="8">
        <v>8.1579999999999995</v>
      </c>
      <c r="K112" s="28" t="s">
        <v>734</v>
      </c>
      <c r="L112" s="105" t="str">
        <f>IF(J112="Div by 0", "N/A", IF(OR(J112="N/A",K112="N/A"),"N/A", IF(J112&gt;VALUE(MID(K112,1,2)), "No", IF(J112&lt;-1*VALUE(MID(K112,1,2)), "No", "Yes"))))</f>
        <v>Yes</v>
      </c>
    </row>
    <row r="113" spans="1:12" x14ac:dyDescent="0.2">
      <c r="A113" s="168" t="s">
        <v>458</v>
      </c>
      <c r="B113" s="30" t="s">
        <v>296</v>
      </c>
      <c r="C113" s="4">
        <v>99.796258190000003</v>
      </c>
      <c r="D113" s="27" t="str">
        <f t="shared" ref="D113:D115" si="40">IF(OR($B113="N/A",$C113="N/A"),"N/A",IF(C113&gt;98,"Yes","No"))</f>
        <v>Yes</v>
      </c>
      <c r="E113" s="4">
        <v>99.916762919000007</v>
      </c>
      <c r="F113" s="27" t="str">
        <f t="shared" ref="F113:F115" si="41">IF(OR($B113="N/A",$E113="N/A"),"N/A",IF(E113&gt;98,"Yes","No"))</f>
        <v>Yes</v>
      </c>
      <c r="G113" s="4">
        <v>99.950101716000006</v>
      </c>
      <c r="H113" s="27" t="str">
        <f t="shared" si="39"/>
        <v>Yes</v>
      </c>
      <c r="I113" s="8">
        <v>0.1208</v>
      </c>
      <c r="J113" s="8">
        <v>3.3399999999999999E-2</v>
      </c>
      <c r="K113" s="28" t="s">
        <v>734</v>
      </c>
      <c r="L113" s="105" t="str">
        <f t="shared" ref="L113:L115" si="42">IF(J113="Div by 0", "N/A", IF(OR(J113="N/A",K113="N/A"),"N/A", IF(J113&gt;VALUE(MID(K113,1,2)), "No", IF(J113&lt;-1*VALUE(MID(K113,1,2)), "No", "Yes"))))</f>
        <v>Yes</v>
      </c>
    </row>
    <row r="114" spans="1:12" x14ac:dyDescent="0.2">
      <c r="A114" s="168" t="s">
        <v>459</v>
      </c>
      <c r="B114" s="30" t="s">
        <v>296</v>
      </c>
      <c r="C114" s="4">
        <v>0</v>
      </c>
      <c r="D114" s="27" t="str">
        <f t="shared" si="40"/>
        <v>No</v>
      </c>
      <c r="E114" s="4">
        <v>0</v>
      </c>
      <c r="F114" s="27" t="str">
        <f t="shared" si="41"/>
        <v>No</v>
      </c>
      <c r="G114" s="4">
        <v>0</v>
      </c>
      <c r="H114" s="27" t="str">
        <f t="shared" si="39"/>
        <v>No</v>
      </c>
      <c r="I114" s="8" t="s">
        <v>1748</v>
      </c>
      <c r="J114" s="8" t="s">
        <v>1748</v>
      </c>
      <c r="K114" s="28" t="s">
        <v>734</v>
      </c>
      <c r="L114" s="105" t="str">
        <f t="shared" si="42"/>
        <v>N/A</v>
      </c>
    </row>
    <row r="115" spans="1:12" x14ac:dyDescent="0.2">
      <c r="A115" s="168" t="s">
        <v>460</v>
      </c>
      <c r="B115" s="30" t="s">
        <v>296</v>
      </c>
      <c r="C115" s="4" t="s">
        <v>1748</v>
      </c>
      <c r="D115" s="27" t="str">
        <f t="shared" si="40"/>
        <v>Yes</v>
      </c>
      <c r="E115" s="4" t="s">
        <v>1748</v>
      </c>
      <c r="F115" s="27" t="str">
        <f t="shared" si="41"/>
        <v>Yes</v>
      </c>
      <c r="G115" s="4" t="s">
        <v>1748</v>
      </c>
      <c r="H115" s="27" t="str">
        <f t="shared" si="39"/>
        <v>Yes</v>
      </c>
      <c r="I115" s="8" t="s">
        <v>1748</v>
      </c>
      <c r="J115" s="8" t="s">
        <v>1748</v>
      </c>
      <c r="K115" s="28" t="s">
        <v>734</v>
      </c>
      <c r="L115" s="105" t="str">
        <f t="shared" si="42"/>
        <v>N/A</v>
      </c>
    </row>
    <row r="116" spans="1:12" x14ac:dyDescent="0.2">
      <c r="A116" s="104" t="s">
        <v>461</v>
      </c>
      <c r="B116" s="30" t="s">
        <v>213</v>
      </c>
      <c r="C116" s="31">
        <v>683712</v>
      </c>
      <c r="D116" s="27" t="str">
        <f>IF($B116="N/A","N/A",IF(C116&gt;10,"No",IF(C116&lt;-10,"No","Yes")))</f>
        <v>N/A</v>
      </c>
      <c r="E116" s="31">
        <v>695016</v>
      </c>
      <c r="F116" s="27" t="str">
        <f>IF($B116="N/A","N/A",IF(E116&gt;10,"No",IF(E116&lt;-10,"No","Yes")))</f>
        <v>N/A</v>
      </c>
      <c r="G116" s="31">
        <v>704693</v>
      </c>
      <c r="H116" s="27" t="str">
        <f>IF($B116="N/A","N/A",IF(G116&gt;10,"No",IF(G116&lt;-10,"No","Yes")))</f>
        <v>N/A</v>
      </c>
      <c r="I116" s="8">
        <v>1.653</v>
      </c>
      <c r="J116" s="8">
        <v>1.3919999999999999</v>
      </c>
      <c r="K116" s="30" t="s">
        <v>734</v>
      </c>
      <c r="L116" s="105" t="str">
        <f>IF(J116="Div by 0", "N/A", IF(OR(J116="N/A",K116="N/A"),"N/A", IF(J116&gt;VALUE(MID(K116,1,2)), "No", IF(J116&lt;-1*VALUE(MID(K116,1,2)), "No", "Yes"))))</f>
        <v>Yes</v>
      </c>
    </row>
    <row r="117" spans="1:12" x14ac:dyDescent="0.2">
      <c r="A117" s="104" t="s">
        <v>211</v>
      </c>
      <c r="B117" s="30" t="s">
        <v>213</v>
      </c>
      <c r="C117" s="4">
        <v>16.200388468</v>
      </c>
      <c r="D117" s="27" t="str">
        <f>IF($B117="N/A","N/A",IF(C117&gt;10,"No",IF(C117&lt;-10,"No","Yes")))</f>
        <v>N/A</v>
      </c>
      <c r="E117" s="4">
        <v>27.885545081</v>
      </c>
      <c r="F117" s="27" t="str">
        <f>IF($B117="N/A","N/A",IF(E117&gt;10,"No",IF(E117&lt;-10,"No","Yes")))</f>
        <v>N/A</v>
      </c>
      <c r="G117" s="4">
        <v>29.177244558999998</v>
      </c>
      <c r="H117" s="27" t="str">
        <f>IF($B117="N/A","N/A",IF(G117&gt;10,"No",IF(G117&lt;-10,"No","Yes")))</f>
        <v>N/A</v>
      </c>
      <c r="I117" s="8">
        <v>72.13</v>
      </c>
      <c r="J117" s="8">
        <v>4.6319999999999997</v>
      </c>
      <c r="K117" s="30" t="s">
        <v>734</v>
      </c>
      <c r="L117" s="105" t="str">
        <f>IF(J117="Div by 0", "N/A", IF(OR(J117="N/A",K117="N/A"),"N/A", IF(J117&gt;VALUE(MID(K117,1,2)), "No", IF(J117&lt;-1*VALUE(MID(K117,1,2)), "No", "Yes"))))</f>
        <v>Yes</v>
      </c>
    </row>
    <row r="118" spans="1:12" x14ac:dyDescent="0.2">
      <c r="A118" s="137" t="s">
        <v>1602</v>
      </c>
      <c r="B118" s="30" t="s">
        <v>213</v>
      </c>
      <c r="C118" s="10">
        <v>193605</v>
      </c>
      <c r="D118" s="7" t="str">
        <f>IF($B118="N/A","N/A",IF(C118&gt;10,"No",IF(C118&lt;-10,"No","Yes")))</f>
        <v>N/A</v>
      </c>
      <c r="E118" s="10">
        <v>72798</v>
      </c>
      <c r="F118" s="7" t="str">
        <f>IF($B118="N/A","N/A",IF(E118&gt;10,"No",IF(E118&lt;-10,"No","Yes")))</f>
        <v>N/A</v>
      </c>
      <c r="G118" s="10">
        <v>59332</v>
      </c>
      <c r="H118" s="7" t="str">
        <f>IF($B118="N/A","N/A",IF(G118&gt;10,"No",IF(G118&lt;-10,"No","Yes")))</f>
        <v>N/A</v>
      </c>
      <c r="I118" s="36">
        <v>-62.4</v>
      </c>
      <c r="J118" s="36">
        <v>-18.5</v>
      </c>
      <c r="K118" s="30" t="s">
        <v>734</v>
      </c>
      <c r="L118" s="105" t="str">
        <f>IF(J118="Div by 0", "N/A", IF(K118="N/A","N/A", IF(J118&gt;VALUE(MID(K118,1,2)), "No", IF(J118&lt;-1*VALUE(MID(K118,1,2)), "No", "Yes"))))</f>
        <v>Yes</v>
      </c>
    </row>
    <row r="119" spans="1:12" x14ac:dyDescent="0.2">
      <c r="A119" s="137" t="s">
        <v>1603</v>
      </c>
      <c r="B119" s="30" t="s">
        <v>213</v>
      </c>
      <c r="C119" s="10">
        <v>2701396481</v>
      </c>
      <c r="D119" s="7" t="str">
        <f>IF($B119="N/A","N/A",IF(C119&gt;10,"No",IF(C119&lt;-10,"No","Yes")))</f>
        <v>N/A</v>
      </c>
      <c r="E119" s="10">
        <v>2455385284</v>
      </c>
      <c r="F119" s="7" t="str">
        <f>IF($B119="N/A","N/A",IF(E119&gt;10,"No",IF(E119&lt;-10,"No","Yes")))</f>
        <v>N/A</v>
      </c>
      <c r="G119" s="10">
        <v>2546812039</v>
      </c>
      <c r="H119" s="7" t="str">
        <f>IF($B119="N/A","N/A",IF(G119&gt;10,"No",IF(G119&lt;-10,"No","Yes")))</f>
        <v>N/A</v>
      </c>
      <c r="I119" s="36">
        <v>-9.11</v>
      </c>
      <c r="J119" s="36">
        <v>3.7240000000000002</v>
      </c>
      <c r="K119" s="30" t="s">
        <v>734</v>
      </c>
      <c r="L119" s="105" t="str">
        <f>IF(J119="Div by 0", "N/A", IF(K119="N/A","N/A", IF(J119&gt;VALUE(MID(K119,1,2)), "No", IF(J119&lt;-1*VALUE(MID(K119,1,2)), "No", "Yes"))))</f>
        <v>Yes</v>
      </c>
    </row>
    <row r="120" spans="1:12" x14ac:dyDescent="0.2">
      <c r="A120" s="137" t="s">
        <v>1604</v>
      </c>
      <c r="B120" s="30" t="s">
        <v>213</v>
      </c>
      <c r="C120" s="1">
        <v>535976</v>
      </c>
      <c r="D120" s="7" t="str">
        <f>IF($B120="N/A","N/A",IF(C120&gt;10,"No",IF(C120&lt;-10,"No","Yes")))</f>
        <v>N/A</v>
      </c>
      <c r="E120" s="1">
        <v>481169</v>
      </c>
      <c r="F120" s="7" t="str">
        <f>IF($B120="N/A","N/A",IF(E120&gt;10,"No",IF(E120&lt;-10,"No","Yes")))</f>
        <v>N/A</v>
      </c>
      <c r="G120" s="1">
        <v>470216</v>
      </c>
      <c r="H120" s="7" t="str">
        <f>IF($B120="N/A","N/A",IF(G120&gt;10,"No",IF(G120&lt;-10,"No","Yes")))</f>
        <v>N/A</v>
      </c>
      <c r="I120" s="36">
        <v>-10.199999999999999</v>
      </c>
      <c r="J120" s="36">
        <v>-2.2799999999999998</v>
      </c>
      <c r="K120" s="30" t="s">
        <v>734</v>
      </c>
      <c r="L120" s="105" t="str">
        <f>IF(J120="Div by 0", "N/A", IF(K120="N/A","N/A", IF(J120&gt;VALUE(MID(K120,1,2)), "No", IF(J120&lt;-1*VALUE(MID(K120,1,2)), "No", "Yes"))))</f>
        <v>Yes</v>
      </c>
    </row>
    <row r="121" spans="1:12" x14ac:dyDescent="0.2">
      <c r="A121" s="137" t="s">
        <v>1605</v>
      </c>
      <c r="B121" s="3" t="s">
        <v>213</v>
      </c>
      <c r="C121" s="1">
        <v>48694</v>
      </c>
      <c r="D121" s="5" t="str">
        <f t="shared" ref="D121:H134" si="43">IF($B121="N/A","N/A",IF(C121&lt;0,"No","Yes"))</f>
        <v>N/A</v>
      </c>
      <c r="E121" s="1">
        <v>50281</v>
      </c>
      <c r="F121" s="5" t="str">
        <f t="shared" si="43"/>
        <v>N/A</v>
      </c>
      <c r="G121" s="1">
        <v>49201</v>
      </c>
      <c r="H121" s="5" t="str">
        <f t="shared" si="43"/>
        <v>N/A</v>
      </c>
      <c r="I121" s="36">
        <v>3.2589999999999999</v>
      </c>
      <c r="J121" s="36">
        <v>-2.15</v>
      </c>
      <c r="K121" s="3" t="s">
        <v>734</v>
      </c>
      <c r="L121" s="105" t="str">
        <f t="shared" ref="L121:L142" si="44">IF(J121="Div by 0", "N/A", IF(OR(J121="N/A",K121="N/A"),"N/A", IF(J121&gt;VALUE(MID(K121,1,2)), "No", IF(J121&lt;-1*VALUE(MID(K121,1,2)), "No", "Yes"))))</f>
        <v>Yes</v>
      </c>
    </row>
    <row r="122" spans="1:12" x14ac:dyDescent="0.2">
      <c r="A122" s="137" t="s">
        <v>1606</v>
      </c>
      <c r="B122" s="3" t="s">
        <v>213</v>
      </c>
      <c r="C122" s="1">
        <v>66359</v>
      </c>
      <c r="D122" s="5" t="str">
        <f t="shared" si="43"/>
        <v>N/A</v>
      </c>
      <c r="E122" s="1">
        <v>70151</v>
      </c>
      <c r="F122" s="5" t="str">
        <f t="shared" si="43"/>
        <v>N/A</v>
      </c>
      <c r="G122" s="1">
        <v>67815</v>
      </c>
      <c r="H122" s="5" t="str">
        <f t="shared" si="43"/>
        <v>N/A</v>
      </c>
      <c r="I122" s="36">
        <v>5.7140000000000004</v>
      </c>
      <c r="J122" s="36">
        <v>-3.33</v>
      </c>
      <c r="K122" s="3" t="s">
        <v>734</v>
      </c>
      <c r="L122" s="105" t="str">
        <f t="shared" si="44"/>
        <v>Yes</v>
      </c>
    </row>
    <row r="123" spans="1:12" x14ac:dyDescent="0.2">
      <c r="A123" s="137" t="s">
        <v>1607</v>
      </c>
      <c r="B123" s="3" t="s">
        <v>213</v>
      </c>
      <c r="C123" s="1">
        <v>378699</v>
      </c>
      <c r="D123" s="5" t="str">
        <f t="shared" si="43"/>
        <v>N/A</v>
      </c>
      <c r="E123" s="1">
        <v>348764</v>
      </c>
      <c r="F123" s="5" t="str">
        <f t="shared" si="43"/>
        <v>N/A</v>
      </c>
      <c r="G123" s="1">
        <v>339464</v>
      </c>
      <c r="H123" s="5" t="str">
        <f t="shared" si="43"/>
        <v>N/A</v>
      </c>
      <c r="I123" s="36">
        <v>-7.9</v>
      </c>
      <c r="J123" s="36">
        <v>-2.67</v>
      </c>
      <c r="K123" s="3" t="s">
        <v>734</v>
      </c>
      <c r="L123" s="105" t="str">
        <f t="shared" si="44"/>
        <v>Yes</v>
      </c>
    </row>
    <row r="124" spans="1:12" x14ac:dyDescent="0.2">
      <c r="A124" s="137" t="s">
        <v>1608</v>
      </c>
      <c r="B124" s="3" t="s">
        <v>213</v>
      </c>
      <c r="C124" s="1">
        <v>42224</v>
      </c>
      <c r="D124" s="5" t="str">
        <f t="shared" si="43"/>
        <v>N/A</v>
      </c>
      <c r="E124" s="1">
        <v>11973</v>
      </c>
      <c r="F124" s="5" t="str">
        <f t="shared" si="43"/>
        <v>N/A</v>
      </c>
      <c r="G124" s="1">
        <v>13736</v>
      </c>
      <c r="H124" s="5" t="str">
        <f t="shared" si="43"/>
        <v>N/A</v>
      </c>
      <c r="I124" s="36">
        <v>-71.599999999999994</v>
      </c>
      <c r="J124" s="36">
        <v>14.72</v>
      </c>
      <c r="K124" s="3" t="s">
        <v>734</v>
      </c>
      <c r="L124" s="105" t="str">
        <f t="shared" si="44"/>
        <v>Yes</v>
      </c>
    </row>
    <row r="125" spans="1:12" x14ac:dyDescent="0.2">
      <c r="A125" s="128" t="s">
        <v>1609</v>
      </c>
      <c r="B125" s="3" t="s">
        <v>213</v>
      </c>
      <c r="C125" s="40">
        <v>78.392071514999998</v>
      </c>
      <c r="D125" s="5" t="str">
        <f t="shared" si="43"/>
        <v>N/A</v>
      </c>
      <c r="E125" s="40">
        <v>69.231156603000002</v>
      </c>
      <c r="F125" s="5" t="str">
        <f t="shared" si="43"/>
        <v>N/A</v>
      </c>
      <c r="G125" s="40">
        <v>66.726361691999998</v>
      </c>
      <c r="H125" s="5" t="str">
        <f t="shared" si="43"/>
        <v>N/A</v>
      </c>
      <c r="I125" s="8">
        <v>-11.7</v>
      </c>
      <c r="J125" s="8">
        <v>-3.62</v>
      </c>
      <c r="K125" s="30" t="s">
        <v>734</v>
      </c>
      <c r="L125" s="105" t="str">
        <f>IF(J125="Div by 0", "N/A", IF(OR(J125="N/A",K125="N/A"),"N/A", IF(J125&gt;VALUE(MID(K125,1,2)), "No", IF(J125&lt;-1*VALUE(MID(K125,1,2)), "No", "Yes"))))</f>
        <v>Yes</v>
      </c>
    </row>
    <row r="126" spans="1:12" ht="25.5" x14ac:dyDescent="0.2">
      <c r="A126" s="128" t="s">
        <v>1610</v>
      </c>
      <c r="B126" s="3" t="s">
        <v>213</v>
      </c>
      <c r="C126" s="40">
        <v>98.951432636000007</v>
      </c>
      <c r="D126" s="5" t="str">
        <f t="shared" si="43"/>
        <v>N/A</v>
      </c>
      <c r="E126" s="40">
        <v>95.919496374999994</v>
      </c>
      <c r="F126" s="5" t="str">
        <f t="shared" si="43"/>
        <v>N/A</v>
      </c>
      <c r="G126" s="40">
        <v>97.443159312000006</v>
      </c>
      <c r="H126" s="5" t="str">
        <f t="shared" si="43"/>
        <v>N/A</v>
      </c>
      <c r="I126" s="8">
        <v>-3.06</v>
      </c>
      <c r="J126" s="8">
        <v>1.5880000000000001</v>
      </c>
      <c r="K126" s="3" t="s">
        <v>734</v>
      </c>
      <c r="L126" s="105" t="str">
        <f t="shared" ref="L126:L129" si="45">IF(J126="Div by 0", "N/A", IF(OR(J126="N/A",K126="N/A"),"N/A", IF(J126&gt;VALUE(MID(K126,1,2)), "No", IF(J126&lt;-1*VALUE(MID(K126,1,2)), "No", "Yes"))))</f>
        <v>Yes</v>
      </c>
    </row>
    <row r="127" spans="1:12" ht="25.5" x14ac:dyDescent="0.2">
      <c r="A127" s="128" t="s">
        <v>1611</v>
      </c>
      <c r="B127" s="3" t="s">
        <v>213</v>
      </c>
      <c r="C127" s="40">
        <v>47.897764592999998</v>
      </c>
      <c r="D127" s="5" t="str">
        <f t="shared" si="43"/>
        <v>N/A</v>
      </c>
      <c r="E127" s="40">
        <v>49.024417516</v>
      </c>
      <c r="F127" s="5" t="str">
        <f t="shared" si="43"/>
        <v>N/A</v>
      </c>
      <c r="G127" s="40">
        <v>47.985480172999999</v>
      </c>
      <c r="H127" s="5" t="str">
        <f t="shared" si="43"/>
        <v>N/A</v>
      </c>
      <c r="I127" s="8">
        <v>2.3519999999999999</v>
      </c>
      <c r="J127" s="8">
        <v>-2.12</v>
      </c>
      <c r="K127" s="3" t="s">
        <v>734</v>
      </c>
      <c r="L127" s="105" t="str">
        <f t="shared" si="45"/>
        <v>Yes</v>
      </c>
    </row>
    <row r="128" spans="1:12" ht="25.5" x14ac:dyDescent="0.2">
      <c r="A128" s="128" t="s">
        <v>1612</v>
      </c>
      <c r="B128" s="3" t="s">
        <v>213</v>
      </c>
      <c r="C128" s="40">
        <v>94.297559761000002</v>
      </c>
      <c r="D128" s="5" t="str">
        <f t="shared" si="43"/>
        <v>N/A</v>
      </c>
      <c r="E128" s="40">
        <v>87.238981440000003</v>
      </c>
      <c r="F128" s="5" t="str">
        <f t="shared" si="43"/>
        <v>N/A</v>
      </c>
      <c r="G128" s="40">
        <v>82.925137164999995</v>
      </c>
      <c r="H128" s="5" t="str">
        <f t="shared" si="43"/>
        <v>N/A</v>
      </c>
      <c r="I128" s="8">
        <v>-7.49</v>
      </c>
      <c r="J128" s="8">
        <v>-4.9400000000000004</v>
      </c>
      <c r="K128" s="3" t="s">
        <v>734</v>
      </c>
      <c r="L128" s="105" t="str">
        <f t="shared" si="45"/>
        <v>Yes</v>
      </c>
    </row>
    <row r="129" spans="1:12" ht="25.5" x14ac:dyDescent="0.2">
      <c r="A129" s="128" t="s">
        <v>1613</v>
      </c>
      <c r="B129" s="3" t="s">
        <v>213</v>
      </c>
      <c r="C129" s="40">
        <v>44.748248709999999</v>
      </c>
      <c r="D129" s="5" t="str">
        <f t="shared" si="43"/>
        <v>N/A</v>
      </c>
      <c r="E129" s="40">
        <v>12.006136937999999</v>
      </c>
      <c r="F129" s="5" t="str">
        <f t="shared" si="43"/>
        <v>N/A</v>
      </c>
      <c r="G129" s="40">
        <v>13.269574457999999</v>
      </c>
      <c r="H129" s="5" t="str">
        <f t="shared" si="43"/>
        <v>N/A</v>
      </c>
      <c r="I129" s="8">
        <v>-73.2</v>
      </c>
      <c r="J129" s="8">
        <v>10.52</v>
      </c>
      <c r="K129" s="3" t="s">
        <v>734</v>
      </c>
      <c r="L129" s="105" t="str">
        <f t="shared" si="45"/>
        <v>Yes</v>
      </c>
    </row>
    <row r="130" spans="1:12" ht="25.5" x14ac:dyDescent="0.2">
      <c r="A130" s="128" t="s">
        <v>1614</v>
      </c>
      <c r="B130" s="3" t="s">
        <v>213</v>
      </c>
      <c r="C130" s="40">
        <v>0.40748093200000002</v>
      </c>
      <c r="D130" s="5" t="str">
        <f t="shared" si="43"/>
        <v>N/A</v>
      </c>
      <c r="E130" s="40">
        <v>0.30799989189999999</v>
      </c>
      <c r="F130" s="5" t="str">
        <f t="shared" si="43"/>
        <v>N/A</v>
      </c>
      <c r="G130" s="40">
        <v>0.16269118869999999</v>
      </c>
      <c r="H130" s="5" t="str">
        <f t="shared" si="43"/>
        <v>N/A</v>
      </c>
      <c r="I130" s="8">
        <v>-24.4</v>
      </c>
      <c r="J130" s="8">
        <v>-47.2</v>
      </c>
      <c r="K130" s="30" t="s">
        <v>734</v>
      </c>
      <c r="L130" s="105" t="str">
        <f>IF(J130="Div by 0", "N/A", IF(OR(J130="N/A",K130="N/A"),"N/A", IF(J130&gt;VALUE(MID(K130,1,2)), "No", IF(J130&lt;-1*VALUE(MID(K130,1,2)), "No", "Yes"))))</f>
        <v>No</v>
      </c>
    </row>
    <row r="131" spans="1:12" ht="25.5" x14ac:dyDescent="0.2">
      <c r="A131" s="128" t="s">
        <v>1615</v>
      </c>
      <c r="B131" s="3" t="s">
        <v>213</v>
      </c>
      <c r="C131" s="40">
        <v>2.0967675688999998</v>
      </c>
      <c r="D131" s="5" t="str">
        <f t="shared" si="43"/>
        <v>N/A</v>
      </c>
      <c r="E131" s="40">
        <v>1.7740299517</v>
      </c>
      <c r="F131" s="5" t="str">
        <f t="shared" si="43"/>
        <v>N/A</v>
      </c>
      <c r="G131" s="40">
        <v>0.75201723539999998</v>
      </c>
      <c r="H131" s="5" t="str">
        <f t="shared" si="43"/>
        <v>N/A</v>
      </c>
      <c r="I131" s="8">
        <v>-15.4</v>
      </c>
      <c r="J131" s="8">
        <v>-57.6</v>
      </c>
      <c r="K131" s="3" t="s">
        <v>734</v>
      </c>
      <c r="L131" s="105" t="str">
        <f t="shared" si="44"/>
        <v>No</v>
      </c>
    </row>
    <row r="132" spans="1:12" ht="25.5" x14ac:dyDescent="0.2">
      <c r="A132" s="128" t="s">
        <v>493</v>
      </c>
      <c r="B132" s="3" t="s">
        <v>213</v>
      </c>
      <c r="C132" s="40">
        <v>0.65853915819999997</v>
      </c>
      <c r="D132" s="5" t="str">
        <f t="shared" si="43"/>
        <v>N/A</v>
      </c>
      <c r="E132" s="40">
        <v>0.55736910380000004</v>
      </c>
      <c r="F132" s="5" t="str">
        <f t="shared" si="43"/>
        <v>N/A</v>
      </c>
      <c r="G132" s="40">
        <v>0.3819214038</v>
      </c>
      <c r="H132" s="5" t="str">
        <f t="shared" si="43"/>
        <v>N/A</v>
      </c>
      <c r="I132" s="8">
        <v>-15.4</v>
      </c>
      <c r="J132" s="8">
        <v>-31.5</v>
      </c>
      <c r="K132" s="3" t="s">
        <v>734</v>
      </c>
      <c r="L132" s="105" t="str">
        <f t="shared" si="44"/>
        <v>No</v>
      </c>
    </row>
    <row r="133" spans="1:12" ht="25.5" x14ac:dyDescent="0.2">
      <c r="A133" s="128" t="s">
        <v>494</v>
      </c>
      <c r="B133" s="3" t="s">
        <v>213</v>
      </c>
      <c r="C133" s="40">
        <v>4.1721789600000003E-2</v>
      </c>
      <c r="D133" s="5" t="str">
        <f t="shared" si="43"/>
        <v>N/A</v>
      </c>
      <c r="E133" s="40">
        <v>5.3617919299999997E-2</v>
      </c>
      <c r="F133" s="5" t="str">
        <f t="shared" si="43"/>
        <v>N/A</v>
      </c>
      <c r="G133" s="40">
        <v>3.7117337899999998E-2</v>
      </c>
      <c r="H133" s="5" t="str">
        <f t="shared" si="43"/>
        <v>N/A</v>
      </c>
      <c r="I133" s="8">
        <v>28.51</v>
      </c>
      <c r="J133" s="8">
        <v>-30.8</v>
      </c>
      <c r="K133" s="3" t="s">
        <v>734</v>
      </c>
      <c r="L133" s="105" t="str">
        <f t="shared" si="44"/>
        <v>No</v>
      </c>
    </row>
    <row r="134" spans="1:12" ht="25.5" x14ac:dyDescent="0.2">
      <c r="A134" s="128" t="s">
        <v>495</v>
      </c>
      <c r="B134" s="3" t="s">
        <v>213</v>
      </c>
      <c r="C134" s="40">
        <v>1.3452065176000001</v>
      </c>
      <c r="D134" s="5" t="str">
        <f t="shared" si="43"/>
        <v>N/A</v>
      </c>
      <c r="E134" s="40">
        <v>0.1002255074</v>
      </c>
      <c r="F134" s="5" t="str">
        <f t="shared" si="43"/>
        <v>N/A</v>
      </c>
      <c r="G134" s="40">
        <v>7.2801397800000001E-2</v>
      </c>
      <c r="H134" s="5" t="str">
        <f t="shared" si="43"/>
        <v>N/A</v>
      </c>
      <c r="I134" s="8">
        <v>-92.5</v>
      </c>
      <c r="J134" s="8">
        <v>-27.4</v>
      </c>
      <c r="K134" s="3" t="s">
        <v>734</v>
      </c>
      <c r="L134" s="105" t="str">
        <f t="shared" si="44"/>
        <v>Yes</v>
      </c>
    </row>
    <row r="135" spans="1:12" ht="25.5" x14ac:dyDescent="0.2">
      <c r="A135" s="128" t="s">
        <v>496</v>
      </c>
      <c r="B135" s="22" t="s">
        <v>213</v>
      </c>
      <c r="C135" s="40">
        <v>1.865755E-4</v>
      </c>
      <c r="D135" s="27" t="str">
        <f t="shared" ref="D135:D141" si="46">IF($B135="N/A","N/A",IF(C135&gt;10,"No",IF(C135&lt;-10,"No","Yes")))</f>
        <v>N/A</v>
      </c>
      <c r="E135" s="40">
        <v>6.2348160000000004E-4</v>
      </c>
      <c r="F135" s="27" t="str">
        <f t="shared" ref="F135:F141" si="47">IF($B135="N/A","N/A",IF(E135&gt;10,"No",IF(E135&lt;-10,"No","Yes")))</f>
        <v>N/A</v>
      </c>
      <c r="G135" s="40">
        <v>2.9773551000000001E-3</v>
      </c>
      <c r="H135" s="27" t="str">
        <f t="shared" ref="H135:H141" si="48">IF($B135="N/A","N/A",IF(G135&gt;10,"No",IF(G135&lt;-10,"No","Yes")))</f>
        <v>N/A</v>
      </c>
      <c r="I135" s="8">
        <v>234.2</v>
      </c>
      <c r="J135" s="8">
        <v>377.5</v>
      </c>
      <c r="K135" s="3" t="s">
        <v>734</v>
      </c>
      <c r="L135" s="105" t="str">
        <f t="shared" si="44"/>
        <v>No</v>
      </c>
    </row>
    <row r="136" spans="1:12" ht="25.5" x14ac:dyDescent="0.2">
      <c r="A136" s="128" t="s">
        <v>497</v>
      </c>
      <c r="B136" s="22" t="s">
        <v>213</v>
      </c>
      <c r="C136" s="40">
        <v>1.865755E-4</v>
      </c>
      <c r="D136" s="27" t="str">
        <f t="shared" si="46"/>
        <v>N/A</v>
      </c>
      <c r="E136" s="40">
        <v>0</v>
      </c>
      <c r="F136" s="27" t="str">
        <f t="shared" si="47"/>
        <v>N/A</v>
      </c>
      <c r="G136" s="40">
        <v>0</v>
      </c>
      <c r="H136" s="27" t="str">
        <f t="shared" si="48"/>
        <v>N/A</v>
      </c>
      <c r="I136" s="8">
        <v>-100</v>
      </c>
      <c r="J136" s="8" t="s">
        <v>1748</v>
      </c>
      <c r="K136" s="3" t="s">
        <v>734</v>
      </c>
      <c r="L136" s="105" t="str">
        <f t="shared" si="44"/>
        <v>N/A</v>
      </c>
    </row>
    <row r="137" spans="1:12" ht="25.5" x14ac:dyDescent="0.2">
      <c r="A137" s="128" t="s">
        <v>498</v>
      </c>
      <c r="B137" s="22" t="s">
        <v>213</v>
      </c>
      <c r="C137" s="40">
        <v>7.6495963000000004E-3</v>
      </c>
      <c r="D137" s="27" t="str">
        <f t="shared" si="46"/>
        <v>N/A</v>
      </c>
      <c r="E137" s="40">
        <v>2.0574891599999999E-2</v>
      </c>
      <c r="F137" s="27" t="str">
        <f t="shared" si="47"/>
        <v>N/A</v>
      </c>
      <c r="G137" s="40">
        <v>3.2325569499999998E-2</v>
      </c>
      <c r="H137" s="27" t="str">
        <f t="shared" si="48"/>
        <v>N/A</v>
      </c>
      <c r="I137" s="8">
        <v>169</v>
      </c>
      <c r="J137" s="8">
        <v>57.11</v>
      </c>
      <c r="K137" s="3" t="s">
        <v>734</v>
      </c>
      <c r="L137" s="105" t="str">
        <f t="shared" si="44"/>
        <v>No</v>
      </c>
    </row>
    <row r="138" spans="1:12" ht="25.5" x14ac:dyDescent="0.2">
      <c r="A138" s="128" t="s">
        <v>499</v>
      </c>
      <c r="B138" s="22" t="s">
        <v>213</v>
      </c>
      <c r="C138" s="40">
        <v>9.3287760000000002E-4</v>
      </c>
      <c r="D138" s="27" t="str">
        <f t="shared" si="46"/>
        <v>N/A</v>
      </c>
      <c r="E138" s="40">
        <v>6.2348160000000004E-4</v>
      </c>
      <c r="F138" s="27" t="str">
        <f t="shared" si="47"/>
        <v>N/A</v>
      </c>
      <c r="G138" s="40">
        <v>5.5293737000000004E-3</v>
      </c>
      <c r="H138" s="27" t="str">
        <f t="shared" si="48"/>
        <v>N/A</v>
      </c>
      <c r="I138" s="8">
        <v>-33.200000000000003</v>
      </c>
      <c r="J138" s="8">
        <v>786.9</v>
      </c>
      <c r="K138" s="3" t="s">
        <v>734</v>
      </c>
      <c r="L138" s="105" t="str">
        <f t="shared" si="44"/>
        <v>No</v>
      </c>
    </row>
    <row r="139" spans="1:12" ht="25.5" x14ac:dyDescent="0.2">
      <c r="A139" s="128" t="s">
        <v>500</v>
      </c>
      <c r="B139" s="22" t="s">
        <v>213</v>
      </c>
      <c r="C139" s="40">
        <v>0</v>
      </c>
      <c r="D139" s="27" t="str">
        <f t="shared" si="46"/>
        <v>N/A</v>
      </c>
      <c r="E139" s="40">
        <v>0</v>
      </c>
      <c r="F139" s="27" t="str">
        <f t="shared" si="47"/>
        <v>N/A</v>
      </c>
      <c r="G139" s="40">
        <v>0</v>
      </c>
      <c r="H139" s="27" t="str">
        <f t="shared" si="48"/>
        <v>N/A</v>
      </c>
      <c r="I139" s="8" t="s">
        <v>1748</v>
      </c>
      <c r="J139" s="8" t="s">
        <v>1748</v>
      </c>
      <c r="K139" s="3" t="s">
        <v>734</v>
      </c>
      <c r="L139" s="105" t="str">
        <f t="shared" si="44"/>
        <v>N/A</v>
      </c>
    </row>
    <row r="140" spans="1:12" ht="25.5" x14ac:dyDescent="0.2">
      <c r="A140" s="128" t="s">
        <v>501</v>
      </c>
      <c r="B140" s="22" t="s">
        <v>213</v>
      </c>
      <c r="C140" s="40">
        <v>1.865755E-4</v>
      </c>
      <c r="D140" s="27" t="str">
        <f t="shared" si="46"/>
        <v>N/A</v>
      </c>
      <c r="E140" s="40">
        <v>8.3130879999999995E-4</v>
      </c>
      <c r="F140" s="27" t="str">
        <f t="shared" si="47"/>
        <v>N/A</v>
      </c>
      <c r="G140" s="40">
        <v>1.2760092999999999E-3</v>
      </c>
      <c r="H140" s="27" t="str">
        <f t="shared" si="48"/>
        <v>N/A</v>
      </c>
      <c r="I140" s="8">
        <v>345.6</v>
      </c>
      <c r="J140" s="8">
        <v>53.49</v>
      </c>
      <c r="K140" s="3" t="s">
        <v>734</v>
      </c>
      <c r="L140" s="105" t="str">
        <f t="shared" si="44"/>
        <v>No</v>
      </c>
    </row>
    <row r="141" spans="1:12" ht="25.5" x14ac:dyDescent="0.2">
      <c r="A141" s="128" t="s">
        <v>502</v>
      </c>
      <c r="B141" s="22" t="s">
        <v>213</v>
      </c>
      <c r="C141" s="40">
        <v>1.1194531000000001E-3</v>
      </c>
      <c r="D141" s="27" t="str">
        <f t="shared" si="46"/>
        <v>N/A</v>
      </c>
      <c r="E141" s="40">
        <v>4.3643709000000001E-3</v>
      </c>
      <c r="F141" s="27" t="str">
        <f t="shared" si="47"/>
        <v>N/A</v>
      </c>
      <c r="G141" s="40">
        <v>5.9547102000000003E-3</v>
      </c>
      <c r="H141" s="27" t="str">
        <f t="shared" si="48"/>
        <v>N/A</v>
      </c>
      <c r="I141" s="8">
        <v>289.89999999999998</v>
      </c>
      <c r="J141" s="8">
        <v>36.44</v>
      </c>
      <c r="K141" s="3" t="s">
        <v>734</v>
      </c>
      <c r="L141" s="105" t="str">
        <f t="shared" si="44"/>
        <v>No</v>
      </c>
    </row>
    <row r="142" spans="1:12" ht="25.5" x14ac:dyDescent="0.2">
      <c r="A142" s="128" t="s">
        <v>503</v>
      </c>
      <c r="B142" s="22" t="s">
        <v>213</v>
      </c>
      <c r="C142" s="40">
        <v>0.42315327549999998</v>
      </c>
      <c r="D142" s="5" t="str">
        <f t="shared" ref="D142" si="49">IF($B142="N/A","N/A",IF(C142&lt;0,"No","Yes"))</f>
        <v>N/A</v>
      </c>
      <c r="E142" s="40">
        <v>0.32795130189999999</v>
      </c>
      <c r="F142" s="5" t="str">
        <f t="shared" ref="F142" si="50">IF($B142="N/A","N/A",IF(E142&lt;0,"No","Yes"))</f>
        <v>N/A</v>
      </c>
      <c r="G142" s="40">
        <v>0.1882113752</v>
      </c>
      <c r="H142" s="5" t="str">
        <f t="shared" ref="H142" si="51">IF($B142="N/A","N/A",IF(G142&lt;0,"No","Yes"))</f>
        <v>N/A</v>
      </c>
      <c r="I142" s="8">
        <v>-22.5</v>
      </c>
      <c r="J142" s="8">
        <v>-42.6</v>
      </c>
      <c r="K142" s="3" t="s">
        <v>734</v>
      </c>
      <c r="L142" s="105" t="str">
        <f t="shared" si="44"/>
        <v>No</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1748</v>
      </c>
      <c r="J146" s="8" t="s">
        <v>1748</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1748</v>
      </c>
      <c r="J147" s="8" t="s">
        <v>1748</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1748</v>
      </c>
      <c r="J148" s="8" t="s">
        <v>1748</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1748</v>
      </c>
      <c r="J149" s="8" t="s">
        <v>1748</v>
      </c>
      <c r="K149" s="3" t="s">
        <v>734</v>
      </c>
      <c r="L149" s="105" t="str">
        <f t="shared" si="55"/>
        <v>N/A</v>
      </c>
    </row>
    <row r="150" spans="1:12" x14ac:dyDescent="0.2">
      <c r="A150" s="137" t="s">
        <v>733</v>
      </c>
      <c r="B150" s="30" t="s">
        <v>213</v>
      </c>
      <c r="C150" s="1">
        <v>147736</v>
      </c>
      <c r="D150" s="7" t="str">
        <f t="shared" ref="D150:D172" si="56">IF($B150="N/A","N/A",IF(C150&gt;10,"No",IF(C150&lt;-10,"No","Yes")))</f>
        <v>N/A</v>
      </c>
      <c r="E150" s="1">
        <v>213847</v>
      </c>
      <c r="F150" s="7" t="str">
        <f t="shared" ref="F150:F172" si="57">IF($B150="N/A","N/A",IF(E150&gt;10,"No",IF(E150&lt;-10,"No","Yes")))</f>
        <v>N/A</v>
      </c>
      <c r="G150" s="1">
        <v>234477</v>
      </c>
      <c r="H150" s="7" t="str">
        <f t="shared" ref="H150:H172" si="58">IF($B150="N/A","N/A",IF(G150&gt;10,"No",IF(G150&lt;-10,"No","Yes")))</f>
        <v>N/A</v>
      </c>
      <c r="I150" s="8">
        <v>44.75</v>
      </c>
      <c r="J150" s="8">
        <v>9.6470000000000002</v>
      </c>
      <c r="K150" s="30" t="s">
        <v>734</v>
      </c>
      <c r="L150" s="105" t="str">
        <f t="shared" ref="L150:L172" si="59">IF(J150="Div by 0", "N/A", IF(K150="N/A","N/A", IF(J150&gt;VALUE(MID(K150,1,2)), "No", IF(J150&lt;-1*VALUE(MID(K150,1,2)), "No", "Yes"))))</f>
        <v>Yes</v>
      </c>
    </row>
    <row r="151" spans="1:12" x14ac:dyDescent="0.2">
      <c r="A151" s="137" t="s">
        <v>531</v>
      </c>
      <c r="B151" s="30" t="s">
        <v>213</v>
      </c>
      <c r="C151" s="1">
        <v>516</v>
      </c>
      <c r="D151" s="7" t="str">
        <f t="shared" si="56"/>
        <v>N/A</v>
      </c>
      <c r="E151" s="1">
        <v>2139</v>
      </c>
      <c r="F151" s="7" t="str">
        <f t="shared" si="57"/>
        <v>N/A</v>
      </c>
      <c r="G151" s="1">
        <v>1291</v>
      </c>
      <c r="H151" s="7" t="str">
        <f t="shared" si="58"/>
        <v>N/A</v>
      </c>
      <c r="I151" s="8">
        <v>314.5</v>
      </c>
      <c r="J151" s="8">
        <v>-39.6</v>
      </c>
      <c r="K151" s="30" t="s">
        <v>734</v>
      </c>
      <c r="L151" s="105" t="str">
        <f t="shared" si="59"/>
        <v>No</v>
      </c>
    </row>
    <row r="152" spans="1:12" x14ac:dyDescent="0.2">
      <c r="A152" s="137" t="s">
        <v>532</v>
      </c>
      <c r="B152" s="30" t="s">
        <v>213</v>
      </c>
      <c r="C152" s="1">
        <v>72184</v>
      </c>
      <c r="D152" s="7" t="str">
        <f t="shared" si="56"/>
        <v>N/A</v>
      </c>
      <c r="E152" s="1">
        <v>72941</v>
      </c>
      <c r="F152" s="7" t="str">
        <f t="shared" si="57"/>
        <v>N/A</v>
      </c>
      <c r="G152" s="1">
        <v>73509</v>
      </c>
      <c r="H152" s="7" t="str">
        <f t="shared" si="58"/>
        <v>N/A</v>
      </c>
      <c r="I152" s="8">
        <v>1.0489999999999999</v>
      </c>
      <c r="J152" s="8">
        <v>0.77869999999999995</v>
      </c>
      <c r="K152" s="30" t="s">
        <v>734</v>
      </c>
      <c r="L152" s="105" t="str">
        <f t="shared" si="59"/>
        <v>Yes</v>
      </c>
    </row>
    <row r="153" spans="1:12" x14ac:dyDescent="0.2">
      <c r="A153" s="137" t="s">
        <v>533</v>
      </c>
      <c r="B153" s="30" t="s">
        <v>213</v>
      </c>
      <c r="C153" s="1">
        <v>22901</v>
      </c>
      <c r="D153" s="7" t="str">
        <f t="shared" si="56"/>
        <v>N/A</v>
      </c>
      <c r="E153" s="1">
        <v>51016</v>
      </c>
      <c r="F153" s="7" t="str">
        <f t="shared" si="57"/>
        <v>N/A</v>
      </c>
      <c r="G153" s="1">
        <v>69898</v>
      </c>
      <c r="H153" s="7" t="str">
        <f t="shared" si="58"/>
        <v>N/A</v>
      </c>
      <c r="I153" s="8">
        <v>122.8</v>
      </c>
      <c r="J153" s="8">
        <v>37.01</v>
      </c>
      <c r="K153" s="30" t="s">
        <v>734</v>
      </c>
      <c r="L153" s="105" t="str">
        <f t="shared" si="59"/>
        <v>No</v>
      </c>
    </row>
    <row r="154" spans="1:12" x14ac:dyDescent="0.2">
      <c r="A154" s="137" t="s">
        <v>534</v>
      </c>
      <c r="B154" s="30" t="s">
        <v>213</v>
      </c>
      <c r="C154" s="1">
        <v>52135</v>
      </c>
      <c r="D154" s="7" t="str">
        <f t="shared" si="56"/>
        <v>N/A</v>
      </c>
      <c r="E154" s="1">
        <v>87751</v>
      </c>
      <c r="F154" s="7" t="str">
        <f t="shared" si="57"/>
        <v>N/A</v>
      </c>
      <c r="G154" s="1">
        <v>89779</v>
      </c>
      <c r="H154" s="7" t="str">
        <f t="shared" si="58"/>
        <v>N/A</v>
      </c>
      <c r="I154" s="8">
        <v>68.31</v>
      </c>
      <c r="J154" s="8">
        <v>2.3109999999999999</v>
      </c>
      <c r="K154" s="30" t="s">
        <v>734</v>
      </c>
      <c r="L154" s="105" t="str">
        <f t="shared" si="59"/>
        <v>Yes</v>
      </c>
    </row>
    <row r="155" spans="1:12" x14ac:dyDescent="0.2">
      <c r="A155" s="128" t="s">
        <v>535</v>
      </c>
      <c r="B155" s="3" t="s">
        <v>213</v>
      </c>
      <c r="C155" s="40">
        <v>21.607928484999999</v>
      </c>
      <c r="D155" s="5" t="str">
        <f t="shared" ref="D155:D159" si="60">IF($B155="N/A","N/A",IF(C155&lt;0,"No","Yes"))</f>
        <v>N/A</v>
      </c>
      <c r="E155" s="40">
        <v>30.768555634999998</v>
      </c>
      <c r="F155" s="5" t="str">
        <f t="shared" ref="F155:F159" si="61">IF($B155="N/A","N/A",IF(E155&lt;0,"No","Yes"))</f>
        <v>N/A</v>
      </c>
      <c r="G155" s="40">
        <v>33.273638308000002</v>
      </c>
      <c r="H155" s="5" t="str">
        <f t="shared" ref="H155:H159" si="62">IF($B155="N/A","N/A",IF(G155&lt;0,"No","Yes"))</f>
        <v>N/A</v>
      </c>
      <c r="I155" s="8">
        <v>42.39</v>
      </c>
      <c r="J155" s="8">
        <v>8.1419999999999995</v>
      </c>
      <c r="K155" s="30" t="s">
        <v>734</v>
      </c>
      <c r="L155" s="105" t="str">
        <f>IF(J155="Div by 0", "N/A", IF(OR(J155="N/A",K155="N/A"),"N/A", IF(J155&gt;VALUE(MID(K155,1,2)), "No", IF(J155&lt;-1*VALUE(MID(K155,1,2)), "No", "Yes"))))</f>
        <v>Yes</v>
      </c>
    </row>
    <row r="156" spans="1:12" ht="25.5" x14ac:dyDescent="0.2">
      <c r="A156" s="128" t="s">
        <v>536</v>
      </c>
      <c r="B156" s="3" t="s">
        <v>213</v>
      </c>
      <c r="C156" s="40">
        <v>1.0485673644</v>
      </c>
      <c r="D156" s="5" t="str">
        <f t="shared" si="60"/>
        <v>N/A</v>
      </c>
      <c r="E156" s="40">
        <v>4.0805036246000004</v>
      </c>
      <c r="F156" s="5" t="str">
        <f t="shared" si="61"/>
        <v>N/A</v>
      </c>
      <c r="G156" s="40">
        <v>2.5568406875999998</v>
      </c>
      <c r="H156" s="5" t="str">
        <f t="shared" si="62"/>
        <v>N/A</v>
      </c>
      <c r="I156" s="8">
        <v>289.2</v>
      </c>
      <c r="J156" s="8">
        <v>-37.299999999999997</v>
      </c>
      <c r="K156" s="3" t="s">
        <v>734</v>
      </c>
      <c r="L156" s="105" t="str">
        <f t="shared" ref="L156:L159" si="63">IF(J156="Div by 0", "N/A", IF(OR(J156="N/A",K156="N/A"),"N/A", IF(J156&gt;VALUE(MID(K156,1,2)), "No", IF(J156&lt;-1*VALUE(MID(K156,1,2)), "No", "Yes"))))</f>
        <v>No</v>
      </c>
    </row>
    <row r="157" spans="1:12" ht="25.5" x14ac:dyDescent="0.2">
      <c r="A157" s="128" t="s">
        <v>537</v>
      </c>
      <c r="B157" s="3" t="s">
        <v>213</v>
      </c>
      <c r="C157" s="40">
        <v>52.102235407000002</v>
      </c>
      <c r="D157" s="5" t="str">
        <f t="shared" si="60"/>
        <v>N/A</v>
      </c>
      <c r="E157" s="40">
        <v>50.974184802000003</v>
      </c>
      <c r="F157" s="5" t="str">
        <f t="shared" si="61"/>
        <v>N/A</v>
      </c>
      <c r="G157" s="40">
        <v>52.014519827000001</v>
      </c>
      <c r="H157" s="5" t="str">
        <f t="shared" si="62"/>
        <v>N/A</v>
      </c>
      <c r="I157" s="8">
        <v>-2.17</v>
      </c>
      <c r="J157" s="8">
        <v>2.0409999999999999</v>
      </c>
      <c r="K157" s="3" t="s">
        <v>734</v>
      </c>
      <c r="L157" s="105" t="str">
        <f t="shared" si="63"/>
        <v>Yes</v>
      </c>
    </row>
    <row r="158" spans="1:12" ht="25.5" x14ac:dyDescent="0.2">
      <c r="A158" s="128" t="s">
        <v>538</v>
      </c>
      <c r="B158" s="3" t="s">
        <v>213</v>
      </c>
      <c r="C158" s="40">
        <v>5.7024402390000004</v>
      </c>
      <c r="D158" s="5" t="str">
        <f t="shared" si="60"/>
        <v>N/A</v>
      </c>
      <c r="E158" s="40">
        <v>12.76101856</v>
      </c>
      <c r="F158" s="5" t="str">
        <f t="shared" si="61"/>
        <v>N/A</v>
      </c>
      <c r="G158" s="40">
        <v>17.074862835000001</v>
      </c>
      <c r="H158" s="5" t="str">
        <f t="shared" si="62"/>
        <v>N/A</v>
      </c>
      <c r="I158" s="8">
        <v>123.8</v>
      </c>
      <c r="J158" s="8">
        <v>33.799999999999997</v>
      </c>
      <c r="K158" s="3" t="s">
        <v>734</v>
      </c>
      <c r="L158" s="105" t="str">
        <f t="shared" si="63"/>
        <v>No</v>
      </c>
    </row>
    <row r="159" spans="1:12" ht="25.5" x14ac:dyDescent="0.2">
      <c r="A159" s="128" t="s">
        <v>539</v>
      </c>
      <c r="B159" s="3" t="s">
        <v>213</v>
      </c>
      <c r="C159" s="40">
        <v>55.251751290000001</v>
      </c>
      <c r="D159" s="5" t="str">
        <f t="shared" si="60"/>
        <v>N/A</v>
      </c>
      <c r="E159" s="40">
        <v>87.993863062000003</v>
      </c>
      <c r="F159" s="5" t="str">
        <f t="shared" si="61"/>
        <v>N/A</v>
      </c>
      <c r="G159" s="40">
        <v>86.730425542000006</v>
      </c>
      <c r="H159" s="5" t="str">
        <f t="shared" si="62"/>
        <v>N/A</v>
      </c>
      <c r="I159" s="8">
        <v>59.26</v>
      </c>
      <c r="J159" s="8">
        <v>-1.44</v>
      </c>
      <c r="K159" s="3" t="s">
        <v>734</v>
      </c>
      <c r="L159" s="105" t="str">
        <f t="shared" si="63"/>
        <v>Yes</v>
      </c>
    </row>
    <row r="160" spans="1:12" ht="25.5" x14ac:dyDescent="0.2">
      <c r="A160" s="137" t="s">
        <v>540</v>
      </c>
      <c r="B160" s="30" t="s">
        <v>213</v>
      </c>
      <c r="C160" s="1">
        <v>56203.81</v>
      </c>
      <c r="D160" s="7" t="str">
        <f t="shared" si="56"/>
        <v>N/A</v>
      </c>
      <c r="E160" s="1">
        <v>140280.45000000001</v>
      </c>
      <c r="F160" s="7" t="str">
        <f t="shared" si="57"/>
        <v>N/A</v>
      </c>
      <c r="G160" s="1">
        <v>152986.82</v>
      </c>
      <c r="H160" s="7" t="str">
        <f t="shared" si="58"/>
        <v>N/A</v>
      </c>
      <c r="I160" s="8">
        <v>149.6</v>
      </c>
      <c r="J160" s="8">
        <v>9.0579999999999998</v>
      </c>
      <c r="K160" s="30" t="s">
        <v>734</v>
      </c>
      <c r="L160" s="105" t="str">
        <f t="shared" si="59"/>
        <v>Yes</v>
      </c>
    </row>
    <row r="161" spans="1:12" x14ac:dyDescent="0.2">
      <c r="A161" s="137" t="s">
        <v>541</v>
      </c>
      <c r="B161" s="30" t="s">
        <v>213</v>
      </c>
      <c r="C161" s="10">
        <v>309673463</v>
      </c>
      <c r="D161" s="7" t="str">
        <f t="shared" si="56"/>
        <v>N/A</v>
      </c>
      <c r="E161" s="10">
        <v>691792504</v>
      </c>
      <c r="F161" s="7" t="str">
        <f t="shared" si="57"/>
        <v>N/A</v>
      </c>
      <c r="G161" s="10">
        <v>824642202</v>
      </c>
      <c r="H161" s="7" t="str">
        <f t="shared" si="58"/>
        <v>N/A</v>
      </c>
      <c r="I161" s="8">
        <v>123.4</v>
      </c>
      <c r="J161" s="8">
        <v>19.2</v>
      </c>
      <c r="K161" s="30" t="s">
        <v>734</v>
      </c>
      <c r="L161" s="105" t="str">
        <f t="shared" si="59"/>
        <v>Yes</v>
      </c>
    </row>
    <row r="162" spans="1:12" x14ac:dyDescent="0.2">
      <c r="A162" s="137" t="s">
        <v>1264</v>
      </c>
      <c r="B162" s="30" t="s">
        <v>213</v>
      </c>
      <c r="C162" s="10">
        <v>2096.1273013999999</v>
      </c>
      <c r="D162" s="7" t="str">
        <f t="shared" si="56"/>
        <v>N/A</v>
      </c>
      <c r="E162" s="10">
        <v>3234.9881177000002</v>
      </c>
      <c r="F162" s="7" t="str">
        <f t="shared" si="57"/>
        <v>N/A</v>
      </c>
      <c r="G162" s="10">
        <v>3516.9428217</v>
      </c>
      <c r="H162" s="7" t="str">
        <f t="shared" si="58"/>
        <v>N/A</v>
      </c>
      <c r="I162" s="8">
        <v>54.33</v>
      </c>
      <c r="J162" s="8">
        <v>8.7159999999999993</v>
      </c>
      <c r="K162" s="30" t="s">
        <v>734</v>
      </c>
      <c r="L162" s="105" t="str">
        <f t="shared" si="59"/>
        <v>Yes</v>
      </c>
    </row>
    <row r="163" spans="1:12" ht="25.5" x14ac:dyDescent="0.2">
      <c r="A163" s="137" t="s">
        <v>1265</v>
      </c>
      <c r="B163" s="30" t="s">
        <v>213</v>
      </c>
      <c r="C163" s="10">
        <v>2661.0368217</v>
      </c>
      <c r="D163" s="7" t="str">
        <f t="shared" si="56"/>
        <v>N/A</v>
      </c>
      <c r="E163" s="10">
        <v>5477.368864</v>
      </c>
      <c r="F163" s="7" t="str">
        <f t="shared" si="57"/>
        <v>N/A</v>
      </c>
      <c r="G163" s="10">
        <v>4956.5468628999997</v>
      </c>
      <c r="H163" s="7" t="str">
        <f t="shared" si="58"/>
        <v>N/A</v>
      </c>
      <c r="I163" s="8">
        <v>105.8</v>
      </c>
      <c r="J163" s="8">
        <v>-9.51</v>
      </c>
      <c r="K163" s="30" t="s">
        <v>734</v>
      </c>
      <c r="L163" s="105" t="str">
        <f t="shared" si="59"/>
        <v>Yes</v>
      </c>
    </row>
    <row r="164" spans="1:12" ht="25.5" x14ac:dyDescent="0.2">
      <c r="A164" s="137" t="s">
        <v>1266</v>
      </c>
      <c r="B164" s="30" t="s">
        <v>213</v>
      </c>
      <c r="C164" s="10">
        <v>3964.0981381000001</v>
      </c>
      <c r="D164" s="7" t="str">
        <f t="shared" si="56"/>
        <v>N/A</v>
      </c>
      <c r="E164" s="10">
        <v>6099.3099765999996</v>
      </c>
      <c r="F164" s="7" t="str">
        <f t="shared" si="57"/>
        <v>N/A</v>
      </c>
      <c r="G164" s="10">
        <v>6776.3678189000002</v>
      </c>
      <c r="H164" s="7" t="str">
        <f t="shared" si="58"/>
        <v>N/A</v>
      </c>
      <c r="I164" s="8">
        <v>53.86</v>
      </c>
      <c r="J164" s="8">
        <v>11.1</v>
      </c>
      <c r="K164" s="30" t="s">
        <v>734</v>
      </c>
      <c r="L164" s="105" t="str">
        <f t="shared" si="59"/>
        <v>Yes</v>
      </c>
    </row>
    <row r="165" spans="1:12" ht="25.5" x14ac:dyDescent="0.2">
      <c r="A165" s="137" t="s">
        <v>1267</v>
      </c>
      <c r="B165" s="30" t="s">
        <v>213</v>
      </c>
      <c r="C165" s="10">
        <v>323.12894633000002</v>
      </c>
      <c r="D165" s="7" t="str">
        <f t="shared" si="56"/>
        <v>N/A</v>
      </c>
      <c r="E165" s="10">
        <v>1343.8298573</v>
      </c>
      <c r="F165" s="7" t="str">
        <f t="shared" si="57"/>
        <v>N/A</v>
      </c>
      <c r="G165" s="10">
        <v>1233.0611891999999</v>
      </c>
      <c r="H165" s="7" t="str">
        <f t="shared" si="58"/>
        <v>N/A</v>
      </c>
      <c r="I165" s="8">
        <v>315.89999999999998</v>
      </c>
      <c r="J165" s="8">
        <v>-8.24</v>
      </c>
      <c r="K165" s="30" t="s">
        <v>734</v>
      </c>
      <c r="L165" s="105" t="str">
        <f t="shared" si="59"/>
        <v>Yes</v>
      </c>
    </row>
    <row r="166" spans="1:12" ht="25.5" x14ac:dyDescent="0.2">
      <c r="A166" s="137" t="s">
        <v>1268</v>
      </c>
      <c r="B166" s="30" t="s">
        <v>213</v>
      </c>
      <c r="C166" s="10">
        <v>283.03312554000001</v>
      </c>
      <c r="D166" s="7" t="str">
        <f t="shared" si="56"/>
        <v>N/A</v>
      </c>
      <c r="E166" s="10">
        <v>1898.8936764</v>
      </c>
      <c r="F166" s="7" t="str">
        <f t="shared" si="57"/>
        <v>N/A</v>
      </c>
      <c r="G166" s="10">
        <v>2605.6290112000001</v>
      </c>
      <c r="H166" s="7" t="str">
        <f t="shared" si="58"/>
        <v>N/A</v>
      </c>
      <c r="I166" s="8">
        <v>570.9</v>
      </c>
      <c r="J166" s="8">
        <v>37.22</v>
      </c>
      <c r="K166" s="30" t="s">
        <v>734</v>
      </c>
      <c r="L166" s="105" t="str">
        <f t="shared" si="59"/>
        <v>No</v>
      </c>
    </row>
    <row r="167" spans="1:12" x14ac:dyDescent="0.2">
      <c r="A167" s="168" t="s">
        <v>542</v>
      </c>
      <c r="B167" s="22" t="s">
        <v>213</v>
      </c>
      <c r="C167" s="29">
        <v>706449454</v>
      </c>
      <c r="D167" s="27" t="str">
        <f t="shared" si="56"/>
        <v>N/A</v>
      </c>
      <c r="E167" s="29">
        <v>622485103</v>
      </c>
      <c r="F167" s="27" t="str">
        <f t="shared" si="57"/>
        <v>N/A</v>
      </c>
      <c r="G167" s="29">
        <v>629599880</v>
      </c>
      <c r="H167" s="27" t="str">
        <f t="shared" si="58"/>
        <v>N/A</v>
      </c>
      <c r="I167" s="8">
        <v>-11.9</v>
      </c>
      <c r="J167" s="8">
        <v>1.143</v>
      </c>
      <c r="K167" s="28" t="s">
        <v>734</v>
      </c>
      <c r="L167" s="105" t="str">
        <f t="shared" si="59"/>
        <v>Yes</v>
      </c>
    </row>
    <row r="168" spans="1:12" x14ac:dyDescent="0.2">
      <c r="A168" s="168" t="s">
        <v>1269</v>
      </c>
      <c r="B168" s="22" t="s">
        <v>213</v>
      </c>
      <c r="C168" s="29">
        <v>4781.8368847000002</v>
      </c>
      <c r="D168" s="27" t="str">
        <f t="shared" si="56"/>
        <v>N/A</v>
      </c>
      <c r="E168" s="29">
        <v>2910.8900429</v>
      </c>
      <c r="F168" s="27" t="str">
        <f t="shared" si="57"/>
        <v>N/A</v>
      </c>
      <c r="G168" s="29">
        <v>2685.1242553000002</v>
      </c>
      <c r="H168" s="27" t="str">
        <f t="shared" si="58"/>
        <v>N/A</v>
      </c>
      <c r="I168" s="8">
        <v>-39.1</v>
      </c>
      <c r="J168" s="8">
        <v>-7.76</v>
      </c>
      <c r="K168" s="28" t="s">
        <v>734</v>
      </c>
      <c r="L168" s="105" t="str">
        <f t="shared" si="59"/>
        <v>Yes</v>
      </c>
    </row>
    <row r="169" spans="1:12" ht="25.5" x14ac:dyDescent="0.2">
      <c r="A169" s="168" t="s">
        <v>1270</v>
      </c>
      <c r="B169" s="30" t="s">
        <v>213</v>
      </c>
      <c r="C169" s="10">
        <v>4538.8333333</v>
      </c>
      <c r="D169" s="7" t="str">
        <f t="shared" si="56"/>
        <v>N/A</v>
      </c>
      <c r="E169" s="10">
        <v>2850.9915848999999</v>
      </c>
      <c r="F169" s="7" t="str">
        <f t="shared" si="57"/>
        <v>N/A</v>
      </c>
      <c r="G169" s="10">
        <v>3267.6506583999999</v>
      </c>
      <c r="H169" s="7" t="str">
        <f t="shared" si="58"/>
        <v>N/A</v>
      </c>
      <c r="I169" s="8">
        <v>-37.200000000000003</v>
      </c>
      <c r="J169" s="8">
        <v>14.61</v>
      </c>
      <c r="K169" s="30" t="s">
        <v>734</v>
      </c>
      <c r="L169" s="105" t="str">
        <f t="shared" si="59"/>
        <v>Yes</v>
      </c>
    </row>
    <row r="170" spans="1:12" ht="25.5" x14ac:dyDescent="0.2">
      <c r="A170" s="168" t="s">
        <v>1271</v>
      </c>
      <c r="B170" s="30" t="s">
        <v>213</v>
      </c>
      <c r="C170" s="10">
        <v>5581.0363514999999</v>
      </c>
      <c r="D170" s="7" t="str">
        <f t="shared" si="56"/>
        <v>N/A</v>
      </c>
      <c r="E170" s="10">
        <v>4363.8290673000001</v>
      </c>
      <c r="F170" s="7" t="str">
        <f t="shared" si="57"/>
        <v>N/A</v>
      </c>
      <c r="G170" s="10">
        <v>4145.4575765999998</v>
      </c>
      <c r="H170" s="7" t="str">
        <f t="shared" si="58"/>
        <v>N/A</v>
      </c>
      <c r="I170" s="8">
        <v>-21.8</v>
      </c>
      <c r="J170" s="8">
        <v>-5</v>
      </c>
      <c r="K170" s="30" t="s">
        <v>734</v>
      </c>
      <c r="L170" s="105" t="str">
        <f t="shared" si="59"/>
        <v>Yes</v>
      </c>
    </row>
    <row r="171" spans="1:12" ht="25.5" x14ac:dyDescent="0.2">
      <c r="A171" s="168" t="s">
        <v>1272</v>
      </c>
      <c r="B171" s="30" t="s">
        <v>213</v>
      </c>
      <c r="C171" s="10">
        <v>4571.9613990999997</v>
      </c>
      <c r="D171" s="7" t="str">
        <f t="shared" si="56"/>
        <v>N/A</v>
      </c>
      <c r="E171" s="10">
        <v>2743.6907636999999</v>
      </c>
      <c r="F171" s="7" t="str">
        <f t="shared" si="57"/>
        <v>N/A</v>
      </c>
      <c r="G171" s="10">
        <v>2217.704827</v>
      </c>
      <c r="H171" s="7" t="str">
        <f t="shared" si="58"/>
        <v>N/A</v>
      </c>
      <c r="I171" s="8">
        <v>-40</v>
      </c>
      <c r="J171" s="8">
        <v>-19.2</v>
      </c>
      <c r="K171" s="30" t="s">
        <v>734</v>
      </c>
      <c r="L171" s="105" t="str">
        <f t="shared" si="59"/>
        <v>Yes</v>
      </c>
    </row>
    <row r="172" spans="1:12" ht="25.5" x14ac:dyDescent="0.2">
      <c r="A172" s="168" t="s">
        <v>1273</v>
      </c>
      <c r="B172" s="30" t="s">
        <v>213</v>
      </c>
      <c r="C172" s="10">
        <v>3769.8935455999999</v>
      </c>
      <c r="D172" s="7" t="str">
        <f t="shared" si="56"/>
        <v>N/A</v>
      </c>
      <c r="E172" s="10">
        <v>1801.8330048</v>
      </c>
      <c r="F172" s="7" t="str">
        <f t="shared" si="57"/>
        <v>N/A</v>
      </c>
      <c r="G172" s="10">
        <v>1844.9723209000001</v>
      </c>
      <c r="H172" s="7" t="str">
        <f t="shared" si="58"/>
        <v>N/A</v>
      </c>
      <c r="I172" s="8">
        <v>-52.2</v>
      </c>
      <c r="J172" s="8">
        <v>2.3940000000000001</v>
      </c>
      <c r="K172" s="30" t="s">
        <v>734</v>
      </c>
      <c r="L172" s="105" t="str">
        <f t="shared" si="59"/>
        <v>Yes</v>
      </c>
    </row>
    <row r="173" spans="1:12" ht="25.5" x14ac:dyDescent="0.2">
      <c r="A173" s="128" t="s">
        <v>543</v>
      </c>
      <c r="B173" s="92" t="s">
        <v>213</v>
      </c>
      <c r="C173" s="93">
        <v>328288993</v>
      </c>
      <c r="D173" s="94" t="str">
        <f>IF($B173="N/A","N/A",IF(C173&gt;10,"No",IF(C173&lt;-10,"No","Yes")))</f>
        <v>N/A</v>
      </c>
      <c r="E173" s="93">
        <v>457353218</v>
      </c>
      <c r="F173" s="94" t="str">
        <f>IF($B173="N/A","N/A",IF(E173&gt;10,"No",IF(E173&lt;-10,"No","Yes")))</f>
        <v>N/A</v>
      </c>
      <c r="G173" s="93">
        <v>452384206</v>
      </c>
      <c r="H173" s="94" t="str">
        <f>IF($B173="N/A","N/A",IF(G173&gt;10,"No",IF(G173&lt;-10,"No","Yes")))</f>
        <v>N/A</v>
      </c>
      <c r="I173" s="89">
        <v>39.31</v>
      </c>
      <c r="J173" s="89">
        <v>-1.0900000000000001</v>
      </c>
      <c r="K173" s="90" t="s">
        <v>734</v>
      </c>
      <c r="L173" s="107" t="str">
        <f>IF(J173="Div by 0", "N/A", IF(K173="N/A","N/A", IF(J173&gt;VALUE(MID(K173,1,2)), "No", IF(J173&lt;-1*VALUE(MID(K173,1,2)), "No", "Yes"))))</f>
        <v>Yes</v>
      </c>
    </row>
    <row r="174" spans="1:12" ht="25.5" x14ac:dyDescent="0.2">
      <c r="A174" s="128" t="s">
        <v>1274</v>
      </c>
      <c r="B174" s="30" t="s">
        <v>213</v>
      </c>
      <c r="C174" s="10">
        <v>18955068</v>
      </c>
      <c r="D174" s="7" t="str">
        <f t="shared" ref="D174:D181" si="64">IF($B174="N/A","N/A",IF(C174&gt;10,"No",IF(C174&lt;-10,"No","Yes")))</f>
        <v>N/A</v>
      </c>
      <c r="E174" s="10">
        <v>23277497</v>
      </c>
      <c r="F174" s="7" t="str">
        <f t="shared" ref="F174:F181" si="65">IF($B174="N/A","N/A",IF(E174&gt;10,"No",IF(E174&lt;-10,"No","Yes")))</f>
        <v>N/A</v>
      </c>
      <c r="G174" s="10">
        <v>24120037</v>
      </c>
      <c r="H174" s="7" t="str">
        <f t="shared" ref="H174:H181" si="66">IF($B174="N/A","N/A",IF(G174&gt;10,"No",IF(G174&lt;-10,"No","Yes")))</f>
        <v>N/A</v>
      </c>
      <c r="I174" s="8">
        <v>22.8</v>
      </c>
      <c r="J174" s="8">
        <v>3.62</v>
      </c>
      <c r="K174" s="30" t="s">
        <v>734</v>
      </c>
      <c r="L174" s="105" t="str">
        <f t="shared" ref="L174:L181" si="67">IF(J174="Div by 0", "N/A", IF(K174="N/A","N/A", IF(J174&gt;VALUE(MID(K174,1,2)), "No", IF(J174&lt;-1*VALUE(MID(K174,1,2)), "No", "Yes"))))</f>
        <v>Yes</v>
      </c>
    </row>
    <row r="175" spans="1:12" ht="25.5" x14ac:dyDescent="0.2">
      <c r="A175" s="128" t="s">
        <v>544</v>
      </c>
      <c r="B175" s="30" t="s">
        <v>213</v>
      </c>
      <c r="C175" s="10">
        <v>80138579</v>
      </c>
      <c r="D175" s="7" t="str">
        <f t="shared" si="64"/>
        <v>N/A</v>
      </c>
      <c r="E175" s="10">
        <v>21113695</v>
      </c>
      <c r="F175" s="7" t="str">
        <f t="shared" si="65"/>
        <v>N/A</v>
      </c>
      <c r="G175" s="10">
        <v>22095917</v>
      </c>
      <c r="H175" s="7" t="str">
        <f t="shared" si="66"/>
        <v>N/A</v>
      </c>
      <c r="I175" s="8">
        <v>-73.7</v>
      </c>
      <c r="J175" s="8">
        <v>4.6520000000000001</v>
      </c>
      <c r="K175" s="30" t="s">
        <v>734</v>
      </c>
      <c r="L175" s="105" t="str">
        <f t="shared" si="67"/>
        <v>Yes</v>
      </c>
    </row>
    <row r="176" spans="1:12" ht="25.5" x14ac:dyDescent="0.2">
      <c r="A176" s="128" t="s">
        <v>509</v>
      </c>
      <c r="B176" s="30" t="s">
        <v>213</v>
      </c>
      <c r="C176" s="10">
        <v>279066814</v>
      </c>
      <c r="D176" s="7" t="str">
        <f t="shared" si="64"/>
        <v>N/A</v>
      </c>
      <c r="E176" s="10">
        <v>120740693</v>
      </c>
      <c r="F176" s="7" t="str">
        <f t="shared" si="65"/>
        <v>N/A</v>
      </c>
      <c r="G176" s="10">
        <v>130999720</v>
      </c>
      <c r="H176" s="7" t="str">
        <f t="shared" si="66"/>
        <v>N/A</v>
      </c>
      <c r="I176" s="8">
        <v>-56.7</v>
      </c>
      <c r="J176" s="8">
        <v>8.4969999999999999</v>
      </c>
      <c r="K176" s="30" t="s">
        <v>734</v>
      </c>
      <c r="L176" s="105" t="str">
        <f t="shared" si="67"/>
        <v>Yes</v>
      </c>
    </row>
    <row r="177" spans="1:12" ht="25.5" x14ac:dyDescent="0.2">
      <c r="A177" s="128" t="s">
        <v>510</v>
      </c>
      <c r="B177" s="30" t="s">
        <v>213</v>
      </c>
      <c r="C177" s="10">
        <v>2222.1326758999999</v>
      </c>
      <c r="D177" s="7" t="str">
        <f t="shared" si="64"/>
        <v>N/A</v>
      </c>
      <c r="E177" s="10">
        <v>2138.6936360999998</v>
      </c>
      <c r="F177" s="7" t="str">
        <f t="shared" si="65"/>
        <v>N/A</v>
      </c>
      <c r="G177" s="10">
        <v>1929.3329666</v>
      </c>
      <c r="H177" s="7" t="str">
        <f t="shared" si="66"/>
        <v>N/A</v>
      </c>
      <c r="I177" s="8">
        <v>-3.75</v>
      </c>
      <c r="J177" s="8">
        <v>-9.7899999999999991</v>
      </c>
      <c r="K177" s="30" t="s">
        <v>734</v>
      </c>
      <c r="L177" s="105" t="str">
        <f t="shared" si="67"/>
        <v>Yes</v>
      </c>
    </row>
    <row r="178" spans="1:12" ht="25.5" x14ac:dyDescent="0.2">
      <c r="A178" s="128" t="s">
        <v>1275</v>
      </c>
      <c r="B178" s="22" t="s">
        <v>213</v>
      </c>
      <c r="C178" s="29">
        <v>128.30364975000001</v>
      </c>
      <c r="D178" s="27" t="str">
        <f t="shared" si="64"/>
        <v>N/A</v>
      </c>
      <c r="E178" s="29">
        <v>108.85117397</v>
      </c>
      <c r="F178" s="27" t="str">
        <f t="shared" si="65"/>
        <v>N/A</v>
      </c>
      <c r="G178" s="29">
        <v>102.86738998</v>
      </c>
      <c r="H178" s="27" t="str">
        <f t="shared" si="66"/>
        <v>N/A</v>
      </c>
      <c r="I178" s="8">
        <v>-15.2</v>
      </c>
      <c r="J178" s="8">
        <v>-5.5</v>
      </c>
      <c r="K178" s="28" t="s">
        <v>734</v>
      </c>
      <c r="L178" s="105" t="str">
        <f t="shared" si="67"/>
        <v>Yes</v>
      </c>
    </row>
    <row r="179" spans="1:12" ht="25.5" x14ac:dyDescent="0.2">
      <c r="A179" s="128" t="s">
        <v>511</v>
      </c>
      <c r="B179" s="22" t="s">
        <v>213</v>
      </c>
      <c r="C179" s="29">
        <v>542.44448881999995</v>
      </c>
      <c r="D179" s="27" t="str">
        <f t="shared" si="64"/>
        <v>N/A</v>
      </c>
      <c r="E179" s="29">
        <v>98.732715446</v>
      </c>
      <c r="F179" s="27" t="str">
        <f t="shared" si="65"/>
        <v>N/A</v>
      </c>
      <c r="G179" s="29">
        <v>94.234901504000007</v>
      </c>
      <c r="H179" s="27" t="str">
        <f t="shared" si="66"/>
        <v>N/A</v>
      </c>
      <c r="I179" s="8">
        <v>-81.8</v>
      </c>
      <c r="J179" s="8">
        <v>-4.5599999999999996</v>
      </c>
      <c r="K179" s="28" t="s">
        <v>734</v>
      </c>
      <c r="L179" s="105" t="str">
        <f t="shared" si="67"/>
        <v>Yes</v>
      </c>
    </row>
    <row r="180" spans="1:12" ht="25.5" x14ac:dyDescent="0.2">
      <c r="A180" s="128" t="s">
        <v>512</v>
      </c>
      <c r="B180" s="22" t="s">
        <v>213</v>
      </c>
      <c r="C180" s="29">
        <v>1888.9560703</v>
      </c>
      <c r="D180" s="27" t="str">
        <f t="shared" si="64"/>
        <v>N/A</v>
      </c>
      <c r="E180" s="29">
        <v>564.61251735999997</v>
      </c>
      <c r="F180" s="27" t="str">
        <f t="shared" si="65"/>
        <v>N/A</v>
      </c>
      <c r="G180" s="29">
        <v>558.68899722000003</v>
      </c>
      <c r="H180" s="27" t="str">
        <f t="shared" si="66"/>
        <v>N/A</v>
      </c>
      <c r="I180" s="8">
        <v>-70.099999999999994</v>
      </c>
      <c r="J180" s="8">
        <v>-1.05</v>
      </c>
      <c r="K180" s="28" t="s">
        <v>734</v>
      </c>
      <c r="L180" s="105" t="str">
        <f t="shared" si="67"/>
        <v>Yes</v>
      </c>
    </row>
    <row r="181" spans="1:12" ht="25.5" x14ac:dyDescent="0.2">
      <c r="A181" s="128" t="s">
        <v>1625</v>
      </c>
      <c r="B181" s="30" t="s">
        <v>213</v>
      </c>
      <c r="C181" s="9">
        <v>73.495965776999995</v>
      </c>
      <c r="D181" s="7" t="str">
        <f t="shared" si="64"/>
        <v>N/A</v>
      </c>
      <c r="E181" s="9">
        <v>89.936730466</v>
      </c>
      <c r="F181" s="7" t="str">
        <f t="shared" si="65"/>
        <v>N/A</v>
      </c>
      <c r="G181" s="9">
        <v>87.362513168000007</v>
      </c>
      <c r="H181" s="7" t="str">
        <f t="shared" si="66"/>
        <v>N/A</v>
      </c>
      <c r="I181" s="36">
        <v>22.37</v>
      </c>
      <c r="J181" s="36">
        <v>-2.86</v>
      </c>
      <c r="K181" s="30" t="s">
        <v>734</v>
      </c>
      <c r="L181" s="105" t="str">
        <f t="shared" si="67"/>
        <v>Yes</v>
      </c>
    </row>
    <row r="182" spans="1:12" ht="25.5" x14ac:dyDescent="0.2">
      <c r="A182" s="128" t="s">
        <v>1626</v>
      </c>
      <c r="B182" s="95" t="s">
        <v>213</v>
      </c>
      <c r="C182" s="96">
        <v>89.534883721</v>
      </c>
      <c r="D182" s="91" t="str">
        <f t="shared" ref="D182" si="68">IF($B182="N/A","N/A",IF(C182&lt;0,"No","Yes"))</f>
        <v>N/A</v>
      </c>
      <c r="E182" s="96">
        <v>93.501636278999996</v>
      </c>
      <c r="F182" s="91" t="str">
        <f t="shared" ref="F182" si="69">IF($B182="N/A","N/A",IF(E182&lt;0,"No","Yes"))</f>
        <v>N/A</v>
      </c>
      <c r="G182" s="96">
        <v>93.028659954000005</v>
      </c>
      <c r="H182" s="91" t="str">
        <f t="shared" ref="H182" si="70">IF($B182="N/A","N/A",IF(G182&lt;0,"No","Yes"))</f>
        <v>N/A</v>
      </c>
      <c r="I182" s="97">
        <v>4.43</v>
      </c>
      <c r="J182" s="97">
        <v>-0.50600000000000001</v>
      </c>
      <c r="K182" s="95" t="s">
        <v>734</v>
      </c>
      <c r="L182" s="107" t="str">
        <f t="shared" ref="L182" si="71">IF(J182="Div by 0", "N/A", IF(OR(J182="N/A",K182="N/A"),"N/A", IF(J182&gt;VALUE(MID(K182,1,2)), "No", IF(J182&lt;-1*VALUE(MID(K182,1,2)), "No", "Yes"))))</f>
        <v>Yes</v>
      </c>
    </row>
    <row r="183" spans="1:12" ht="25.5" x14ac:dyDescent="0.2">
      <c r="A183" s="128" t="s">
        <v>1627</v>
      </c>
      <c r="B183" s="3" t="s">
        <v>213</v>
      </c>
      <c r="C183" s="9">
        <v>86.632771805000004</v>
      </c>
      <c r="D183" s="5" t="str">
        <f t="shared" ref="D183:D185" si="72">IF($B183="N/A","N/A",IF(C183&lt;0,"No","Yes"))</f>
        <v>N/A</v>
      </c>
      <c r="E183" s="9">
        <v>91.135301134000002</v>
      </c>
      <c r="F183" s="5" t="str">
        <f t="shared" ref="F183:F185" si="73">IF($B183="N/A","N/A",IF(E183&lt;0,"No","Yes"))</f>
        <v>N/A</v>
      </c>
      <c r="G183" s="9">
        <v>91.637758641999994</v>
      </c>
      <c r="H183" s="5" t="str">
        <f t="shared" ref="H183:H185" si="74">IF($B183="N/A","N/A",IF(G183&lt;0,"No","Yes"))</f>
        <v>N/A</v>
      </c>
      <c r="I183" s="36">
        <v>5.1970000000000001</v>
      </c>
      <c r="J183" s="36">
        <v>0.55130000000000001</v>
      </c>
      <c r="K183" s="3" t="s">
        <v>734</v>
      </c>
      <c r="L183" s="105" t="str">
        <f t="shared" ref="L183:L213" si="75">IF(J183="Div by 0", "N/A", IF(OR(J183="N/A",K183="N/A"),"N/A", IF(J183&gt;VALUE(MID(K183,1,2)), "No", IF(J183&lt;-1*VALUE(MID(K183,1,2)), "No", "Yes"))))</f>
        <v>Yes</v>
      </c>
    </row>
    <row r="184" spans="1:12" ht="25.5" x14ac:dyDescent="0.2">
      <c r="A184" s="128" t="s">
        <v>1628</v>
      </c>
      <c r="B184" s="3" t="s">
        <v>213</v>
      </c>
      <c r="C184" s="9">
        <v>59.713549626999999</v>
      </c>
      <c r="D184" s="5" t="str">
        <f t="shared" si="72"/>
        <v>N/A</v>
      </c>
      <c r="E184" s="9">
        <v>91.455621765999993</v>
      </c>
      <c r="F184" s="5" t="str">
        <f t="shared" si="73"/>
        <v>N/A</v>
      </c>
      <c r="G184" s="9">
        <v>79.222581476000002</v>
      </c>
      <c r="H184" s="5" t="str">
        <f t="shared" si="74"/>
        <v>N/A</v>
      </c>
      <c r="I184" s="36">
        <v>53.16</v>
      </c>
      <c r="J184" s="36">
        <v>-13.4</v>
      </c>
      <c r="K184" s="3" t="s">
        <v>734</v>
      </c>
      <c r="L184" s="105" t="str">
        <f t="shared" si="75"/>
        <v>Yes</v>
      </c>
    </row>
    <row r="185" spans="1:12" ht="25.5" x14ac:dyDescent="0.2">
      <c r="A185" s="128" t="s">
        <v>1629</v>
      </c>
      <c r="B185" s="3" t="s">
        <v>213</v>
      </c>
      <c r="C185" s="9">
        <v>61.202646973999997</v>
      </c>
      <c r="D185" s="5" t="str">
        <f t="shared" si="72"/>
        <v>N/A</v>
      </c>
      <c r="E185" s="9">
        <v>87.970507459000004</v>
      </c>
      <c r="F185" s="5" t="str">
        <f t="shared" si="73"/>
        <v>N/A</v>
      </c>
      <c r="G185" s="9">
        <v>90.117956315000001</v>
      </c>
      <c r="H185" s="5" t="str">
        <f t="shared" si="74"/>
        <v>N/A</v>
      </c>
      <c r="I185" s="36">
        <v>43.74</v>
      </c>
      <c r="J185" s="36">
        <v>2.4409999999999998</v>
      </c>
      <c r="K185" s="3" t="s">
        <v>734</v>
      </c>
      <c r="L185" s="105" t="str">
        <f t="shared" si="75"/>
        <v>Yes</v>
      </c>
    </row>
    <row r="186" spans="1:12" ht="25.5" x14ac:dyDescent="0.2">
      <c r="A186" s="128" t="s">
        <v>1631</v>
      </c>
      <c r="B186" s="98" t="s">
        <v>213</v>
      </c>
      <c r="C186" s="96">
        <v>0.22540206860000001</v>
      </c>
      <c r="D186" s="88" t="str">
        <f>IF($B186="N/A","N/A",IF(C186&gt;10,"No",IF(C186&lt;-10,"No","Yes")))</f>
        <v>N/A</v>
      </c>
      <c r="E186" s="96">
        <v>0.39888331379999997</v>
      </c>
      <c r="F186" s="88" t="str">
        <f>IF($B186="N/A","N/A",IF(E186&gt;10,"No",IF(E186&lt;-10,"No","Yes")))</f>
        <v>N/A</v>
      </c>
      <c r="G186" s="96">
        <v>0.17613667869999999</v>
      </c>
      <c r="H186" s="88" t="str">
        <f>IF($B186="N/A","N/A",IF(G186&gt;10,"No",IF(G186&lt;-10,"No","Yes")))</f>
        <v>N/A</v>
      </c>
      <c r="I186" s="97">
        <v>76.97</v>
      </c>
      <c r="J186" s="97">
        <v>-55.8</v>
      </c>
      <c r="K186" s="98" t="s">
        <v>734</v>
      </c>
      <c r="L186" s="105" t="str">
        <f t="shared" si="75"/>
        <v>No</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1748</v>
      </c>
      <c r="J187" s="36" t="s">
        <v>1748</v>
      </c>
      <c r="K187" s="28" t="s">
        <v>734</v>
      </c>
      <c r="L187" s="105" t="str">
        <f t="shared" si="75"/>
        <v>N/A</v>
      </c>
    </row>
    <row r="188" spans="1:12" ht="25.5" x14ac:dyDescent="0.2">
      <c r="A188" s="128" t="s">
        <v>1633</v>
      </c>
      <c r="B188" s="22" t="s">
        <v>213</v>
      </c>
      <c r="C188" s="9">
        <v>5.4150646999999996E-3</v>
      </c>
      <c r="D188" s="27" t="str">
        <f t="shared" si="76"/>
        <v>N/A</v>
      </c>
      <c r="E188" s="9">
        <v>7.4819848E-3</v>
      </c>
      <c r="F188" s="27" t="str">
        <f t="shared" si="77"/>
        <v>N/A</v>
      </c>
      <c r="G188" s="9">
        <v>6.3972159000000002E-3</v>
      </c>
      <c r="H188" s="27" t="str">
        <f t="shared" si="78"/>
        <v>N/A</v>
      </c>
      <c r="I188" s="36">
        <v>38.17</v>
      </c>
      <c r="J188" s="36">
        <v>-14.5</v>
      </c>
      <c r="K188" s="28" t="s">
        <v>734</v>
      </c>
      <c r="L188" s="105" t="str">
        <f t="shared" si="75"/>
        <v>Yes</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1748</v>
      </c>
      <c r="J189" s="36" t="s">
        <v>1748</v>
      </c>
      <c r="K189" s="28" t="s">
        <v>734</v>
      </c>
      <c r="L189" s="105" t="str">
        <f t="shared" si="75"/>
        <v>N/A</v>
      </c>
    </row>
    <row r="190" spans="1:12" ht="25.5" x14ac:dyDescent="0.2">
      <c r="A190" s="128" t="s">
        <v>1635</v>
      </c>
      <c r="B190" s="22" t="s">
        <v>213</v>
      </c>
      <c r="C190" s="9">
        <v>0</v>
      </c>
      <c r="D190" s="27" t="str">
        <f t="shared" si="76"/>
        <v>N/A</v>
      </c>
      <c r="E190" s="9">
        <v>4.6762399999999998E-4</v>
      </c>
      <c r="F190" s="27" t="str">
        <f t="shared" si="77"/>
        <v>N/A</v>
      </c>
      <c r="G190" s="9">
        <v>0</v>
      </c>
      <c r="H190" s="27" t="str">
        <f t="shared" si="78"/>
        <v>N/A</v>
      </c>
      <c r="I190" s="36" t="s">
        <v>1748</v>
      </c>
      <c r="J190" s="36">
        <v>-100</v>
      </c>
      <c r="K190" s="28" t="s">
        <v>734</v>
      </c>
      <c r="L190" s="105" t="str">
        <f t="shared" si="75"/>
        <v>No</v>
      </c>
    </row>
    <row r="191" spans="1:12" ht="25.5" x14ac:dyDescent="0.2">
      <c r="A191" s="128" t="s">
        <v>1636</v>
      </c>
      <c r="B191" s="22" t="s">
        <v>213</v>
      </c>
      <c r="C191" s="9">
        <v>42.429062651999999</v>
      </c>
      <c r="D191" s="27" t="str">
        <f t="shared" si="76"/>
        <v>N/A</v>
      </c>
      <c r="E191" s="9">
        <v>67.920522617000003</v>
      </c>
      <c r="F191" s="27" t="str">
        <f t="shared" si="77"/>
        <v>N/A</v>
      </c>
      <c r="G191" s="9">
        <v>63.892407358</v>
      </c>
      <c r="H191" s="27" t="str">
        <f t="shared" si="78"/>
        <v>N/A</v>
      </c>
      <c r="I191" s="36">
        <v>60.08</v>
      </c>
      <c r="J191" s="36">
        <v>-5.93</v>
      </c>
      <c r="K191" s="28" t="s">
        <v>734</v>
      </c>
      <c r="L191" s="105" t="str">
        <f t="shared" si="75"/>
        <v>Yes</v>
      </c>
    </row>
    <row r="192" spans="1:12" ht="25.5" x14ac:dyDescent="0.2">
      <c r="A192" s="128" t="s">
        <v>1637</v>
      </c>
      <c r="B192" s="22" t="s">
        <v>213</v>
      </c>
      <c r="C192" s="9">
        <v>8.6722261331000006</v>
      </c>
      <c r="D192" s="27" t="str">
        <f t="shared" si="76"/>
        <v>N/A</v>
      </c>
      <c r="E192" s="9">
        <v>13.324947275</v>
      </c>
      <c r="F192" s="27" t="str">
        <f t="shared" si="77"/>
        <v>N/A</v>
      </c>
      <c r="G192" s="9">
        <v>14.833011340000001</v>
      </c>
      <c r="H192" s="27" t="str">
        <f t="shared" si="78"/>
        <v>N/A</v>
      </c>
      <c r="I192" s="36">
        <v>53.65</v>
      </c>
      <c r="J192" s="36">
        <v>11.32</v>
      </c>
      <c r="K192" s="28" t="s">
        <v>734</v>
      </c>
      <c r="L192" s="105" t="str">
        <f t="shared" si="75"/>
        <v>Yes</v>
      </c>
    </row>
    <row r="193" spans="1:12" ht="25.5" x14ac:dyDescent="0.2">
      <c r="A193" s="128" t="s">
        <v>1638</v>
      </c>
      <c r="B193" s="22" t="s">
        <v>213</v>
      </c>
      <c r="C193" s="9">
        <v>11.525288352</v>
      </c>
      <c r="D193" s="27" t="str">
        <f t="shared" si="76"/>
        <v>N/A</v>
      </c>
      <c r="E193" s="9">
        <v>27.817551801</v>
      </c>
      <c r="F193" s="27" t="str">
        <f t="shared" si="77"/>
        <v>N/A</v>
      </c>
      <c r="G193" s="9">
        <v>28.72222009</v>
      </c>
      <c r="H193" s="27" t="str">
        <f t="shared" si="78"/>
        <v>N/A</v>
      </c>
      <c r="I193" s="36">
        <v>141.4</v>
      </c>
      <c r="J193" s="36">
        <v>3.2519999999999998</v>
      </c>
      <c r="K193" s="28" t="s">
        <v>734</v>
      </c>
      <c r="L193" s="105" t="str">
        <f t="shared" si="75"/>
        <v>Yes</v>
      </c>
    </row>
    <row r="194" spans="1:12" ht="25.5" x14ac:dyDescent="0.2">
      <c r="A194" s="128" t="s">
        <v>1639</v>
      </c>
      <c r="B194" s="22" t="s">
        <v>213</v>
      </c>
      <c r="C194" s="9">
        <v>29.734120322999999</v>
      </c>
      <c r="D194" s="27" t="str">
        <f t="shared" si="76"/>
        <v>N/A</v>
      </c>
      <c r="E194" s="9">
        <v>47.384344882000001</v>
      </c>
      <c r="F194" s="27" t="str">
        <f t="shared" si="77"/>
        <v>N/A</v>
      </c>
      <c r="G194" s="9">
        <v>46.300063545999997</v>
      </c>
      <c r="H194" s="27" t="str">
        <f t="shared" si="78"/>
        <v>N/A</v>
      </c>
      <c r="I194" s="36">
        <v>59.36</v>
      </c>
      <c r="J194" s="36">
        <v>-2.29</v>
      </c>
      <c r="K194" s="28" t="s">
        <v>734</v>
      </c>
      <c r="L194" s="105" t="str">
        <f t="shared" si="75"/>
        <v>Yes</v>
      </c>
    </row>
    <row r="195" spans="1:12" ht="25.5" x14ac:dyDescent="0.2">
      <c r="A195" s="128" t="s">
        <v>1640</v>
      </c>
      <c r="B195" s="22" t="s">
        <v>213</v>
      </c>
      <c r="C195" s="9">
        <v>18.99537012</v>
      </c>
      <c r="D195" s="27" t="str">
        <f t="shared" si="76"/>
        <v>N/A</v>
      </c>
      <c r="E195" s="9">
        <v>33.993462616000002</v>
      </c>
      <c r="F195" s="27" t="str">
        <f t="shared" si="77"/>
        <v>N/A</v>
      </c>
      <c r="G195" s="9">
        <v>33.909082767000001</v>
      </c>
      <c r="H195" s="27" t="str">
        <f t="shared" si="78"/>
        <v>N/A</v>
      </c>
      <c r="I195" s="36">
        <v>78.959999999999994</v>
      </c>
      <c r="J195" s="36">
        <v>-0.248</v>
      </c>
      <c r="K195" s="28" t="s">
        <v>734</v>
      </c>
      <c r="L195" s="105" t="str">
        <f t="shared" si="75"/>
        <v>Yes</v>
      </c>
    </row>
    <row r="196" spans="1:12" ht="25.5" x14ac:dyDescent="0.2">
      <c r="A196" s="128" t="s">
        <v>1641</v>
      </c>
      <c r="B196" s="22" t="s">
        <v>213</v>
      </c>
      <c r="C196" s="9">
        <v>0.31881193479999997</v>
      </c>
      <c r="D196" s="27" t="str">
        <f t="shared" si="76"/>
        <v>N/A</v>
      </c>
      <c r="E196" s="9">
        <v>0.32686921019999998</v>
      </c>
      <c r="F196" s="27" t="str">
        <f t="shared" si="77"/>
        <v>N/A</v>
      </c>
      <c r="G196" s="9">
        <v>9.4678795800000007E-2</v>
      </c>
      <c r="H196" s="27" t="str">
        <f t="shared" si="78"/>
        <v>N/A</v>
      </c>
      <c r="I196" s="36">
        <v>2.5270000000000001</v>
      </c>
      <c r="J196" s="36">
        <v>-71</v>
      </c>
      <c r="K196" s="28" t="s">
        <v>734</v>
      </c>
      <c r="L196" s="105" t="str">
        <f t="shared" si="75"/>
        <v>No</v>
      </c>
    </row>
    <row r="197" spans="1:12" ht="25.5" x14ac:dyDescent="0.2">
      <c r="A197" s="128" t="s">
        <v>1642</v>
      </c>
      <c r="B197" s="22" t="s">
        <v>213</v>
      </c>
      <c r="C197" s="9">
        <v>42.523149402000001</v>
      </c>
      <c r="D197" s="27" t="str">
        <f t="shared" si="76"/>
        <v>N/A</v>
      </c>
      <c r="E197" s="9">
        <v>69.104546709000005</v>
      </c>
      <c r="F197" s="27" t="str">
        <f t="shared" si="77"/>
        <v>N/A</v>
      </c>
      <c r="G197" s="9">
        <v>66.331879033000007</v>
      </c>
      <c r="H197" s="27" t="str">
        <f t="shared" si="78"/>
        <v>N/A</v>
      </c>
      <c r="I197" s="36">
        <v>62.51</v>
      </c>
      <c r="J197" s="36">
        <v>-4.01</v>
      </c>
      <c r="K197" s="28" t="s">
        <v>734</v>
      </c>
      <c r="L197" s="105" t="str">
        <f t="shared" si="75"/>
        <v>Yes</v>
      </c>
    </row>
    <row r="198" spans="1:12" ht="25.5" x14ac:dyDescent="0.2">
      <c r="A198" s="128" t="s">
        <v>1643</v>
      </c>
      <c r="B198" s="22" t="s">
        <v>213</v>
      </c>
      <c r="C198" s="9">
        <v>62.265798451000002</v>
      </c>
      <c r="D198" s="27" t="str">
        <f t="shared" si="76"/>
        <v>N/A</v>
      </c>
      <c r="E198" s="9">
        <v>79.497958820999997</v>
      </c>
      <c r="F198" s="27" t="str">
        <f t="shared" si="77"/>
        <v>N/A</v>
      </c>
      <c r="G198" s="9">
        <v>76.639499822999994</v>
      </c>
      <c r="H198" s="27" t="str">
        <f t="shared" si="78"/>
        <v>N/A</v>
      </c>
      <c r="I198" s="36">
        <v>27.68</v>
      </c>
      <c r="J198" s="36">
        <v>-3.6</v>
      </c>
      <c r="K198" s="28" t="s">
        <v>734</v>
      </c>
      <c r="L198" s="105" t="str">
        <f t="shared" si="75"/>
        <v>Yes</v>
      </c>
    </row>
    <row r="199" spans="1:12" ht="25.5" x14ac:dyDescent="0.2">
      <c r="A199" s="128" t="s">
        <v>1644</v>
      </c>
      <c r="B199" s="22" t="s">
        <v>213</v>
      </c>
      <c r="C199" s="9">
        <v>6.0472735148999996</v>
      </c>
      <c r="D199" s="27" t="str">
        <f t="shared" si="76"/>
        <v>N/A</v>
      </c>
      <c r="E199" s="9">
        <v>15.007926228000001</v>
      </c>
      <c r="F199" s="27" t="str">
        <f t="shared" si="77"/>
        <v>N/A</v>
      </c>
      <c r="G199" s="9">
        <v>15.397672266000001</v>
      </c>
      <c r="H199" s="27" t="str">
        <f t="shared" si="78"/>
        <v>N/A</v>
      </c>
      <c r="I199" s="36">
        <v>148.19999999999999</v>
      </c>
      <c r="J199" s="36">
        <v>2.597</v>
      </c>
      <c r="K199" s="28" t="s">
        <v>734</v>
      </c>
      <c r="L199" s="105" t="str">
        <f t="shared" si="75"/>
        <v>Yes</v>
      </c>
    </row>
    <row r="200" spans="1:12" ht="25.5" x14ac:dyDescent="0.2">
      <c r="A200" s="128" t="s">
        <v>1645</v>
      </c>
      <c r="B200" s="22" t="s">
        <v>213</v>
      </c>
      <c r="C200" s="9">
        <v>5.2898413385999996</v>
      </c>
      <c r="D200" s="27" t="str">
        <f t="shared" si="76"/>
        <v>N/A</v>
      </c>
      <c r="E200" s="9">
        <v>7.3543234180999999</v>
      </c>
      <c r="F200" s="27" t="str">
        <f t="shared" si="77"/>
        <v>N/A</v>
      </c>
      <c r="G200" s="9">
        <v>9.6615019810000007</v>
      </c>
      <c r="H200" s="27" t="str">
        <f t="shared" si="78"/>
        <v>N/A</v>
      </c>
      <c r="I200" s="36">
        <v>39.03</v>
      </c>
      <c r="J200" s="36">
        <v>31.37</v>
      </c>
      <c r="K200" s="28" t="s">
        <v>734</v>
      </c>
      <c r="L200" s="105" t="str">
        <f t="shared" si="75"/>
        <v>No</v>
      </c>
    </row>
    <row r="201" spans="1:12" ht="25.5" x14ac:dyDescent="0.2">
      <c r="A201" s="128" t="s">
        <v>1646</v>
      </c>
      <c r="B201" s="22" t="s">
        <v>213</v>
      </c>
      <c r="C201" s="9">
        <v>0</v>
      </c>
      <c r="D201" s="27" t="str">
        <f t="shared" si="76"/>
        <v>N/A</v>
      </c>
      <c r="E201" s="9">
        <v>4.2086164000000002E-3</v>
      </c>
      <c r="F201" s="27" t="str">
        <f t="shared" si="77"/>
        <v>N/A</v>
      </c>
      <c r="G201" s="9">
        <v>0</v>
      </c>
      <c r="H201" s="27" t="str">
        <f t="shared" si="78"/>
        <v>N/A</v>
      </c>
      <c r="I201" s="36" t="s">
        <v>1748</v>
      </c>
      <c r="J201" s="36">
        <v>-100</v>
      </c>
      <c r="K201" s="28" t="s">
        <v>734</v>
      </c>
      <c r="L201" s="105" t="str">
        <f t="shared" si="75"/>
        <v>No</v>
      </c>
    </row>
    <row r="202" spans="1:12" ht="25.5" x14ac:dyDescent="0.2">
      <c r="A202" s="128" t="s">
        <v>1647</v>
      </c>
      <c r="B202" s="22" t="s">
        <v>213</v>
      </c>
      <c r="C202" s="9">
        <v>0.42440569659999999</v>
      </c>
      <c r="D202" s="27" t="str">
        <f t="shared" si="76"/>
        <v>N/A</v>
      </c>
      <c r="E202" s="9">
        <v>2.2698471336999999</v>
      </c>
      <c r="F202" s="27" t="str">
        <f t="shared" si="77"/>
        <v>N/A</v>
      </c>
      <c r="G202" s="9">
        <v>1.9234295901</v>
      </c>
      <c r="H202" s="27" t="str">
        <f t="shared" si="78"/>
        <v>N/A</v>
      </c>
      <c r="I202" s="36">
        <v>434.8</v>
      </c>
      <c r="J202" s="36">
        <v>-15.3</v>
      </c>
      <c r="K202" s="28" t="s">
        <v>734</v>
      </c>
      <c r="L202" s="105" t="str">
        <f t="shared" si="75"/>
        <v>Yes</v>
      </c>
    </row>
    <row r="203" spans="1:12" ht="25.5" x14ac:dyDescent="0.2">
      <c r="A203" s="128" t="s">
        <v>1648</v>
      </c>
      <c r="B203" s="22" t="s">
        <v>213</v>
      </c>
      <c r="C203" s="9">
        <v>0</v>
      </c>
      <c r="D203" s="27" t="str">
        <f t="shared" si="76"/>
        <v>N/A</v>
      </c>
      <c r="E203" s="9">
        <v>0</v>
      </c>
      <c r="F203" s="27" t="str">
        <f t="shared" si="77"/>
        <v>N/A</v>
      </c>
      <c r="G203" s="9">
        <v>0</v>
      </c>
      <c r="H203" s="27" t="str">
        <f t="shared" si="78"/>
        <v>N/A</v>
      </c>
      <c r="I203" s="36" t="s">
        <v>1748</v>
      </c>
      <c r="J203" s="36" t="s">
        <v>1748</v>
      </c>
      <c r="K203" s="28" t="s">
        <v>734</v>
      </c>
      <c r="L203" s="105" t="str">
        <f t="shared" si="75"/>
        <v>N/A</v>
      </c>
    </row>
    <row r="204" spans="1:12" ht="25.5" x14ac:dyDescent="0.2">
      <c r="A204" s="128" t="s">
        <v>1649</v>
      </c>
      <c r="B204" s="22" t="s">
        <v>213</v>
      </c>
      <c r="C204" s="9">
        <v>0.42169816430000001</v>
      </c>
      <c r="D204" s="27" t="str">
        <f t="shared" si="76"/>
        <v>N/A</v>
      </c>
      <c r="E204" s="9">
        <v>0.76643581630000002</v>
      </c>
      <c r="F204" s="27" t="str">
        <f t="shared" si="77"/>
        <v>N/A</v>
      </c>
      <c r="G204" s="9">
        <v>0.87641858260000005</v>
      </c>
      <c r="H204" s="27" t="str">
        <f t="shared" si="78"/>
        <v>N/A</v>
      </c>
      <c r="I204" s="36">
        <v>81.75</v>
      </c>
      <c r="J204" s="36">
        <v>14.35</v>
      </c>
      <c r="K204" s="28" t="s">
        <v>734</v>
      </c>
      <c r="L204" s="105" t="str">
        <f t="shared" si="75"/>
        <v>Yes</v>
      </c>
    </row>
    <row r="205" spans="1:12" ht="25.5" x14ac:dyDescent="0.2">
      <c r="A205" s="128" t="s">
        <v>1650</v>
      </c>
      <c r="B205" s="22" t="s">
        <v>213</v>
      </c>
      <c r="C205" s="9">
        <v>0.22675583469999999</v>
      </c>
      <c r="D205" s="27" t="str">
        <f t="shared" si="76"/>
        <v>N/A</v>
      </c>
      <c r="E205" s="9">
        <v>0.20715745369999999</v>
      </c>
      <c r="F205" s="27" t="str">
        <f t="shared" si="77"/>
        <v>N/A</v>
      </c>
      <c r="G205" s="9">
        <v>0.1705924248</v>
      </c>
      <c r="H205" s="27" t="str">
        <f t="shared" si="78"/>
        <v>N/A</v>
      </c>
      <c r="I205" s="36">
        <v>-8.64</v>
      </c>
      <c r="J205" s="36">
        <v>-17.7</v>
      </c>
      <c r="K205" s="28" t="s">
        <v>734</v>
      </c>
      <c r="L205" s="105" t="str">
        <f t="shared" si="75"/>
        <v>Yes</v>
      </c>
    </row>
    <row r="206" spans="1:12" ht="25.5" x14ac:dyDescent="0.2">
      <c r="A206" s="128" t="s">
        <v>1651</v>
      </c>
      <c r="B206" s="22" t="s">
        <v>213</v>
      </c>
      <c r="C206" s="9">
        <v>9.9413819244999999</v>
      </c>
      <c r="D206" s="27" t="str">
        <f t="shared" si="76"/>
        <v>N/A</v>
      </c>
      <c r="E206" s="9">
        <v>12.647827652</v>
      </c>
      <c r="F206" s="27" t="str">
        <f t="shared" si="77"/>
        <v>N/A</v>
      </c>
      <c r="G206" s="9">
        <v>12.902758052999999</v>
      </c>
      <c r="H206" s="27" t="str">
        <f t="shared" si="78"/>
        <v>N/A</v>
      </c>
      <c r="I206" s="36">
        <v>27.22</v>
      </c>
      <c r="J206" s="36">
        <v>2.016</v>
      </c>
      <c r="K206" s="28" t="s">
        <v>734</v>
      </c>
      <c r="L206" s="105" t="str">
        <f t="shared" si="75"/>
        <v>Yes</v>
      </c>
    </row>
    <row r="207" spans="1:12" ht="25.5" x14ac:dyDescent="0.2">
      <c r="A207" s="128" t="s">
        <v>1652</v>
      </c>
      <c r="B207" s="22" t="s">
        <v>213</v>
      </c>
      <c r="C207" s="9">
        <v>7.445714E-3</v>
      </c>
      <c r="D207" s="27" t="str">
        <f t="shared" si="76"/>
        <v>N/A</v>
      </c>
      <c r="E207" s="9">
        <v>7.0143606999999997E-3</v>
      </c>
      <c r="F207" s="27" t="str">
        <f t="shared" si="77"/>
        <v>N/A</v>
      </c>
      <c r="G207" s="9">
        <v>2.00446099E-2</v>
      </c>
      <c r="H207" s="27" t="str">
        <f t="shared" si="78"/>
        <v>N/A</v>
      </c>
      <c r="I207" s="36">
        <v>-5.79</v>
      </c>
      <c r="J207" s="36">
        <v>185.8</v>
      </c>
      <c r="K207" s="28" t="s">
        <v>734</v>
      </c>
      <c r="L207" s="105" t="str">
        <f t="shared" si="75"/>
        <v>No</v>
      </c>
    </row>
    <row r="208" spans="1:12" ht="25.5" x14ac:dyDescent="0.2">
      <c r="A208" s="128" t="s">
        <v>1653</v>
      </c>
      <c r="B208" s="22" t="s">
        <v>213</v>
      </c>
      <c r="C208" s="9">
        <v>15.019358856</v>
      </c>
      <c r="D208" s="27" t="str">
        <f t="shared" si="76"/>
        <v>N/A</v>
      </c>
      <c r="E208" s="9">
        <v>25.007598891000001</v>
      </c>
      <c r="F208" s="27" t="str">
        <f t="shared" si="77"/>
        <v>N/A</v>
      </c>
      <c r="G208" s="9">
        <v>23.465414517999999</v>
      </c>
      <c r="H208" s="27" t="str">
        <f t="shared" si="78"/>
        <v>N/A</v>
      </c>
      <c r="I208" s="36">
        <v>66.5</v>
      </c>
      <c r="J208" s="36">
        <v>-6.17</v>
      </c>
      <c r="K208" s="28" t="s">
        <v>734</v>
      </c>
      <c r="L208" s="105" t="str">
        <f t="shared" si="75"/>
        <v>Yes</v>
      </c>
    </row>
    <row r="209" spans="1:12" ht="25.5" x14ac:dyDescent="0.2">
      <c r="A209" s="128" t="s">
        <v>1654</v>
      </c>
      <c r="B209" s="22" t="s">
        <v>213</v>
      </c>
      <c r="C209" s="9">
        <v>0</v>
      </c>
      <c r="D209" s="27" t="str">
        <f t="shared" si="76"/>
        <v>N/A</v>
      </c>
      <c r="E209" s="9">
        <v>0</v>
      </c>
      <c r="F209" s="27" t="str">
        <f t="shared" si="77"/>
        <v>N/A</v>
      </c>
      <c r="G209" s="9">
        <v>0</v>
      </c>
      <c r="H209" s="27" t="str">
        <f t="shared" si="78"/>
        <v>N/A</v>
      </c>
      <c r="I209" s="36" t="s">
        <v>1748</v>
      </c>
      <c r="J209" s="36" t="s">
        <v>1748</v>
      </c>
      <c r="K209" s="28" t="s">
        <v>734</v>
      </c>
      <c r="L209" s="105" t="str">
        <f t="shared" si="75"/>
        <v>N/A</v>
      </c>
    </row>
    <row r="210" spans="1:12" ht="25.5" x14ac:dyDescent="0.2">
      <c r="A210" s="128" t="s">
        <v>1655</v>
      </c>
      <c r="B210" s="22" t="s">
        <v>213</v>
      </c>
      <c r="C210" s="9">
        <v>4.6380029241000003</v>
      </c>
      <c r="D210" s="27" t="str">
        <f t="shared" si="76"/>
        <v>N/A</v>
      </c>
      <c r="E210" s="9">
        <v>9.1069783537000006</v>
      </c>
      <c r="F210" s="27" t="str">
        <f t="shared" si="77"/>
        <v>N/A</v>
      </c>
      <c r="G210" s="9">
        <v>9.4427171961000003</v>
      </c>
      <c r="H210" s="27" t="str">
        <f t="shared" si="78"/>
        <v>N/A</v>
      </c>
      <c r="I210" s="36">
        <v>96.36</v>
      </c>
      <c r="J210" s="36">
        <v>3.6869999999999998</v>
      </c>
      <c r="K210" s="28" t="s">
        <v>734</v>
      </c>
      <c r="L210" s="105" t="str">
        <f t="shared" si="75"/>
        <v>Yes</v>
      </c>
    </row>
    <row r="211" spans="1:12" ht="25.5" x14ac:dyDescent="0.2">
      <c r="A211" s="128" t="s">
        <v>1656</v>
      </c>
      <c r="B211" s="22" t="s">
        <v>213</v>
      </c>
      <c r="C211" s="9">
        <v>0</v>
      </c>
      <c r="D211" s="27" t="str">
        <f t="shared" si="76"/>
        <v>N/A</v>
      </c>
      <c r="E211" s="9">
        <v>0</v>
      </c>
      <c r="F211" s="27" t="str">
        <f t="shared" si="77"/>
        <v>N/A</v>
      </c>
      <c r="G211" s="9">
        <v>2.1324053000000001E-3</v>
      </c>
      <c r="H211" s="27" t="str">
        <f t="shared" si="78"/>
        <v>N/A</v>
      </c>
      <c r="I211" s="36" t="s">
        <v>1748</v>
      </c>
      <c r="J211" s="36" t="s">
        <v>1748</v>
      </c>
      <c r="K211" s="28" t="s">
        <v>734</v>
      </c>
      <c r="L211" s="105" t="str">
        <f t="shared" si="75"/>
        <v>N/A</v>
      </c>
    </row>
    <row r="212" spans="1:12" ht="25.5" x14ac:dyDescent="0.2">
      <c r="A212" s="128" t="s">
        <v>1657</v>
      </c>
      <c r="B212" s="22" t="s">
        <v>213</v>
      </c>
      <c r="C212" s="9">
        <v>13.683191639</v>
      </c>
      <c r="D212" s="27" t="str">
        <f t="shared" si="76"/>
        <v>N/A</v>
      </c>
      <c r="E212" s="9">
        <v>30.679410981</v>
      </c>
      <c r="F212" s="27" t="str">
        <f t="shared" si="77"/>
        <v>N/A</v>
      </c>
      <c r="G212" s="9">
        <v>28.760176904000001</v>
      </c>
      <c r="H212" s="27" t="str">
        <f t="shared" si="78"/>
        <v>N/A</v>
      </c>
      <c r="I212" s="36">
        <v>124.2</v>
      </c>
      <c r="J212" s="36">
        <v>-6.26</v>
      </c>
      <c r="K212" s="28" t="s">
        <v>734</v>
      </c>
      <c r="L212" s="105" t="str">
        <f t="shared" si="75"/>
        <v>Yes</v>
      </c>
    </row>
    <row r="213" spans="1:12" ht="38.25" x14ac:dyDescent="0.2">
      <c r="A213" s="129" t="s">
        <v>1630</v>
      </c>
      <c r="B213" s="113" t="s">
        <v>213</v>
      </c>
      <c r="C213" s="169">
        <v>0</v>
      </c>
      <c r="D213" s="145" t="str">
        <f t="shared" si="76"/>
        <v>N/A</v>
      </c>
      <c r="E213" s="169">
        <v>0</v>
      </c>
      <c r="F213" s="145" t="str">
        <f t="shared" si="77"/>
        <v>N/A</v>
      </c>
      <c r="G213" s="169">
        <v>0</v>
      </c>
      <c r="H213" s="145" t="str">
        <f t="shared" si="78"/>
        <v>N/A</v>
      </c>
      <c r="I213" s="170" t="s">
        <v>1748</v>
      </c>
      <c r="J213" s="170" t="s">
        <v>1748</v>
      </c>
      <c r="K213" s="161" t="s">
        <v>734</v>
      </c>
      <c r="L213" s="116" t="str">
        <f t="shared" si="75"/>
        <v>N/A</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448557</v>
      </c>
      <c r="D6" s="7" t="str">
        <f t="shared" ref="D6:D39" si="0">IF($B6="N/A","N/A",IF(C6&gt;10,"No",IF(C6&lt;-10,"No","Yes")))</f>
        <v>N/A</v>
      </c>
      <c r="E6" s="1">
        <v>392466</v>
      </c>
      <c r="F6" s="7" t="str">
        <f t="shared" ref="F6:F39" si="1">IF($B6="N/A","N/A",IF(E6&gt;10,"No",IF(E6&lt;-10,"No","Yes")))</f>
        <v>N/A</v>
      </c>
      <c r="G6" s="1">
        <v>381915</v>
      </c>
      <c r="H6" s="7" t="str">
        <f t="shared" ref="H6:H39" si="2">IF($B6="N/A","N/A",IF(G6&gt;10,"No",IF(G6&lt;-10,"No","Yes")))</f>
        <v>N/A</v>
      </c>
      <c r="I6" s="36">
        <v>-12.5</v>
      </c>
      <c r="J6" s="36">
        <v>-2.69</v>
      </c>
      <c r="K6" s="30" t="s">
        <v>734</v>
      </c>
      <c r="L6" s="105" t="str">
        <f t="shared" ref="L6:L39" si="3">IF(J6="Div by 0", "N/A", IF(K6="N/A","N/A", IF(J6&gt;VALUE(MID(K6,1,2)), "No", IF(J6&lt;-1*VALUE(MID(K6,1,2)), "No", "Yes"))))</f>
        <v>Yes</v>
      </c>
    </row>
    <row r="7" spans="1:12" x14ac:dyDescent="0.2">
      <c r="A7" s="138" t="s">
        <v>4</v>
      </c>
      <c r="B7" s="22" t="s">
        <v>213</v>
      </c>
      <c r="C7" s="23">
        <v>399966</v>
      </c>
      <c r="D7" s="27" t="str">
        <f t="shared" si="0"/>
        <v>N/A</v>
      </c>
      <c r="E7" s="23">
        <v>345126</v>
      </c>
      <c r="F7" s="27" t="str">
        <f t="shared" si="1"/>
        <v>N/A</v>
      </c>
      <c r="G7" s="23">
        <v>342501</v>
      </c>
      <c r="H7" s="27" t="str">
        <f t="shared" si="2"/>
        <v>N/A</v>
      </c>
      <c r="I7" s="8">
        <v>-13.7</v>
      </c>
      <c r="J7" s="8">
        <v>-0.76100000000000001</v>
      </c>
      <c r="K7" s="28" t="s">
        <v>734</v>
      </c>
      <c r="L7" s="105" t="str">
        <f t="shared" si="3"/>
        <v>Yes</v>
      </c>
    </row>
    <row r="8" spans="1:12" x14ac:dyDescent="0.2">
      <c r="A8" s="138" t="s">
        <v>359</v>
      </c>
      <c r="B8" s="22" t="s">
        <v>213</v>
      </c>
      <c r="C8" s="4">
        <v>89.167263023000004</v>
      </c>
      <c r="D8" s="27" t="str">
        <f>IF($B8="N/A","N/A",IF(C8&gt;10,"No",IF(C8&lt;-10,"No","Yes")))</f>
        <v>N/A</v>
      </c>
      <c r="E8" s="4">
        <v>87.937808625000002</v>
      </c>
      <c r="F8" s="27" t="str">
        <f t="shared" si="1"/>
        <v>N/A</v>
      </c>
      <c r="G8" s="4">
        <v>89.679902596000005</v>
      </c>
      <c r="H8" s="27" t="str">
        <f t="shared" si="2"/>
        <v>N/A</v>
      </c>
      <c r="I8" s="8">
        <v>-1.38</v>
      </c>
      <c r="J8" s="8">
        <v>1.9810000000000001</v>
      </c>
      <c r="K8" s="28" t="s">
        <v>734</v>
      </c>
      <c r="L8" s="105" t="str">
        <f t="shared" si="3"/>
        <v>Yes</v>
      </c>
    </row>
    <row r="9" spans="1:12" x14ac:dyDescent="0.2">
      <c r="A9" s="138" t="s">
        <v>83</v>
      </c>
      <c r="B9" s="22" t="s">
        <v>213</v>
      </c>
      <c r="C9" s="23">
        <v>364748.01</v>
      </c>
      <c r="D9" s="27" t="str">
        <f t="shared" si="0"/>
        <v>N/A</v>
      </c>
      <c r="E9" s="23">
        <v>314905.93</v>
      </c>
      <c r="F9" s="27" t="str">
        <f t="shared" si="1"/>
        <v>N/A</v>
      </c>
      <c r="G9" s="23">
        <v>336473.51</v>
      </c>
      <c r="H9" s="27" t="str">
        <f t="shared" si="2"/>
        <v>N/A</v>
      </c>
      <c r="I9" s="8">
        <v>-13.7</v>
      </c>
      <c r="J9" s="8">
        <v>6.8490000000000002</v>
      </c>
      <c r="K9" s="28" t="s">
        <v>734</v>
      </c>
      <c r="L9" s="105" t="str">
        <f t="shared" si="3"/>
        <v>Yes</v>
      </c>
    </row>
    <row r="10" spans="1:12" x14ac:dyDescent="0.2">
      <c r="A10" s="138" t="s">
        <v>100</v>
      </c>
      <c r="B10" s="22" t="s">
        <v>213</v>
      </c>
      <c r="C10" s="23">
        <v>613</v>
      </c>
      <c r="D10" s="27" t="str">
        <f t="shared" si="0"/>
        <v>N/A</v>
      </c>
      <c r="E10" s="23">
        <v>730</v>
      </c>
      <c r="F10" s="27" t="str">
        <f t="shared" si="1"/>
        <v>N/A</v>
      </c>
      <c r="G10" s="23">
        <v>588</v>
      </c>
      <c r="H10" s="27" t="str">
        <f t="shared" si="2"/>
        <v>N/A</v>
      </c>
      <c r="I10" s="8">
        <v>19.09</v>
      </c>
      <c r="J10" s="8">
        <v>-19.5</v>
      </c>
      <c r="K10" s="28" t="s">
        <v>734</v>
      </c>
      <c r="L10" s="105" t="str">
        <f t="shared" si="3"/>
        <v>Yes</v>
      </c>
    </row>
    <row r="11" spans="1:12" x14ac:dyDescent="0.2">
      <c r="A11" s="138" t="s">
        <v>975</v>
      </c>
      <c r="B11" s="22" t="s">
        <v>213</v>
      </c>
      <c r="C11" s="23">
        <v>369</v>
      </c>
      <c r="D11" s="27" t="str">
        <f t="shared" si="0"/>
        <v>N/A</v>
      </c>
      <c r="E11" s="23">
        <v>523</v>
      </c>
      <c r="F11" s="27" t="str">
        <f t="shared" si="1"/>
        <v>N/A</v>
      </c>
      <c r="G11" s="23">
        <v>427</v>
      </c>
      <c r="H11" s="27" t="str">
        <f t="shared" si="2"/>
        <v>N/A</v>
      </c>
      <c r="I11" s="8">
        <v>41.73</v>
      </c>
      <c r="J11" s="8">
        <v>-18.399999999999999</v>
      </c>
      <c r="K11" s="28" t="s">
        <v>734</v>
      </c>
      <c r="L11" s="105" t="str">
        <f t="shared" si="3"/>
        <v>Yes</v>
      </c>
    </row>
    <row r="12" spans="1:12" x14ac:dyDescent="0.2">
      <c r="A12" s="138" t="s">
        <v>976</v>
      </c>
      <c r="B12" s="22" t="s">
        <v>213</v>
      </c>
      <c r="C12" s="23">
        <v>0</v>
      </c>
      <c r="D12" s="27" t="str">
        <f t="shared" si="0"/>
        <v>N/A</v>
      </c>
      <c r="E12" s="23">
        <v>0</v>
      </c>
      <c r="F12" s="27" t="str">
        <f t="shared" si="1"/>
        <v>N/A</v>
      </c>
      <c r="G12" s="23">
        <v>0</v>
      </c>
      <c r="H12" s="27" t="str">
        <f t="shared" si="2"/>
        <v>N/A</v>
      </c>
      <c r="I12" s="8" t="s">
        <v>1748</v>
      </c>
      <c r="J12" s="8" t="s">
        <v>1748</v>
      </c>
      <c r="K12" s="28" t="s">
        <v>734</v>
      </c>
      <c r="L12" s="105" t="str">
        <f t="shared" si="3"/>
        <v>N/A</v>
      </c>
    </row>
    <row r="13" spans="1:12" x14ac:dyDescent="0.2">
      <c r="A13" s="138" t="s">
        <v>977</v>
      </c>
      <c r="B13" s="22" t="s">
        <v>213</v>
      </c>
      <c r="C13" s="23">
        <v>11</v>
      </c>
      <c r="D13" s="27" t="str">
        <f t="shared" si="0"/>
        <v>N/A</v>
      </c>
      <c r="E13" s="23">
        <v>11</v>
      </c>
      <c r="F13" s="27" t="str">
        <f t="shared" si="1"/>
        <v>N/A</v>
      </c>
      <c r="G13" s="23">
        <v>11</v>
      </c>
      <c r="H13" s="27" t="str">
        <f t="shared" si="2"/>
        <v>N/A</v>
      </c>
      <c r="I13" s="8">
        <v>-12.5</v>
      </c>
      <c r="J13" s="8">
        <v>-57.1</v>
      </c>
      <c r="K13" s="28" t="s">
        <v>734</v>
      </c>
      <c r="L13" s="105" t="str">
        <f t="shared" si="3"/>
        <v>No</v>
      </c>
    </row>
    <row r="14" spans="1:12" x14ac:dyDescent="0.2">
      <c r="A14" s="138" t="s">
        <v>978</v>
      </c>
      <c r="B14" s="22" t="s">
        <v>213</v>
      </c>
      <c r="C14" s="23">
        <v>215</v>
      </c>
      <c r="D14" s="27" t="str">
        <f t="shared" si="0"/>
        <v>N/A</v>
      </c>
      <c r="E14" s="23">
        <v>176</v>
      </c>
      <c r="F14" s="27" t="str">
        <f t="shared" si="1"/>
        <v>N/A</v>
      </c>
      <c r="G14" s="23">
        <v>126</v>
      </c>
      <c r="H14" s="27" t="str">
        <f t="shared" si="2"/>
        <v>N/A</v>
      </c>
      <c r="I14" s="8">
        <v>-18.100000000000001</v>
      </c>
      <c r="J14" s="8">
        <v>-28.4</v>
      </c>
      <c r="K14" s="28" t="s">
        <v>734</v>
      </c>
      <c r="L14" s="105" t="str">
        <f t="shared" si="3"/>
        <v>Yes</v>
      </c>
    </row>
    <row r="15" spans="1:12" x14ac:dyDescent="0.2">
      <c r="A15" s="137" t="s">
        <v>979</v>
      </c>
      <c r="B15" s="22" t="s">
        <v>213</v>
      </c>
      <c r="C15" s="23">
        <v>21</v>
      </c>
      <c r="D15" s="27" t="str">
        <f t="shared" si="0"/>
        <v>N/A</v>
      </c>
      <c r="E15" s="23">
        <v>24</v>
      </c>
      <c r="F15" s="27" t="str">
        <f t="shared" si="1"/>
        <v>N/A</v>
      </c>
      <c r="G15" s="23">
        <v>32</v>
      </c>
      <c r="H15" s="27" t="str">
        <f t="shared" si="2"/>
        <v>N/A</v>
      </c>
      <c r="I15" s="8">
        <v>14.29</v>
      </c>
      <c r="J15" s="8">
        <v>33.33</v>
      </c>
      <c r="K15" s="28" t="s">
        <v>734</v>
      </c>
      <c r="L15" s="105" t="str">
        <f t="shared" si="3"/>
        <v>No</v>
      </c>
    </row>
    <row r="16" spans="1:12" x14ac:dyDescent="0.2">
      <c r="A16" s="137" t="s">
        <v>102</v>
      </c>
      <c r="B16" s="22" t="s">
        <v>213</v>
      </c>
      <c r="C16" s="23">
        <v>27199</v>
      </c>
      <c r="D16" s="27" t="str">
        <f t="shared" si="0"/>
        <v>N/A</v>
      </c>
      <c r="E16" s="23">
        <v>31124</v>
      </c>
      <c r="F16" s="27" t="str">
        <f t="shared" si="1"/>
        <v>N/A</v>
      </c>
      <c r="G16" s="23">
        <v>28268</v>
      </c>
      <c r="H16" s="27" t="str">
        <f t="shared" si="2"/>
        <v>N/A</v>
      </c>
      <c r="I16" s="8">
        <v>14.43</v>
      </c>
      <c r="J16" s="8">
        <v>-9.18</v>
      </c>
      <c r="K16" s="28" t="s">
        <v>734</v>
      </c>
      <c r="L16" s="105" t="str">
        <f t="shared" si="3"/>
        <v>Yes</v>
      </c>
    </row>
    <row r="17" spans="1:12" x14ac:dyDescent="0.2">
      <c r="A17" s="137" t="s">
        <v>980</v>
      </c>
      <c r="B17" s="22" t="s">
        <v>213</v>
      </c>
      <c r="C17" s="23">
        <v>19956</v>
      </c>
      <c r="D17" s="27" t="str">
        <f t="shared" si="0"/>
        <v>N/A</v>
      </c>
      <c r="E17" s="23">
        <v>23802</v>
      </c>
      <c r="F17" s="27" t="str">
        <f t="shared" si="1"/>
        <v>N/A</v>
      </c>
      <c r="G17" s="23">
        <v>21054</v>
      </c>
      <c r="H17" s="27" t="str">
        <f t="shared" si="2"/>
        <v>N/A</v>
      </c>
      <c r="I17" s="8">
        <v>19.27</v>
      </c>
      <c r="J17" s="8">
        <v>-11.5</v>
      </c>
      <c r="K17" s="28" t="s">
        <v>734</v>
      </c>
      <c r="L17" s="105" t="str">
        <f t="shared" si="3"/>
        <v>Yes</v>
      </c>
    </row>
    <row r="18" spans="1:12" x14ac:dyDescent="0.2">
      <c r="A18" s="137" t="s">
        <v>981</v>
      </c>
      <c r="B18" s="22" t="s">
        <v>213</v>
      </c>
      <c r="C18" s="23">
        <v>0</v>
      </c>
      <c r="D18" s="27" t="str">
        <f t="shared" si="0"/>
        <v>N/A</v>
      </c>
      <c r="E18" s="23">
        <v>0</v>
      </c>
      <c r="F18" s="27" t="str">
        <f t="shared" si="1"/>
        <v>N/A</v>
      </c>
      <c r="G18" s="23">
        <v>0</v>
      </c>
      <c r="H18" s="27" t="str">
        <f t="shared" si="2"/>
        <v>N/A</v>
      </c>
      <c r="I18" s="8" t="s">
        <v>1748</v>
      </c>
      <c r="J18" s="8" t="s">
        <v>1748</v>
      </c>
      <c r="K18" s="28" t="s">
        <v>734</v>
      </c>
      <c r="L18" s="105" t="str">
        <f t="shared" si="3"/>
        <v>N/A</v>
      </c>
    </row>
    <row r="19" spans="1:12" x14ac:dyDescent="0.2">
      <c r="A19" s="137" t="s">
        <v>982</v>
      </c>
      <c r="B19" s="22" t="s">
        <v>213</v>
      </c>
      <c r="C19" s="23">
        <v>124</v>
      </c>
      <c r="D19" s="27" t="str">
        <f t="shared" si="0"/>
        <v>N/A</v>
      </c>
      <c r="E19" s="23">
        <v>68</v>
      </c>
      <c r="F19" s="27" t="str">
        <f t="shared" si="1"/>
        <v>N/A</v>
      </c>
      <c r="G19" s="23">
        <v>54</v>
      </c>
      <c r="H19" s="27" t="str">
        <f t="shared" si="2"/>
        <v>N/A</v>
      </c>
      <c r="I19" s="8">
        <v>-45.2</v>
      </c>
      <c r="J19" s="8">
        <v>-20.6</v>
      </c>
      <c r="K19" s="28" t="s">
        <v>734</v>
      </c>
      <c r="L19" s="105" t="str">
        <f t="shared" si="3"/>
        <v>Yes</v>
      </c>
    </row>
    <row r="20" spans="1:12" x14ac:dyDescent="0.2">
      <c r="A20" s="137" t="s">
        <v>983</v>
      </c>
      <c r="B20" s="22" t="s">
        <v>213</v>
      </c>
      <c r="C20" s="23">
        <v>1830</v>
      </c>
      <c r="D20" s="27" t="str">
        <f t="shared" si="0"/>
        <v>N/A</v>
      </c>
      <c r="E20" s="23">
        <v>2052</v>
      </c>
      <c r="F20" s="27" t="str">
        <f t="shared" si="1"/>
        <v>N/A</v>
      </c>
      <c r="G20" s="23">
        <v>1966</v>
      </c>
      <c r="H20" s="27" t="str">
        <f t="shared" si="2"/>
        <v>N/A</v>
      </c>
      <c r="I20" s="8">
        <v>12.13</v>
      </c>
      <c r="J20" s="8">
        <v>-4.1900000000000004</v>
      </c>
      <c r="K20" s="28" t="s">
        <v>734</v>
      </c>
      <c r="L20" s="105" t="str">
        <f t="shared" si="3"/>
        <v>Yes</v>
      </c>
    </row>
    <row r="21" spans="1:12" x14ac:dyDescent="0.2">
      <c r="A21" s="128" t="s">
        <v>984</v>
      </c>
      <c r="B21" s="22" t="s">
        <v>213</v>
      </c>
      <c r="C21" s="23">
        <v>5289</v>
      </c>
      <c r="D21" s="27" t="str">
        <f t="shared" si="0"/>
        <v>N/A</v>
      </c>
      <c r="E21" s="23">
        <v>5202</v>
      </c>
      <c r="F21" s="27" t="str">
        <f t="shared" si="1"/>
        <v>N/A</v>
      </c>
      <c r="G21" s="23">
        <v>5194</v>
      </c>
      <c r="H21" s="27" t="str">
        <f t="shared" si="2"/>
        <v>N/A</v>
      </c>
      <c r="I21" s="8">
        <v>-1.64</v>
      </c>
      <c r="J21" s="8">
        <v>-0.154</v>
      </c>
      <c r="K21" s="28" t="s">
        <v>734</v>
      </c>
      <c r="L21" s="105" t="str">
        <f t="shared" si="3"/>
        <v>Yes</v>
      </c>
    </row>
    <row r="22" spans="1:12" x14ac:dyDescent="0.2">
      <c r="A22" s="137" t="s">
        <v>1690</v>
      </c>
      <c r="B22" s="22" t="s">
        <v>213</v>
      </c>
      <c r="C22" s="23">
        <v>378693</v>
      </c>
      <c r="D22" s="27" t="str">
        <f t="shared" si="0"/>
        <v>N/A</v>
      </c>
      <c r="E22" s="23">
        <v>348758</v>
      </c>
      <c r="F22" s="27" t="str">
        <f t="shared" si="1"/>
        <v>N/A</v>
      </c>
      <c r="G22" s="23">
        <v>339456</v>
      </c>
      <c r="H22" s="27" t="str">
        <f t="shared" si="2"/>
        <v>N/A</v>
      </c>
      <c r="I22" s="8">
        <v>-7.9</v>
      </c>
      <c r="J22" s="8">
        <v>-2.67</v>
      </c>
      <c r="K22" s="28" t="s">
        <v>734</v>
      </c>
      <c r="L22" s="105" t="str">
        <f t="shared" si="3"/>
        <v>Yes</v>
      </c>
    </row>
    <row r="23" spans="1:12" x14ac:dyDescent="0.2">
      <c r="A23" s="137" t="s">
        <v>985</v>
      </c>
      <c r="B23" s="22" t="s">
        <v>213</v>
      </c>
      <c r="C23" s="23">
        <v>90302</v>
      </c>
      <c r="D23" s="27" t="str">
        <f t="shared" si="0"/>
        <v>N/A</v>
      </c>
      <c r="E23" s="23">
        <v>83951</v>
      </c>
      <c r="F23" s="27" t="str">
        <f t="shared" si="1"/>
        <v>N/A</v>
      </c>
      <c r="G23" s="23">
        <v>69524</v>
      </c>
      <c r="H23" s="27" t="str">
        <f t="shared" si="2"/>
        <v>N/A</v>
      </c>
      <c r="I23" s="8">
        <v>-7.03</v>
      </c>
      <c r="J23" s="8">
        <v>-17.2</v>
      </c>
      <c r="K23" s="28" t="s">
        <v>734</v>
      </c>
      <c r="L23" s="105" t="str">
        <f t="shared" si="3"/>
        <v>Yes</v>
      </c>
    </row>
    <row r="24" spans="1:12" x14ac:dyDescent="0.2">
      <c r="A24" s="137" t="s">
        <v>986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37" t="s">
        <v>987</v>
      </c>
      <c r="B25" s="22" t="s">
        <v>213</v>
      </c>
      <c r="C25" s="23">
        <v>0</v>
      </c>
      <c r="D25" s="27" t="str">
        <f t="shared" si="0"/>
        <v>N/A</v>
      </c>
      <c r="E25" s="23">
        <v>0</v>
      </c>
      <c r="F25" s="27" t="str">
        <f t="shared" si="1"/>
        <v>N/A</v>
      </c>
      <c r="G25" s="23">
        <v>0</v>
      </c>
      <c r="H25" s="27" t="str">
        <f t="shared" si="2"/>
        <v>N/A</v>
      </c>
      <c r="I25" s="8" t="s">
        <v>1748</v>
      </c>
      <c r="J25" s="8" t="s">
        <v>1748</v>
      </c>
      <c r="K25" s="28" t="s">
        <v>734</v>
      </c>
      <c r="L25" s="105" t="str">
        <f t="shared" si="3"/>
        <v>N/A</v>
      </c>
    </row>
    <row r="26" spans="1:12" x14ac:dyDescent="0.2">
      <c r="A26" s="137" t="s">
        <v>988</v>
      </c>
      <c r="B26" s="22" t="s">
        <v>213</v>
      </c>
      <c r="C26" s="23">
        <v>284849</v>
      </c>
      <c r="D26" s="27" t="str">
        <f t="shared" si="0"/>
        <v>N/A</v>
      </c>
      <c r="E26" s="23">
        <v>261274</v>
      </c>
      <c r="F26" s="27" t="str">
        <f t="shared" si="1"/>
        <v>N/A</v>
      </c>
      <c r="G26" s="23">
        <v>266893</v>
      </c>
      <c r="H26" s="27" t="str">
        <f t="shared" si="2"/>
        <v>N/A</v>
      </c>
      <c r="I26" s="8">
        <v>-8.2799999999999994</v>
      </c>
      <c r="J26" s="8">
        <v>2.1509999999999998</v>
      </c>
      <c r="K26" s="28" t="s">
        <v>734</v>
      </c>
      <c r="L26" s="105" t="str">
        <f t="shared" si="3"/>
        <v>Yes</v>
      </c>
    </row>
    <row r="27" spans="1:12" x14ac:dyDescent="0.2">
      <c r="A27" s="137" t="s">
        <v>989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56" t="s">
        <v>990</v>
      </c>
      <c r="B28" s="22" t="s">
        <v>213</v>
      </c>
      <c r="C28" s="23">
        <v>3357</v>
      </c>
      <c r="D28" s="27" t="str">
        <f t="shared" si="0"/>
        <v>N/A</v>
      </c>
      <c r="E28" s="23">
        <v>3420</v>
      </c>
      <c r="F28" s="27" t="str">
        <f t="shared" si="1"/>
        <v>N/A</v>
      </c>
      <c r="G28" s="23">
        <v>2945</v>
      </c>
      <c r="H28" s="27" t="str">
        <f t="shared" si="2"/>
        <v>N/A</v>
      </c>
      <c r="I28" s="8">
        <v>1.877</v>
      </c>
      <c r="J28" s="8">
        <v>-13.9</v>
      </c>
      <c r="K28" s="28" t="s">
        <v>734</v>
      </c>
      <c r="L28" s="105" t="str">
        <f t="shared" si="3"/>
        <v>Yes</v>
      </c>
    </row>
    <row r="29" spans="1:12" x14ac:dyDescent="0.2">
      <c r="A29" s="156" t="s">
        <v>991</v>
      </c>
      <c r="B29" s="22" t="s">
        <v>213</v>
      </c>
      <c r="C29" s="23">
        <v>185</v>
      </c>
      <c r="D29" s="27" t="str">
        <f t="shared" si="0"/>
        <v>N/A</v>
      </c>
      <c r="E29" s="23">
        <v>113</v>
      </c>
      <c r="F29" s="27" t="str">
        <f t="shared" si="1"/>
        <v>N/A</v>
      </c>
      <c r="G29" s="23">
        <v>94</v>
      </c>
      <c r="H29" s="27" t="str">
        <f t="shared" si="2"/>
        <v>N/A</v>
      </c>
      <c r="I29" s="8">
        <v>-38.9</v>
      </c>
      <c r="J29" s="8">
        <v>-16.8</v>
      </c>
      <c r="K29" s="28" t="s">
        <v>734</v>
      </c>
      <c r="L29" s="105" t="str">
        <f t="shared" si="3"/>
        <v>Yes</v>
      </c>
    </row>
    <row r="30" spans="1:12" x14ac:dyDescent="0.2">
      <c r="A30" s="156" t="s">
        <v>106</v>
      </c>
      <c r="B30" s="22" t="s">
        <v>213</v>
      </c>
      <c r="C30" s="23">
        <v>42052</v>
      </c>
      <c r="D30" s="27" t="str">
        <f t="shared" si="0"/>
        <v>N/A</v>
      </c>
      <c r="E30" s="23">
        <v>11854</v>
      </c>
      <c r="F30" s="27" t="str">
        <f t="shared" si="1"/>
        <v>N/A</v>
      </c>
      <c r="G30" s="23">
        <v>13603</v>
      </c>
      <c r="H30" s="27" t="str">
        <f t="shared" si="2"/>
        <v>N/A</v>
      </c>
      <c r="I30" s="8">
        <v>-71.8</v>
      </c>
      <c r="J30" s="8">
        <v>14.75</v>
      </c>
      <c r="K30" s="28" t="s">
        <v>734</v>
      </c>
      <c r="L30" s="105" t="str">
        <f t="shared" si="3"/>
        <v>Yes</v>
      </c>
    </row>
    <row r="31" spans="1:12" x14ac:dyDescent="0.2">
      <c r="A31" s="168" t="s">
        <v>992</v>
      </c>
      <c r="B31" s="22" t="s">
        <v>213</v>
      </c>
      <c r="C31" s="23">
        <v>21738</v>
      </c>
      <c r="D31" s="27" t="str">
        <f t="shared" si="0"/>
        <v>N/A</v>
      </c>
      <c r="E31" s="23">
        <v>7367</v>
      </c>
      <c r="F31" s="27" t="str">
        <f t="shared" si="1"/>
        <v>N/A</v>
      </c>
      <c r="G31" s="23">
        <v>8589</v>
      </c>
      <c r="H31" s="27" t="str">
        <f t="shared" si="2"/>
        <v>N/A</v>
      </c>
      <c r="I31" s="8">
        <v>-66.099999999999994</v>
      </c>
      <c r="J31" s="8">
        <v>16.59</v>
      </c>
      <c r="K31" s="28" t="s">
        <v>734</v>
      </c>
      <c r="L31" s="105" t="str">
        <f t="shared" si="3"/>
        <v>Yes</v>
      </c>
    </row>
    <row r="32" spans="1:12" x14ac:dyDescent="0.2">
      <c r="A32" s="168" t="s">
        <v>993</v>
      </c>
      <c r="B32" s="22" t="s">
        <v>213</v>
      </c>
      <c r="C32" s="23">
        <v>0</v>
      </c>
      <c r="D32" s="27" t="str">
        <f t="shared" si="0"/>
        <v>N/A</v>
      </c>
      <c r="E32" s="23">
        <v>0</v>
      </c>
      <c r="F32" s="27" t="str">
        <f t="shared" si="1"/>
        <v>N/A</v>
      </c>
      <c r="G32" s="23">
        <v>0</v>
      </c>
      <c r="H32" s="27" t="str">
        <f t="shared" si="2"/>
        <v>N/A</v>
      </c>
      <c r="I32" s="8" t="s">
        <v>1748</v>
      </c>
      <c r="J32" s="8" t="s">
        <v>1748</v>
      </c>
      <c r="K32" s="28" t="s">
        <v>734</v>
      </c>
      <c r="L32" s="105" t="str">
        <f t="shared" si="3"/>
        <v>N/A</v>
      </c>
    </row>
    <row r="33" spans="1:12" x14ac:dyDescent="0.2">
      <c r="A33" s="168" t="s">
        <v>994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995</v>
      </c>
      <c r="B34" s="22" t="s">
        <v>213</v>
      </c>
      <c r="C34" s="23">
        <v>7398</v>
      </c>
      <c r="D34" s="27" t="str">
        <f t="shared" si="0"/>
        <v>N/A</v>
      </c>
      <c r="E34" s="23">
        <v>3710</v>
      </c>
      <c r="F34" s="27" t="str">
        <f t="shared" si="1"/>
        <v>N/A</v>
      </c>
      <c r="G34" s="23">
        <v>4186</v>
      </c>
      <c r="H34" s="27" t="str">
        <f t="shared" si="2"/>
        <v>N/A</v>
      </c>
      <c r="I34" s="8">
        <v>-49.9</v>
      </c>
      <c r="J34" s="8">
        <v>12.83</v>
      </c>
      <c r="K34" s="28" t="s">
        <v>734</v>
      </c>
      <c r="L34" s="105" t="str">
        <f t="shared" si="3"/>
        <v>Yes</v>
      </c>
    </row>
    <row r="35" spans="1:12" x14ac:dyDescent="0.2">
      <c r="A35" s="168" t="s">
        <v>996</v>
      </c>
      <c r="B35" s="22" t="s">
        <v>213</v>
      </c>
      <c r="C35" s="23">
        <v>0</v>
      </c>
      <c r="D35" s="27" t="str">
        <f t="shared" si="0"/>
        <v>N/A</v>
      </c>
      <c r="E35" s="23">
        <v>0</v>
      </c>
      <c r="F35" s="27" t="str">
        <f t="shared" si="1"/>
        <v>N/A</v>
      </c>
      <c r="G35" s="23">
        <v>11</v>
      </c>
      <c r="H35" s="27" t="str">
        <f t="shared" si="2"/>
        <v>N/A</v>
      </c>
      <c r="I35" s="8" t="s">
        <v>1748</v>
      </c>
      <c r="J35" s="8" t="s">
        <v>1748</v>
      </c>
      <c r="K35" s="28" t="s">
        <v>734</v>
      </c>
      <c r="L35" s="105" t="str">
        <f t="shared" si="3"/>
        <v>N/A</v>
      </c>
    </row>
    <row r="36" spans="1:12" x14ac:dyDescent="0.2">
      <c r="A36" s="168" t="s">
        <v>997</v>
      </c>
      <c r="B36" s="22" t="s">
        <v>213</v>
      </c>
      <c r="C36" s="23">
        <v>12916</v>
      </c>
      <c r="D36" s="27" t="str">
        <f t="shared" si="0"/>
        <v>N/A</v>
      </c>
      <c r="E36" s="23">
        <v>777</v>
      </c>
      <c r="F36" s="27" t="str">
        <f t="shared" si="1"/>
        <v>N/A</v>
      </c>
      <c r="G36" s="23">
        <v>827</v>
      </c>
      <c r="H36" s="27" t="str">
        <f t="shared" si="2"/>
        <v>N/A</v>
      </c>
      <c r="I36" s="8">
        <v>-94</v>
      </c>
      <c r="J36" s="8">
        <v>6.4349999999999996</v>
      </c>
      <c r="K36" s="28" t="s">
        <v>734</v>
      </c>
      <c r="L36" s="105" t="str">
        <f t="shared" si="3"/>
        <v>Yes</v>
      </c>
    </row>
    <row r="37" spans="1:12" x14ac:dyDescent="0.2">
      <c r="A37" s="168" t="s">
        <v>122</v>
      </c>
      <c r="B37" s="22" t="s">
        <v>213</v>
      </c>
      <c r="C37" s="23">
        <v>776</v>
      </c>
      <c r="D37" s="27" t="str">
        <f t="shared" si="0"/>
        <v>N/A</v>
      </c>
      <c r="E37" s="23">
        <v>706</v>
      </c>
      <c r="F37" s="27" t="str">
        <f t="shared" si="1"/>
        <v>N/A</v>
      </c>
      <c r="G37" s="23">
        <v>576</v>
      </c>
      <c r="H37" s="27" t="str">
        <f t="shared" si="2"/>
        <v>N/A</v>
      </c>
      <c r="I37" s="8">
        <v>-9.02</v>
      </c>
      <c r="J37" s="8">
        <v>-18.399999999999999</v>
      </c>
      <c r="K37" s="28" t="s">
        <v>734</v>
      </c>
      <c r="L37" s="105" t="str">
        <f t="shared" si="3"/>
        <v>Yes</v>
      </c>
    </row>
    <row r="38" spans="1:12" x14ac:dyDescent="0.2">
      <c r="A38" s="168" t="s">
        <v>84</v>
      </c>
      <c r="B38" s="22" t="s">
        <v>213</v>
      </c>
      <c r="C38" s="29">
        <v>1428490064</v>
      </c>
      <c r="D38" s="27" t="str">
        <f t="shared" si="0"/>
        <v>N/A</v>
      </c>
      <c r="E38" s="29">
        <v>1184718023</v>
      </c>
      <c r="F38" s="27" t="str">
        <f t="shared" si="1"/>
        <v>N/A</v>
      </c>
      <c r="G38" s="29">
        <v>1241027199</v>
      </c>
      <c r="H38" s="27" t="str">
        <f t="shared" si="2"/>
        <v>N/A</v>
      </c>
      <c r="I38" s="8">
        <v>-17.100000000000001</v>
      </c>
      <c r="J38" s="8">
        <v>4.7530000000000001</v>
      </c>
      <c r="K38" s="28" t="s">
        <v>734</v>
      </c>
      <c r="L38" s="105" t="str">
        <f t="shared" si="3"/>
        <v>Yes</v>
      </c>
    </row>
    <row r="39" spans="1:12" x14ac:dyDescent="0.2">
      <c r="A39" s="168" t="s">
        <v>1276</v>
      </c>
      <c r="B39" s="22" t="s">
        <v>213</v>
      </c>
      <c r="C39" s="29">
        <v>3184.6344254999999</v>
      </c>
      <c r="D39" s="27" t="str">
        <f t="shared" si="0"/>
        <v>N/A</v>
      </c>
      <c r="E39" s="29">
        <v>3018.6513558000001</v>
      </c>
      <c r="F39" s="27" t="str">
        <f t="shared" si="1"/>
        <v>N/A</v>
      </c>
      <c r="G39" s="29">
        <v>3249.4853541000002</v>
      </c>
      <c r="H39" s="27" t="str">
        <f t="shared" si="2"/>
        <v>N/A</v>
      </c>
      <c r="I39" s="8">
        <v>-5.21</v>
      </c>
      <c r="J39" s="8">
        <v>7.6470000000000002</v>
      </c>
      <c r="K39" s="28" t="s">
        <v>734</v>
      </c>
      <c r="L39" s="105" t="str">
        <f t="shared" si="3"/>
        <v>Yes</v>
      </c>
    </row>
    <row r="40" spans="1:12" x14ac:dyDescent="0.2">
      <c r="A40" s="168" t="s">
        <v>1277</v>
      </c>
      <c r="B40" s="22" t="s">
        <v>213</v>
      </c>
      <c r="C40" s="29">
        <v>3571.5287398999999</v>
      </c>
      <c r="D40" s="27" t="str">
        <f>IF($B40="N/A","N/A",IF(C40&gt;10,"No",IF(C40&lt;-10,"No","Yes")))</f>
        <v>N/A</v>
      </c>
      <c r="E40" s="29">
        <v>3432.7115981000002</v>
      </c>
      <c r="F40" s="27" t="str">
        <f>IF($B40="N/A","N/A",IF(E40&gt;10,"No",IF(E40&lt;-10,"No","Yes")))</f>
        <v>N/A</v>
      </c>
      <c r="G40" s="29">
        <v>3623.4264979999998</v>
      </c>
      <c r="H40" s="27" t="str">
        <f>IF($B40="N/A","N/A",IF(G40&gt;10,"No",IF(G40&lt;-10,"No","Yes")))</f>
        <v>N/A</v>
      </c>
      <c r="I40" s="8">
        <v>-3.89</v>
      </c>
      <c r="J40" s="8">
        <v>5.556</v>
      </c>
      <c r="K40" s="28" t="s">
        <v>734</v>
      </c>
      <c r="L40" s="105" t="str">
        <f>IF(J40="Div by 0", "N/A", IF(K40="N/A","N/A", IF(J40&gt;VALUE(MID(K40,1,2)), "No", IF(J40&lt;-1*VALUE(MID(K40,1,2)), "No", "Yes"))))</f>
        <v>Yes</v>
      </c>
    </row>
    <row r="41" spans="1:12" x14ac:dyDescent="0.2">
      <c r="A41" s="168" t="s">
        <v>107</v>
      </c>
      <c r="B41" s="22" t="s">
        <v>213</v>
      </c>
      <c r="C41" s="29">
        <v>192237</v>
      </c>
      <c r="D41" s="27" t="str">
        <f t="shared" ref="D41:D44" si="4">IF($B41="N/A","N/A",IF(C41&gt;10,"No",IF(C41&lt;-10,"No","Yes")))</f>
        <v>N/A</v>
      </c>
      <c r="E41" s="29">
        <v>72798</v>
      </c>
      <c r="F41" s="27" t="str">
        <f t="shared" ref="F41:F44" si="5">IF($B41="N/A","N/A",IF(E41&gt;10,"No",IF(E41&lt;-10,"No","Yes")))</f>
        <v>N/A</v>
      </c>
      <c r="G41" s="29">
        <v>59332</v>
      </c>
      <c r="H41" s="27" t="str">
        <f t="shared" ref="H41:H44" si="6">IF($B41="N/A","N/A",IF(G41&gt;10,"No",IF(G41&lt;-10,"No","Yes")))</f>
        <v>N/A</v>
      </c>
      <c r="I41" s="8">
        <v>-62.1</v>
      </c>
      <c r="J41" s="8">
        <v>-18.5</v>
      </c>
      <c r="K41" s="28" t="s">
        <v>734</v>
      </c>
      <c r="L41" s="105" t="str">
        <f t="shared" ref="L41:L43" si="7">IF(J41="Div by 0", "N/A", IF(K41="N/A","N/A", IF(J41&gt;VALUE(MID(K41,1,2)), "No", IF(J41&lt;-1*VALUE(MID(K41,1,2)), "No", "Yes"))))</f>
        <v>Yes</v>
      </c>
    </row>
    <row r="42" spans="1:12" x14ac:dyDescent="0.2">
      <c r="A42" s="168" t="s">
        <v>158</v>
      </c>
      <c r="B42" s="30" t="s">
        <v>217</v>
      </c>
      <c r="C42" s="1">
        <v>43</v>
      </c>
      <c r="D42" s="27" t="str">
        <f>IF($B42="N/A","N/A",IF(C42&gt;0,"No",IF(C42&lt;0,"No","Yes")))</f>
        <v>No</v>
      </c>
      <c r="E42" s="1">
        <v>108</v>
      </c>
      <c r="F42" s="27" t="str">
        <f>IF($B42="N/A","N/A",IF(E42&gt;0,"No",IF(E42&lt;0,"No","Yes")))</f>
        <v>No</v>
      </c>
      <c r="G42" s="1">
        <v>77</v>
      </c>
      <c r="H42" s="27" t="str">
        <f>IF($B42="N/A","N/A",IF(G42&gt;0,"No",IF(G42&lt;0,"No","Yes")))</f>
        <v>No</v>
      </c>
      <c r="I42" s="8">
        <v>151.19999999999999</v>
      </c>
      <c r="J42" s="8">
        <v>-28.7</v>
      </c>
      <c r="K42" s="28" t="s">
        <v>734</v>
      </c>
      <c r="L42" s="105" t="str">
        <f t="shared" si="7"/>
        <v>Yes</v>
      </c>
    </row>
    <row r="43" spans="1:12" x14ac:dyDescent="0.2">
      <c r="A43" s="168" t="s">
        <v>156</v>
      </c>
      <c r="B43" s="22" t="s">
        <v>213</v>
      </c>
      <c r="C43" s="29">
        <v>192237</v>
      </c>
      <c r="D43" s="27" t="str">
        <f t="shared" si="4"/>
        <v>N/A</v>
      </c>
      <c r="E43" s="29">
        <v>72798</v>
      </c>
      <c r="F43" s="27" t="str">
        <f t="shared" si="5"/>
        <v>N/A</v>
      </c>
      <c r="G43" s="29">
        <v>59332</v>
      </c>
      <c r="H43" s="27" t="str">
        <f t="shared" si="6"/>
        <v>N/A</v>
      </c>
      <c r="I43" s="8">
        <v>-62.1</v>
      </c>
      <c r="J43" s="8">
        <v>-18.5</v>
      </c>
      <c r="K43" s="28" t="s">
        <v>734</v>
      </c>
      <c r="L43" s="105" t="str">
        <f t="shared" si="7"/>
        <v>Yes</v>
      </c>
    </row>
    <row r="44" spans="1:12" x14ac:dyDescent="0.2">
      <c r="A44" s="168" t="s">
        <v>1278</v>
      </c>
      <c r="B44" s="22" t="s">
        <v>213</v>
      </c>
      <c r="C44" s="29">
        <v>4470.6279070000001</v>
      </c>
      <c r="D44" s="27" t="str">
        <f t="shared" si="4"/>
        <v>N/A</v>
      </c>
      <c r="E44" s="29">
        <v>674.05555556000002</v>
      </c>
      <c r="F44" s="27" t="str">
        <f t="shared" si="5"/>
        <v>N/A</v>
      </c>
      <c r="G44" s="29">
        <v>770.54545455000004</v>
      </c>
      <c r="H44" s="27" t="str">
        <f t="shared" si="6"/>
        <v>N/A</v>
      </c>
      <c r="I44" s="8">
        <v>-84.9</v>
      </c>
      <c r="J44" s="8">
        <v>14.31</v>
      </c>
      <c r="K44" s="28" t="s">
        <v>734</v>
      </c>
      <c r="L44" s="105" t="str">
        <f>IF(J44="Div by 0", "N/A", IF(OR(J44="N/A",K44="N/A"),"N/A", IF(J44&gt;VALUE(MID(K44,1,2)), "No", IF(J44&lt;-1*VALUE(MID(K44,1,2)), "No", "Yes"))))</f>
        <v>Yes</v>
      </c>
    </row>
    <row r="45" spans="1:12" x14ac:dyDescent="0.2">
      <c r="A45" s="168" t="s">
        <v>1279</v>
      </c>
      <c r="B45" s="22" t="s">
        <v>213</v>
      </c>
      <c r="C45" s="29">
        <v>14470.518760000001</v>
      </c>
      <c r="D45" s="27" t="str">
        <f t="shared" ref="D45:D71" si="8">IF($B45="N/A","N/A",IF(C45&gt;10,"No",IF(C45&lt;-10,"No","Yes")))</f>
        <v>N/A</v>
      </c>
      <c r="E45" s="29">
        <v>16023.115067999999</v>
      </c>
      <c r="F45" s="27" t="str">
        <f t="shared" ref="F45:F71" si="9">IF($B45="N/A","N/A",IF(E45&gt;10,"No",IF(E45&lt;-10,"No","Yes")))</f>
        <v>N/A</v>
      </c>
      <c r="G45" s="29">
        <v>16841.743197</v>
      </c>
      <c r="H45" s="27" t="str">
        <f t="shared" ref="H45:H71" si="10">IF($B45="N/A","N/A",IF(G45&gt;10,"No",IF(G45&lt;-10,"No","Yes")))</f>
        <v>N/A</v>
      </c>
      <c r="I45" s="8">
        <v>10.73</v>
      </c>
      <c r="J45" s="8">
        <v>5.109</v>
      </c>
      <c r="K45" s="28" t="s">
        <v>734</v>
      </c>
      <c r="L45" s="105" t="str">
        <f t="shared" ref="L45:L71" si="11">IF(J45="Div by 0", "N/A", IF(K45="N/A","N/A", IF(J45&gt;VALUE(MID(K45,1,2)), "No", IF(J45&lt;-1*VALUE(MID(K45,1,2)), "No", "Yes"))))</f>
        <v>Yes</v>
      </c>
    </row>
    <row r="46" spans="1:12" x14ac:dyDescent="0.2">
      <c r="A46" s="168" t="s">
        <v>1280</v>
      </c>
      <c r="B46" s="22" t="s">
        <v>213</v>
      </c>
      <c r="C46" s="29">
        <v>8996.9051490999991</v>
      </c>
      <c r="D46" s="27" t="str">
        <f t="shared" si="8"/>
        <v>N/A</v>
      </c>
      <c r="E46" s="29">
        <v>12450.405354</v>
      </c>
      <c r="F46" s="27" t="str">
        <f t="shared" si="9"/>
        <v>N/A</v>
      </c>
      <c r="G46" s="29">
        <v>11729.831382</v>
      </c>
      <c r="H46" s="27" t="str">
        <f t="shared" si="10"/>
        <v>N/A</v>
      </c>
      <c r="I46" s="8">
        <v>38.39</v>
      </c>
      <c r="J46" s="8">
        <v>-5.79</v>
      </c>
      <c r="K46" s="28" t="s">
        <v>734</v>
      </c>
      <c r="L46" s="105" t="str">
        <f t="shared" si="11"/>
        <v>Yes</v>
      </c>
    </row>
    <row r="47" spans="1:12" x14ac:dyDescent="0.2">
      <c r="A47" s="168" t="s">
        <v>1281</v>
      </c>
      <c r="B47" s="22" t="s">
        <v>213</v>
      </c>
      <c r="C47" s="29" t="s">
        <v>1748</v>
      </c>
      <c r="D47" s="27" t="str">
        <f t="shared" si="8"/>
        <v>N/A</v>
      </c>
      <c r="E47" s="29" t="s">
        <v>1748</v>
      </c>
      <c r="F47" s="27" t="str">
        <f t="shared" si="9"/>
        <v>N/A</v>
      </c>
      <c r="G47" s="29" t="s">
        <v>1748</v>
      </c>
      <c r="H47" s="27" t="str">
        <f t="shared" si="10"/>
        <v>N/A</v>
      </c>
      <c r="I47" s="8" t="s">
        <v>1748</v>
      </c>
      <c r="J47" s="8" t="s">
        <v>1748</v>
      </c>
      <c r="K47" s="28" t="s">
        <v>734</v>
      </c>
      <c r="L47" s="105" t="str">
        <f t="shared" si="11"/>
        <v>N/A</v>
      </c>
    </row>
    <row r="48" spans="1:12" x14ac:dyDescent="0.2">
      <c r="A48" s="168" t="s">
        <v>1282</v>
      </c>
      <c r="B48" s="22" t="s">
        <v>213</v>
      </c>
      <c r="C48" s="29">
        <v>411.25</v>
      </c>
      <c r="D48" s="27" t="str">
        <f t="shared" si="8"/>
        <v>N/A</v>
      </c>
      <c r="E48" s="29">
        <v>1968.1428570999999</v>
      </c>
      <c r="F48" s="27" t="str">
        <f t="shared" si="9"/>
        <v>N/A</v>
      </c>
      <c r="G48" s="29">
        <v>10755</v>
      </c>
      <c r="H48" s="27" t="str">
        <f t="shared" si="10"/>
        <v>N/A</v>
      </c>
      <c r="I48" s="8">
        <v>378.6</v>
      </c>
      <c r="J48" s="8">
        <v>446.5</v>
      </c>
      <c r="K48" s="28" t="s">
        <v>734</v>
      </c>
      <c r="L48" s="105" t="str">
        <f t="shared" si="11"/>
        <v>No</v>
      </c>
    </row>
    <row r="49" spans="1:12" x14ac:dyDescent="0.2">
      <c r="A49" s="168" t="s">
        <v>1283</v>
      </c>
      <c r="B49" s="22" t="s">
        <v>213</v>
      </c>
      <c r="C49" s="29">
        <v>24938.390697999999</v>
      </c>
      <c r="D49" s="27" t="str">
        <f t="shared" si="8"/>
        <v>N/A</v>
      </c>
      <c r="E49" s="29">
        <v>27901.596591000001</v>
      </c>
      <c r="F49" s="27" t="str">
        <f t="shared" si="9"/>
        <v>N/A</v>
      </c>
      <c r="G49" s="29">
        <v>36018.206349</v>
      </c>
      <c r="H49" s="27" t="str">
        <f t="shared" si="10"/>
        <v>N/A</v>
      </c>
      <c r="I49" s="8">
        <v>11.88</v>
      </c>
      <c r="J49" s="8">
        <v>29.09</v>
      </c>
      <c r="K49" s="28" t="s">
        <v>734</v>
      </c>
      <c r="L49" s="105" t="str">
        <f t="shared" si="11"/>
        <v>Yes</v>
      </c>
    </row>
    <row r="50" spans="1:12" x14ac:dyDescent="0.2">
      <c r="A50" s="168" t="s">
        <v>1284</v>
      </c>
      <c r="B50" s="22" t="s">
        <v>213</v>
      </c>
      <c r="C50" s="29">
        <v>8834.5714286000002</v>
      </c>
      <c r="D50" s="27" t="str">
        <f t="shared" si="8"/>
        <v>N/A</v>
      </c>
      <c r="E50" s="29">
        <v>10868.916667</v>
      </c>
      <c r="F50" s="27" t="str">
        <f t="shared" si="9"/>
        <v>N/A</v>
      </c>
      <c r="G50" s="29">
        <v>10117.125</v>
      </c>
      <c r="H50" s="27" t="str">
        <f t="shared" si="10"/>
        <v>N/A</v>
      </c>
      <c r="I50" s="8">
        <v>23.03</v>
      </c>
      <c r="J50" s="8">
        <v>-6.92</v>
      </c>
      <c r="K50" s="28" t="s">
        <v>734</v>
      </c>
      <c r="L50" s="105" t="str">
        <f t="shared" si="11"/>
        <v>Yes</v>
      </c>
    </row>
    <row r="51" spans="1:12" x14ac:dyDescent="0.2">
      <c r="A51" s="168" t="s">
        <v>1285</v>
      </c>
      <c r="B51" s="22" t="s">
        <v>213</v>
      </c>
      <c r="C51" s="29">
        <v>19776.268392000002</v>
      </c>
      <c r="D51" s="27" t="str">
        <f t="shared" si="8"/>
        <v>N/A</v>
      </c>
      <c r="E51" s="29">
        <v>17161.143104999999</v>
      </c>
      <c r="F51" s="27" t="str">
        <f t="shared" si="9"/>
        <v>N/A</v>
      </c>
      <c r="G51" s="29">
        <v>19445.312720999998</v>
      </c>
      <c r="H51" s="27" t="str">
        <f t="shared" si="10"/>
        <v>N/A</v>
      </c>
      <c r="I51" s="8">
        <v>-13.2</v>
      </c>
      <c r="J51" s="8">
        <v>13.31</v>
      </c>
      <c r="K51" s="28" t="s">
        <v>734</v>
      </c>
      <c r="L51" s="105" t="str">
        <f t="shared" si="11"/>
        <v>Yes</v>
      </c>
    </row>
    <row r="52" spans="1:12" x14ac:dyDescent="0.2">
      <c r="A52" s="168" t="s">
        <v>1286</v>
      </c>
      <c r="B52" s="22" t="s">
        <v>213</v>
      </c>
      <c r="C52" s="29">
        <v>20911.599168000001</v>
      </c>
      <c r="D52" s="27" t="str">
        <f t="shared" si="8"/>
        <v>N/A</v>
      </c>
      <c r="E52" s="29">
        <v>17403.925383999998</v>
      </c>
      <c r="F52" s="27" t="str">
        <f t="shared" si="9"/>
        <v>N/A</v>
      </c>
      <c r="G52" s="29">
        <v>20234.138786</v>
      </c>
      <c r="H52" s="27" t="str">
        <f t="shared" si="10"/>
        <v>N/A</v>
      </c>
      <c r="I52" s="8">
        <v>-16.8</v>
      </c>
      <c r="J52" s="8">
        <v>16.260000000000002</v>
      </c>
      <c r="K52" s="28" t="s">
        <v>734</v>
      </c>
      <c r="L52" s="105" t="str">
        <f t="shared" si="11"/>
        <v>Yes</v>
      </c>
    </row>
    <row r="53" spans="1:12" x14ac:dyDescent="0.2">
      <c r="A53" s="168" t="s">
        <v>1287</v>
      </c>
      <c r="B53" s="22" t="s">
        <v>213</v>
      </c>
      <c r="C53" s="29" t="s">
        <v>1748</v>
      </c>
      <c r="D53" s="27" t="str">
        <f t="shared" si="8"/>
        <v>N/A</v>
      </c>
      <c r="E53" s="29" t="s">
        <v>1748</v>
      </c>
      <c r="F53" s="27" t="str">
        <f t="shared" si="9"/>
        <v>N/A</v>
      </c>
      <c r="G53" s="29" t="s">
        <v>1748</v>
      </c>
      <c r="H53" s="27" t="str">
        <f t="shared" si="10"/>
        <v>N/A</v>
      </c>
      <c r="I53" s="8" t="s">
        <v>1748</v>
      </c>
      <c r="J53" s="8" t="s">
        <v>1748</v>
      </c>
      <c r="K53" s="28" t="s">
        <v>734</v>
      </c>
      <c r="L53" s="105" t="str">
        <f t="shared" si="11"/>
        <v>N/A</v>
      </c>
    </row>
    <row r="54" spans="1:12" x14ac:dyDescent="0.2">
      <c r="A54" s="168" t="s">
        <v>1288</v>
      </c>
      <c r="B54" s="22" t="s">
        <v>213</v>
      </c>
      <c r="C54" s="29">
        <v>7778.8870968000001</v>
      </c>
      <c r="D54" s="27" t="str">
        <f t="shared" si="8"/>
        <v>N/A</v>
      </c>
      <c r="E54" s="29">
        <v>5814.1617647000003</v>
      </c>
      <c r="F54" s="27" t="str">
        <f t="shared" si="9"/>
        <v>N/A</v>
      </c>
      <c r="G54" s="29">
        <v>9856.1296296</v>
      </c>
      <c r="H54" s="27" t="str">
        <f t="shared" si="10"/>
        <v>N/A</v>
      </c>
      <c r="I54" s="8">
        <v>-25.3</v>
      </c>
      <c r="J54" s="8">
        <v>69.52</v>
      </c>
      <c r="K54" s="28" t="s">
        <v>734</v>
      </c>
      <c r="L54" s="105" t="str">
        <f t="shared" si="11"/>
        <v>No</v>
      </c>
    </row>
    <row r="55" spans="1:12" x14ac:dyDescent="0.2">
      <c r="A55" s="168" t="s">
        <v>1663</v>
      </c>
      <c r="B55" s="22" t="s">
        <v>213</v>
      </c>
      <c r="C55" s="29">
        <v>30394.178689</v>
      </c>
      <c r="D55" s="27" t="str">
        <f t="shared" si="8"/>
        <v>N/A</v>
      </c>
      <c r="E55" s="29">
        <v>28519.95809</v>
      </c>
      <c r="F55" s="27" t="str">
        <f t="shared" si="9"/>
        <v>N/A</v>
      </c>
      <c r="G55" s="29">
        <v>31338.540691999999</v>
      </c>
      <c r="H55" s="27" t="str">
        <f t="shared" si="10"/>
        <v>N/A</v>
      </c>
      <c r="I55" s="8">
        <v>-6.17</v>
      </c>
      <c r="J55" s="8">
        <v>9.8829999999999991</v>
      </c>
      <c r="K55" s="28" t="s">
        <v>734</v>
      </c>
      <c r="L55" s="105" t="str">
        <f t="shared" si="11"/>
        <v>Yes</v>
      </c>
    </row>
    <row r="56" spans="1:12" x14ac:dyDescent="0.2">
      <c r="A56" s="168" t="s">
        <v>1289</v>
      </c>
      <c r="B56" s="22" t="s">
        <v>213</v>
      </c>
      <c r="C56" s="29">
        <v>12100.00416</v>
      </c>
      <c r="D56" s="27" t="str">
        <f t="shared" si="8"/>
        <v>N/A</v>
      </c>
      <c r="E56" s="29">
        <v>11717.967897</v>
      </c>
      <c r="F56" s="27" t="str">
        <f t="shared" si="9"/>
        <v>N/A</v>
      </c>
      <c r="G56" s="29">
        <v>11845.733539000001</v>
      </c>
      <c r="H56" s="27" t="str">
        <f t="shared" si="10"/>
        <v>N/A</v>
      </c>
      <c r="I56" s="8">
        <v>-3.16</v>
      </c>
      <c r="J56" s="8">
        <v>1.0900000000000001</v>
      </c>
      <c r="K56" s="28" t="s">
        <v>734</v>
      </c>
      <c r="L56" s="105" t="str">
        <f t="shared" si="11"/>
        <v>Yes</v>
      </c>
    </row>
    <row r="57" spans="1:12" x14ac:dyDescent="0.2">
      <c r="A57" s="168" t="s">
        <v>1664</v>
      </c>
      <c r="B57" s="22" t="s">
        <v>213</v>
      </c>
      <c r="C57" s="29">
        <v>1896.5019052</v>
      </c>
      <c r="D57" s="27" t="str">
        <f t="shared" si="8"/>
        <v>N/A</v>
      </c>
      <c r="E57" s="29">
        <v>1783.0401052</v>
      </c>
      <c r="F57" s="27" t="str">
        <f t="shared" si="9"/>
        <v>N/A</v>
      </c>
      <c r="G57" s="29">
        <v>1949.6077842</v>
      </c>
      <c r="H57" s="27" t="str">
        <f t="shared" si="10"/>
        <v>N/A</v>
      </c>
      <c r="I57" s="8">
        <v>-5.98</v>
      </c>
      <c r="J57" s="8">
        <v>9.3420000000000005</v>
      </c>
      <c r="K57" s="28" t="s">
        <v>734</v>
      </c>
      <c r="L57" s="105" t="str">
        <f t="shared" si="11"/>
        <v>Yes</v>
      </c>
    </row>
    <row r="58" spans="1:12" x14ac:dyDescent="0.2">
      <c r="A58" s="168" t="s">
        <v>1290</v>
      </c>
      <c r="B58" s="22" t="s">
        <v>213</v>
      </c>
      <c r="C58" s="29">
        <v>1875.1857322999999</v>
      </c>
      <c r="D58" s="27" t="str">
        <f t="shared" si="8"/>
        <v>N/A</v>
      </c>
      <c r="E58" s="29">
        <v>1729.7353575</v>
      </c>
      <c r="F58" s="27" t="str">
        <f t="shared" si="9"/>
        <v>N/A</v>
      </c>
      <c r="G58" s="29">
        <v>1958.0691416</v>
      </c>
      <c r="H58" s="27" t="str">
        <f t="shared" si="10"/>
        <v>N/A</v>
      </c>
      <c r="I58" s="8">
        <v>-7.76</v>
      </c>
      <c r="J58" s="8">
        <v>13.2</v>
      </c>
      <c r="K58" s="28" t="s">
        <v>734</v>
      </c>
      <c r="L58" s="105" t="str">
        <f t="shared" si="11"/>
        <v>Yes</v>
      </c>
    </row>
    <row r="59" spans="1:12" ht="12" customHeight="1" x14ac:dyDescent="0.2">
      <c r="A59" s="168" t="s">
        <v>1665</v>
      </c>
      <c r="B59" s="22" t="s">
        <v>213</v>
      </c>
      <c r="C59" s="29" t="s">
        <v>1748</v>
      </c>
      <c r="D59" s="27" t="str">
        <f t="shared" si="8"/>
        <v>N/A</v>
      </c>
      <c r="E59" s="29" t="s">
        <v>1748</v>
      </c>
      <c r="F59" s="27" t="str">
        <f t="shared" si="9"/>
        <v>N/A</v>
      </c>
      <c r="G59" s="29" t="s">
        <v>1748</v>
      </c>
      <c r="H59" s="27" t="str">
        <f t="shared" si="10"/>
        <v>N/A</v>
      </c>
      <c r="I59" s="8" t="s">
        <v>1748</v>
      </c>
      <c r="J59" s="8" t="s">
        <v>1748</v>
      </c>
      <c r="K59" s="28" t="s">
        <v>734</v>
      </c>
      <c r="L59" s="105" t="str">
        <f t="shared" si="11"/>
        <v>N/A</v>
      </c>
    </row>
    <row r="60" spans="1:12" x14ac:dyDescent="0.2">
      <c r="A60" s="168" t="s">
        <v>1666</v>
      </c>
      <c r="B60" s="22" t="s">
        <v>213</v>
      </c>
      <c r="C60" s="29" t="s">
        <v>1748</v>
      </c>
      <c r="D60" s="27" t="str">
        <f t="shared" si="8"/>
        <v>N/A</v>
      </c>
      <c r="E60" s="29" t="s">
        <v>1748</v>
      </c>
      <c r="F60" s="27" t="str">
        <f t="shared" si="9"/>
        <v>N/A</v>
      </c>
      <c r="G60" s="29" t="s">
        <v>1748</v>
      </c>
      <c r="H60" s="27" t="str">
        <f t="shared" si="10"/>
        <v>N/A</v>
      </c>
      <c r="I60" s="8" t="s">
        <v>1748</v>
      </c>
      <c r="J60" s="8" t="s">
        <v>1748</v>
      </c>
      <c r="K60" s="28" t="s">
        <v>734</v>
      </c>
      <c r="L60" s="105" t="str">
        <f t="shared" si="11"/>
        <v>N/A</v>
      </c>
    </row>
    <row r="61" spans="1:12" x14ac:dyDescent="0.2">
      <c r="A61" s="104" t="s">
        <v>1667</v>
      </c>
      <c r="B61" s="22" t="s">
        <v>213</v>
      </c>
      <c r="C61" s="29">
        <v>1802.9092607</v>
      </c>
      <c r="D61" s="27" t="str">
        <f t="shared" si="8"/>
        <v>N/A</v>
      </c>
      <c r="E61" s="29">
        <v>1694.1334078</v>
      </c>
      <c r="F61" s="27" t="str">
        <f t="shared" si="9"/>
        <v>N/A</v>
      </c>
      <c r="G61" s="29">
        <v>1847.4326116</v>
      </c>
      <c r="H61" s="27" t="str">
        <f t="shared" si="10"/>
        <v>N/A</v>
      </c>
      <c r="I61" s="8">
        <v>-6.03</v>
      </c>
      <c r="J61" s="8">
        <v>9.0489999999999995</v>
      </c>
      <c r="K61" s="28" t="s">
        <v>734</v>
      </c>
      <c r="L61" s="105" t="str">
        <f t="shared" si="11"/>
        <v>Yes</v>
      </c>
    </row>
    <row r="62" spans="1:12" x14ac:dyDescent="0.2">
      <c r="A62" s="104" t="s">
        <v>1668</v>
      </c>
      <c r="B62" s="22" t="s">
        <v>213</v>
      </c>
      <c r="C62" s="29" t="s">
        <v>1748</v>
      </c>
      <c r="D62" s="27" t="str">
        <f t="shared" si="8"/>
        <v>N/A</v>
      </c>
      <c r="E62" s="29" t="s">
        <v>1748</v>
      </c>
      <c r="F62" s="27" t="str">
        <f t="shared" si="9"/>
        <v>N/A</v>
      </c>
      <c r="G62" s="29" t="s">
        <v>1748</v>
      </c>
      <c r="H62" s="27" t="str">
        <f t="shared" si="10"/>
        <v>N/A</v>
      </c>
      <c r="I62" s="8" t="s">
        <v>1748</v>
      </c>
      <c r="J62" s="8" t="s">
        <v>1748</v>
      </c>
      <c r="K62" s="28" t="s">
        <v>734</v>
      </c>
      <c r="L62" s="105" t="str">
        <f t="shared" si="11"/>
        <v>N/A</v>
      </c>
    </row>
    <row r="63" spans="1:12" x14ac:dyDescent="0.2">
      <c r="A63" s="104" t="s">
        <v>1669</v>
      </c>
      <c r="B63" s="22" t="s">
        <v>213</v>
      </c>
      <c r="C63" s="29">
        <v>10100.069407000001</v>
      </c>
      <c r="D63" s="27" t="str">
        <f t="shared" si="8"/>
        <v>N/A</v>
      </c>
      <c r="E63" s="29">
        <v>9752.4868420999992</v>
      </c>
      <c r="F63" s="27" t="str">
        <f t="shared" si="9"/>
        <v>N/A</v>
      </c>
      <c r="G63" s="29">
        <v>10646.414941000001</v>
      </c>
      <c r="H63" s="27" t="str">
        <f t="shared" si="10"/>
        <v>N/A</v>
      </c>
      <c r="I63" s="8">
        <v>-3.44</v>
      </c>
      <c r="J63" s="8">
        <v>9.1660000000000004</v>
      </c>
      <c r="K63" s="28" t="s">
        <v>734</v>
      </c>
      <c r="L63" s="105" t="str">
        <f t="shared" si="11"/>
        <v>Yes</v>
      </c>
    </row>
    <row r="64" spans="1:12" x14ac:dyDescent="0.2">
      <c r="A64" s="104" t="s">
        <v>1670</v>
      </c>
      <c r="B64" s="22" t="s">
        <v>213</v>
      </c>
      <c r="C64" s="29">
        <v>7546.7081080999997</v>
      </c>
      <c r="D64" s="27" t="str">
        <f t="shared" si="8"/>
        <v>N/A</v>
      </c>
      <c r="E64" s="29">
        <v>5751.9557521999996</v>
      </c>
      <c r="F64" s="27" t="str">
        <f t="shared" si="9"/>
        <v>N/A</v>
      </c>
      <c r="G64" s="29">
        <v>13326.989362</v>
      </c>
      <c r="H64" s="27" t="str">
        <f t="shared" si="10"/>
        <v>N/A</v>
      </c>
      <c r="I64" s="8">
        <v>-23.8</v>
      </c>
      <c r="J64" s="8">
        <v>131.69999999999999</v>
      </c>
      <c r="K64" s="28" t="s">
        <v>734</v>
      </c>
      <c r="L64" s="105" t="str">
        <f t="shared" si="11"/>
        <v>No</v>
      </c>
    </row>
    <row r="65" spans="1:12" x14ac:dyDescent="0.2">
      <c r="A65" s="104" t="s">
        <v>1671</v>
      </c>
      <c r="B65" s="22" t="s">
        <v>213</v>
      </c>
      <c r="C65" s="29">
        <v>3888.8261200000002</v>
      </c>
      <c r="D65" s="27" t="str">
        <f t="shared" si="8"/>
        <v>N/A</v>
      </c>
      <c r="E65" s="29">
        <v>1438.1837353999999</v>
      </c>
      <c r="F65" s="27" t="str">
        <f t="shared" si="9"/>
        <v>N/A</v>
      </c>
      <c r="G65" s="29">
        <v>1443.6590458000001</v>
      </c>
      <c r="H65" s="27" t="str">
        <f t="shared" si="10"/>
        <v>N/A</v>
      </c>
      <c r="I65" s="8">
        <v>-63</v>
      </c>
      <c r="J65" s="8">
        <v>0.38069999999999998</v>
      </c>
      <c r="K65" s="28" t="s">
        <v>734</v>
      </c>
      <c r="L65" s="105" t="str">
        <f t="shared" si="11"/>
        <v>Yes</v>
      </c>
    </row>
    <row r="66" spans="1:12" x14ac:dyDescent="0.2">
      <c r="A66" s="104" t="s">
        <v>1672</v>
      </c>
      <c r="B66" s="22" t="s">
        <v>213</v>
      </c>
      <c r="C66" s="29">
        <v>2430.9487073</v>
      </c>
      <c r="D66" s="27" t="str">
        <f t="shared" si="8"/>
        <v>N/A</v>
      </c>
      <c r="E66" s="29">
        <v>1606.9523551</v>
      </c>
      <c r="F66" s="27" t="str">
        <f t="shared" si="9"/>
        <v>N/A</v>
      </c>
      <c r="G66" s="29">
        <v>1529.7353591999999</v>
      </c>
      <c r="H66" s="27" t="str">
        <f t="shared" si="10"/>
        <v>N/A</v>
      </c>
      <c r="I66" s="8">
        <v>-33.9</v>
      </c>
      <c r="J66" s="8">
        <v>-4.8099999999999996</v>
      </c>
      <c r="K66" s="28" t="s">
        <v>734</v>
      </c>
      <c r="L66" s="105" t="str">
        <f t="shared" si="11"/>
        <v>Yes</v>
      </c>
    </row>
    <row r="67" spans="1:12" x14ac:dyDescent="0.2">
      <c r="A67" s="104" t="s">
        <v>1673</v>
      </c>
      <c r="B67" s="22" t="s">
        <v>213</v>
      </c>
      <c r="C67" s="29" t="s">
        <v>1748</v>
      </c>
      <c r="D67" s="27" t="str">
        <f t="shared" si="8"/>
        <v>N/A</v>
      </c>
      <c r="E67" s="29" t="s">
        <v>1748</v>
      </c>
      <c r="F67" s="27" t="str">
        <f t="shared" si="9"/>
        <v>N/A</v>
      </c>
      <c r="G67" s="29" t="s">
        <v>1748</v>
      </c>
      <c r="H67" s="27" t="str">
        <f t="shared" si="10"/>
        <v>N/A</v>
      </c>
      <c r="I67" s="8" t="s">
        <v>1748</v>
      </c>
      <c r="J67" s="8" t="s">
        <v>1748</v>
      </c>
      <c r="K67" s="28" t="s">
        <v>734</v>
      </c>
      <c r="L67" s="105" t="str">
        <f t="shared" si="11"/>
        <v>N/A</v>
      </c>
    </row>
    <row r="68" spans="1:12" x14ac:dyDescent="0.2">
      <c r="A68" s="128" t="s">
        <v>1674</v>
      </c>
      <c r="B68" s="22" t="s">
        <v>213</v>
      </c>
      <c r="C68" s="29" t="s">
        <v>1748</v>
      </c>
      <c r="D68" s="27" t="str">
        <f t="shared" si="8"/>
        <v>N/A</v>
      </c>
      <c r="E68" s="29" t="s">
        <v>1748</v>
      </c>
      <c r="F68" s="27" t="str">
        <f t="shared" si="9"/>
        <v>N/A</v>
      </c>
      <c r="G68" s="29" t="s">
        <v>1748</v>
      </c>
      <c r="H68" s="27" t="str">
        <f t="shared" si="10"/>
        <v>N/A</v>
      </c>
      <c r="I68" s="8" t="s">
        <v>1748</v>
      </c>
      <c r="J68" s="8" t="s">
        <v>1748</v>
      </c>
      <c r="K68" s="28" t="s">
        <v>734</v>
      </c>
      <c r="L68" s="105" t="str">
        <f t="shared" si="11"/>
        <v>N/A</v>
      </c>
    </row>
    <row r="69" spans="1:12" x14ac:dyDescent="0.2">
      <c r="A69" s="128" t="s">
        <v>1675</v>
      </c>
      <c r="B69" s="22" t="s">
        <v>213</v>
      </c>
      <c r="C69" s="29">
        <v>4082.7862936000001</v>
      </c>
      <c r="D69" s="27" t="str">
        <f t="shared" si="8"/>
        <v>N/A</v>
      </c>
      <c r="E69" s="29">
        <v>869.47304582000004</v>
      </c>
      <c r="F69" s="27" t="str">
        <f t="shared" si="9"/>
        <v>N/A</v>
      </c>
      <c r="G69" s="29">
        <v>1028.1103679</v>
      </c>
      <c r="H69" s="27" t="str">
        <f t="shared" si="10"/>
        <v>N/A</v>
      </c>
      <c r="I69" s="8">
        <v>-78.7</v>
      </c>
      <c r="J69" s="8">
        <v>18.25</v>
      </c>
      <c r="K69" s="28" t="s">
        <v>734</v>
      </c>
      <c r="L69" s="105" t="str">
        <f t="shared" si="11"/>
        <v>Yes</v>
      </c>
    </row>
    <row r="70" spans="1:12" x14ac:dyDescent="0.2">
      <c r="A70" s="168" t="s">
        <v>1676</v>
      </c>
      <c r="B70" s="22" t="s">
        <v>213</v>
      </c>
      <c r="C70" s="29" t="s">
        <v>1748</v>
      </c>
      <c r="D70" s="27" t="str">
        <f t="shared" si="8"/>
        <v>N/A</v>
      </c>
      <c r="E70" s="29" t="s">
        <v>1748</v>
      </c>
      <c r="F70" s="27" t="str">
        <f t="shared" si="9"/>
        <v>N/A</v>
      </c>
      <c r="G70" s="29">
        <v>2963</v>
      </c>
      <c r="H70" s="27" t="str">
        <f t="shared" si="10"/>
        <v>N/A</v>
      </c>
      <c r="I70" s="8" t="s">
        <v>1748</v>
      </c>
      <c r="J70" s="8" t="s">
        <v>1748</v>
      </c>
      <c r="K70" s="28" t="s">
        <v>734</v>
      </c>
      <c r="L70" s="105" t="str">
        <f t="shared" si="11"/>
        <v>N/A</v>
      </c>
    </row>
    <row r="71" spans="1:12" x14ac:dyDescent="0.2">
      <c r="A71" s="168" t="s">
        <v>1677</v>
      </c>
      <c r="B71" s="22" t="s">
        <v>213</v>
      </c>
      <c r="C71" s="29">
        <v>6231.3796841000003</v>
      </c>
      <c r="D71" s="27" t="str">
        <f t="shared" si="8"/>
        <v>N/A</v>
      </c>
      <c r="E71" s="29">
        <v>2553.4967824999999</v>
      </c>
      <c r="F71" s="27" t="str">
        <f t="shared" si="9"/>
        <v>N/A</v>
      </c>
      <c r="G71" s="29">
        <v>2651.2261185000002</v>
      </c>
      <c r="H71" s="27" t="str">
        <f t="shared" si="10"/>
        <v>N/A</v>
      </c>
      <c r="I71" s="8">
        <v>-59</v>
      </c>
      <c r="J71" s="8">
        <v>3.827</v>
      </c>
      <c r="K71" s="28" t="s">
        <v>734</v>
      </c>
      <c r="L71" s="105" t="str">
        <f t="shared" si="11"/>
        <v>Yes</v>
      </c>
    </row>
    <row r="72" spans="1:12" x14ac:dyDescent="0.2">
      <c r="A72" s="168" t="s">
        <v>1597</v>
      </c>
      <c r="B72" s="22" t="s">
        <v>213</v>
      </c>
      <c r="C72" s="29">
        <v>289057328</v>
      </c>
      <c r="D72" s="27" t="str">
        <f t="shared" ref="D72:D135" si="12">IF($B72="N/A","N/A",IF(C72&gt;10,"No",IF(C72&lt;-10,"No","Yes")))</f>
        <v>N/A</v>
      </c>
      <c r="E72" s="29">
        <v>176730437</v>
      </c>
      <c r="F72" s="27" t="str">
        <f t="shared" ref="F72:F135" si="13">IF($B72="N/A","N/A",IF(E72&gt;10,"No",IF(E72&lt;-10,"No","Yes")))</f>
        <v>N/A</v>
      </c>
      <c r="G72" s="29">
        <v>163710793</v>
      </c>
      <c r="H72" s="27" t="str">
        <f t="shared" ref="H72:H135" si="14">IF($B72="N/A","N/A",IF(G72&gt;10,"No",IF(G72&lt;-10,"No","Yes")))</f>
        <v>N/A</v>
      </c>
      <c r="I72" s="8">
        <v>-38.9</v>
      </c>
      <c r="J72" s="8">
        <v>-7.37</v>
      </c>
      <c r="K72" s="28" t="s">
        <v>734</v>
      </c>
      <c r="L72" s="105" t="str">
        <f t="shared" ref="L72:L132" si="15">IF(J72="Div by 0", "N/A", IF(K72="N/A","N/A", IF(J72&gt;VALUE(MID(K72,1,2)), "No", IF(J72&lt;-1*VALUE(MID(K72,1,2)), "No", "Yes"))))</f>
        <v>Yes</v>
      </c>
    </row>
    <row r="73" spans="1:12" x14ac:dyDescent="0.2">
      <c r="A73" s="168" t="s">
        <v>1598</v>
      </c>
      <c r="B73" s="22" t="s">
        <v>213</v>
      </c>
      <c r="C73" s="23">
        <v>34088</v>
      </c>
      <c r="D73" s="27" t="str">
        <f t="shared" si="12"/>
        <v>N/A</v>
      </c>
      <c r="E73" s="23">
        <v>18422</v>
      </c>
      <c r="F73" s="27" t="str">
        <f t="shared" si="13"/>
        <v>N/A</v>
      </c>
      <c r="G73" s="23">
        <v>18014</v>
      </c>
      <c r="H73" s="27" t="str">
        <f t="shared" si="14"/>
        <v>N/A</v>
      </c>
      <c r="I73" s="8">
        <v>-46</v>
      </c>
      <c r="J73" s="8">
        <v>-2.21</v>
      </c>
      <c r="K73" s="28" t="s">
        <v>734</v>
      </c>
      <c r="L73" s="105" t="str">
        <f t="shared" si="15"/>
        <v>Yes</v>
      </c>
    </row>
    <row r="74" spans="1:12" x14ac:dyDescent="0.2">
      <c r="A74" s="168" t="s">
        <v>1291</v>
      </c>
      <c r="B74" s="22" t="s">
        <v>213</v>
      </c>
      <c r="C74" s="29">
        <v>8479.7385589999994</v>
      </c>
      <c r="D74" s="27" t="str">
        <f t="shared" si="12"/>
        <v>N/A</v>
      </c>
      <c r="E74" s="29">
        <v>9593.4446313999997</v>
      </c>
      <c r="F74" s="27" t="str">
        <f t="shared" si="13"/>
        <v>N/A</v>
      </c>
      <c r="G74" s="29">
        <v>9087.9756300999998</v>
      </c>
      <c r="H74" s="27" t="str">
        <f t="shared" si="14"/>
        <v>N/A</v>
      </c>
      <c r="I74" s="8">
        <v>13.13</v>
      </c>
      <c r="J74" s="8">
        <v>-5.27</v>
      </c>
      <c r="K74" s="28" t="s">
        <v>734</v>
      </c>
      <c r="L74" s="105" t="str">
        <f t="shared" si="15"/>
        <v>Yes</v>
      </c>
    </row>
    <row r="75" spans="1:12" ht="25.5" x14ac:dyDescent="0.2">
      <c r="A75" s="168" t="s">
        <v>1292</v>
      </c>
      <c r="B75" s="22" t="s">
        <v>213</v>
      </c>
      <c r="C75" s="23">
        <v>5.3938629430000002</v>
      </c>
      <c r="D75" s="27" t="str">
        <f t="shared" si="12"/>
        <v>N/A</v>
      </c>
      <c r="E75" s="23">
        <v>6.4146672456999996</v>
      </c>
      <c r="F75" s="27" t="str">
        <f t="shared" si="13"/>
        <v>N/A</v>
      </c>
      <c r="G75" s="23">
        <v>6.4180082157999996</v>
      </c>
      <c r="H75" s="27" t="str">
        <f t="shared" si="14"/>
        <v>N/A</v>
      </c>
      <c r="I75" s="8">
        <v>18.93</v>
      </c>
      <c r="J75" s="8">
        <v>5.21E-2</v>
      </c>
      <c r="K75" s="28" t="s">
        <v>734</v>
      </c>
      <c r="L75" s="105" t="str">
        <f t="shared" si="15"/>
        <v>Yes</v>
      </c>
    </row>
    <row r="76" spans="1:12" ht="25.5" x14ac:dyDescent="0.2">
      <c r="A76" s="168" t="s">
        <v>545</v>
      </c>
      <c r="B76" s="22" t="s">
        <v>213</v>
      </c>
      <c r="C76" s="29">
        <v>1156</v>
      </c>
      <c r="D76" s="27" t="str">
        <f t="shared" si="12"/>
        <v>N/A</v>
      </c>
      <c r="E76" s="29">
        <v>1184</v>
      </c>
      <c r="F76" s="27" t="str">
        <f t="shared" si="13"/>
        <v>N/A</v>
      </c>
      <c r="G76" s="29">
        <v>0</v>
      </c>
      <c r="H76" s="27" t="str">
        <f t="shared" si="14"/>
        <v>N/A</v>
      </c>
      <c r="I76" s="8">
        <v>2.4220000000000002</v>
      </c>
      <c r="J76" s="8">
        <v>-100</v>
      </c>
      <c r="K76" s="28" t="s">
        <v>734</v>
      </c>
      <c r="L76" s="105" t="str">
        <f t="shared" si="15"/>
        <v>No</v>
      </c>
    </row>
    <row r="77" spans="1:12" x14ac:dyDescent="0.2">
      <c r="A77" s="168" t="s">
        <v>546</v>
      </c>
      <c r="B77" s="22" t="s">
        <v>213</v>
      </c>
      <c r="C77" s="23">
        <v>11</v>
      </c>
      <c r="D77" s="27" t="str">
        <f t="shared" si="12"/>
        <v>N/A</v>
      </c>
      <c r="E77" s="23">
        <v>11</v>
      </c>
      <c r="F77" s="27" t="str">
        <f t="shared" si="13"/>
        <v>N/A</v>
      </c>
      <c r="G77" s="23">
        <v>0</v>
      </c>
      <c r="H77" s="27" t="str">
        <f t="shared" si="14"/>
        <v>N/A</v>
      </c>
      <c r="I77" s="8">
        <v>0</v>
      </c>
      <c r="J77" s="8">
        <v>-100</v>
      </c>
      <c r="K77" s="28" t="s">
        <v>734</v>
      </c>
      <c r="L77" s="105" t="str">
        <f t="shared" si="15"/>
        <v>No</v>
      </c>
    </row>
    <row r="78" spans="1:12" x14ac:dyDescent="0.2">
      <c r="A78" s="168" t="s">
        <v>1293</v>
      </c>
      <c r="B78" s="22" t="s">
        <v>213</v>
      </c>
      <c r="C78" s="29">
        <v>1156</v>
      </c>
      <c r="D78" s="27" t="str">
        <f t="shared" si="12"/>
        <v>N/A</v>
      </c>
      <c r="E78" s="29">
        <v>1184</v>
      </c>
      <c r="F78" s="27" t="str">
        <f t="shared" si="13"/>
        <v>N/A</v>
      </c>
      <c r="G78" s="29" t="s">
        <v>1748</v>
      </c>
      <c r="H78" s="27" t="str">
        <f t="shared" si="14"/>
        <v>N/A</v>
      </c>
      <c r="I78" s="8">
        <v>2.4220000000000002</v>
      </c>
      <c r="J78" s="8" t="s">
        <v>1748</v>
      </c>
      <c r="K78" s="28" t="s">
        <v>734</v>
      </c>
      <c r="L78" s="105" t="str">
        <f t="shared" si="15"/>
        <v>N/A</v>
      </c>
    </row>
    <row r="79" spans="1:12" ht="25.5" x14ac:dyDescent="0.2">
      <c r="A79" s="168" t="s">
        <v>547</v>
      </c>
      <c r="B79" s="22" t="s">
        <v>213</v>
      </c>
      <c r="C79" s="29">
        <v>57221901</v>
      </c>
      <c r="D79" s="27" t="str">
        <f t="shared" si="12"/>
        <v>N/A</v>
      </c>
      <c r="E79" s="29">
        <v>57943783</v>
      </c>
      <c r="F79" s="27" t="str">
        <f t="shared" si="13"/>
        <v>N/A</v>
      </c>
      <c r="G79" s="29">
        <v>58591977</v>
      </c>
      <c r="H79" s="27" t="str">
        <f t="shared" si="14"/>
        <v>N/A</v>
      </c>
      <c r="I79" s="8">
        <v>1.262</v>
      </c>
      <c r="J79" s="8">
        <v>1.119</v>
      </c>
      <c r="K79" s="28" t="s">
        <v>734</v>
      </c>
      <c r="L79" s="105" t="str">
        <f t="shared" si="15"/>
        <v>Yes</v>
      </c>
    </row>
    <row r="80" spans="1:12" x14ac:dyDescent="0.2">
      <c r="A80" s="168" t="s">
        <v>548</v>
      </c>
      <c r="B80" s="22" t="s">
        <v>213</v>
      </c>
      <c r="C80" s="23">
        <v>2425</v>
      </c>
      <c r="D80" s="27" t="str">
        <f t="shared" si="12"/>
        <v>N/A</v>
      </c>
      <c r="E80" s="23">
        <v>2632</v>
      </c>
      <c r="F80" s="27" t="str">
        <f t="shared" si="13"/>
        <v>N/A</v>
      </c>
      <c r="G80" s="23">
        <v>2694</v>
      </c>
      <c r="H80" s="27" t="str">
        <f t="shared" si="14"/>
        <v>N/A</v>
      </c>
      <c r="I80" s="8">
        <v>8.5359999999999996</v>
      </c>
      <c r="J80" s="8">
        <v>2.3559999999999999</v>
      </c>
      <c r="K80" s="28" t="s">
        <v>734</v>
      </c>
      <c r="L80" s="105" t="str">
        <f t="shared" si="15"/>
        <v>Yes</v>
      </c>
    </row>
    <row r="81" spans="1:12" ht="25.5" x14ac:dyDescent="0.2">
      <c r="A81" s="168" t="s">
        <v>1294</v>
      </c>
      <c r="B81" s="22" t="s">
        <v>213</v>
      </c>
      <c r="C81" s="29">
        <v>23596.660206</v>
      </c>
      <c r="D81" s="27" t="str">
        <f t="shared" si="12"/>
        <v>N/A</v>
      </c>
      <c r="E81" s="29">
        <v>22015.115121999999</v>
      </c>
      <c r="F81" s="27" t="str">
        <f t="shared" si="13"/>
        <v>N/A</v>
      </c>
      <c r="G81" s="29">
        <v>21749.063473999999</v>
      </c>
      <c r="H81" s="27" t="str">
        <f t="shared" si="14"/>
        <v>N/A</v>
      </c>
      <c r="I81" s="8">
        <v>-6.7</v>
      </c>
      <c r="J81" s="8">
        <v>-1.21</v>
      </c>
      <c r="K81" s="28" t="s">
        <v>734</v>
      </c>
      <c r="L81" s="105" t="str">
        <f t="shared" si="15"/>
        <v>Yes</v>
      </c>
    </row>
    <row r="82" spans="1:12" ht="25.5" x14ac:dyDescent="0.2">
      <c r="A82" s="168" t="s">
        <v>549</v>
      </c>
      <c r="B82" s="22" t="s">
        <v>213</v>
      </c>
      <c r="C82" s="29">
        <v>109763641</v>
      </c>
      <c r="D82" s="27" t="str">
        <f t="shared" si="12"/>
        <v>N/A</v>
      </c>
      <c r="E82" s="29">
        <v>105532479</v>
      </c>
      <c r="F82" s="27" t="str">
        <f t="shared" si="13"/>
        <v>N/A</v>
      </c>
      <c r="G82" s="29">
        <v>103217250</v>
      </c>
      <c r="H82" s="27" t="str">
        <f t="shared" si="14"/>
        <v>N/A</v>
      </c>
      <c r="I82" s="8">
        <v>-3.85</v>
      </c>
      <c r="J82" s="8">
        <v>-2.19</v>
      </c>
      <c r="K82" s="28" t="s">
        <v>734</v>
      </c>
      <c r="L82" s="105" t="str">
        <f t="shared" si="15"/>
        <v>Yes</v>
      </c>
    </row>
    <row r="83" spans="1:12" x14ac:dyDescent="0.2">
      <c r="A83" s="168" t="s">
        <v>550</v>
      </c>
      <c r="B83" s="22" t="s">
        <v>213</v>
      </c>
      <c r="C83" s="23">
        <v>1141</v>
      </c>
      <c r="D83" s="27" t="str">
        <f t="shared" si="12"/>
        <v>N/A</v>
      </c>
      <c r="E83" s="23">
        <v>1063</v>
      </c>
      <c r="F83" s="27" t="str">
        <f t="shared" si="13"/>
        <v>N/A</v>
      </c>
      <c r="G83" s="23">
        <v>1011</v>
      </c>
      <c r="H83" s="27" t="str">
        <f t="shared" si="14"/>
        <v>N/A</v>
      </c>
      <c r="I83" s="8">
        <v>-6.84</v>
      </c>
      <c r="J83" s="8">
        <v>-4.8899999999999997</v>
      </c>
      <c r="K83" s="28" t="s">
        <v>734</v>
      </c>
      <c r="L83" s="105" t="str">
        <f t="shared" si="15"/>
        <v>Yes</v>
      </c>
    </row>
    <row r="84" spans="1:12" x14ac:dyDescent="0.2">
      <c r="A84" s="168" t="s">
        <v>1295</v>
      </c>
      <c r="B84" s="22" t="s">
        <v>213</v>
      </c>
      <c r="C84" s="29">
        <v>96199.510079</v>
      </c>
      <c r="D84" s="27" t="str">
        <f t="shared" si="12"/>
        <v>N/A</v>
      </c>
      <c r="E84" s="29">
        <v>99277.967074</v>
      </c>
      <c r="F84" s="27" t="str">
        <f t="shared" si="13"/>
        <v>N/A</v>
      </c>
      <c r="G84" s="29">
        <v>102094.21365000001</v>
      </c>
      <c r="H84" s="27" t="str">
        <f t="shared" si="14"/>
        <v>N/A</v>
      </c>
      <c r="I84" s="8">
        <v>3.2</v>
      </c>
      <c r="J84" s="8">
        <v>2.8370000000000002</v>
      </c>
      <c r="K84" s="28" t="s">
        <v>734</v>
      </c>
      <c r="L84" s="105" t="str">
        <f t="shared" si="15"/>
        <v>Yes</v>
      </c>
    </row>
    <row r="85" spans="1:12" x14ac:dyDescent="0.2">
      <c r="A85" s="168" t="s">
        <v>551</v>
      </c>
      <c r="B85" s="22" t="s">
        <v>213</v>
      </c>
      <c r="C85" s="29">
        <v>59419577</v>
      </c>
      <c r="D85" s="27" t="str">
        <f t="shared" si="12"/>
        <v>N/A</v>
      </c>
      <c r="E85" s="29">
        <v>59020251</v>
      </c>
      <c r="F85" s="27" t="str">
        <f t="shared" si="13"/>
        <v>N/A</v>
      </c>
      <c r="G85" s="29">
        <v>61711526</v>
      </c>
      <c r="H85" s="27" t="str">
        <f t="shared" si="14"/>
        <v>N/A</v>
      </c>
      <c r="I85" s="8">
        <v>-0.67200000000000004</v>
      </c>
      <c r="J85" s="8">
        <v>4.5599999999999996</v>
      </c>
      <c r="K85" s="28" t="s">
        <v>734</v>
      </c>
      <c r="L85" s="105" t="str">
        <f t="shared" si="15"/>
        <v>Yes</v>
      </c>
    </row>
    <row r="86" spans="1:12" x14ac:dyDescent="0.2">
      <c r="A86" s="168" t="s">
        <v>552</v>
      </c>
      <c r="B86" s="22" t="s">
        <v>213</v>
      </c>
      <c r="C86" s="23">
        <v>1246</v>
      </c>
      <c r="D86" s="27" t="str">
        <f t="shared" si="12"/>
        <v>N/A</v>
      </c>
      <c r="E86" s="23">
        <v>1265</v>
      </c>
      <c r="F86" s="27" t="str">
        <f t="shared" si="13"/>
        <v>N/A</v>
      </c>
      <c r="G86" s="23">
        <v>1302</v>
      </c>
      <c r="H86" s="27" t="str">
        <f t="shared" si="14"/>
        <v>N/A</v>
      </c>
      <c r="I86" s="8">
        <v>1.5249999999999999</v>
      </c>
      <c r="J86" s="8">
        <v>2.9249999999999998</v>
      </c>
      <c r="K86" s="28" t="s">
        <v>734</v>
      </c>
      <c r="L86" s="105" t="str">
        <f t="shared" si="15"/>
        <v>Yes</v>
      </c>
    </row>
    <row r="87" spans="1:12" x14ac:dyDescent="0.2">
      <c r="A87" s="168" t="s">
        <v>1296</v>
      </c>
      <c r="B87" s="22" t="s">
        <v>213</v>
      </c>
      <c r="C87" s="29">
        <v>47688.264045000004</v>
      </c>
      <c r="D87" s="27" t="str">
        <f t="shared" si="12"/>
        <v>N/A</v>
      </c>
      <c r="E87" s="29">
        <v>46656.324901</v>
      </c>
      <c r="F87" s="27" t="str">
        <f t="shared" si="13"/>
        <v>N/A</v>
      </c>
      <c r="G87" s="29">
        <v>47397.485407</v>
      </c>
      <c r="H87" s="27" t="str">
        <f t="shared" si="14"/>
        <v>N/A</v>
      </c>
      <c r="I87" s="8">
        <v>-2.16</v>
      </c>
      <c r="J87" s="8">
        <v>1.589</v>
      </c>
      <c r="K87" s="28" t="s">
        <v>734</v>
      </c>
      <c r="L87" s="105" t="str">
        <f t="shared" si="15"/>
        <v>Yes</v>
      </c>
    </row>
    <row r="88" spans="1:12" ht="25.5" x14ac:dyDescent="0.2">
      <c r="A88" s="168" t="s">
        <v>553</v>
      </c>
      <c r="B88" s="22" t="s">
        <v>213</v>
      </c>
      <c r="C88" s="29">
        <v>137958477</v>
      </c>
      <c r="D88" s="27" t="str">
        <f t="shared" si="12"/>
        <v>N/A</v>
      </c>
      <c r="E88" s="29">
        <v>96247665</v>
      </c>
      <c r="F88" s="27" t="str">
        <f t="shared" si="13"/>
        <v>N/A</v>
      </c>
      <c r="G88" s="29">
        <v>95906274</v>
      </c>
      <c r="H88" s="27" t="str">
        <f t="shared" si="14"/>
        <v>N/A</v>
      </c>
      <c r="I88" s="8">
        <v>-30.2</v>
      </c>
      <c r="J88" s="8">
        <v>-0.35499999999999998</v>
      </c>
      <c r="K88" s="28" t="s">
        <v>734</v>
      </c>
      <c r="L88" s="105" t="str">
        <f t="shared" si="15"/>
        <v>Yes</v>
      </c>
    </row>
    <row r="89" spans="1:12" x14ac:dyDescent="0.2">
      <c r="A89" s="168" t="s">
        <v>554</v>
      </c>
      <c r="B89" s="22" t="s">
        <v>213</v>
      </c>
      <c r="C89" s="23">
        <v>281487</v>
      </c>
      <c r="D89" s="27" t="str">
        <f t="shared" si="12"/>
        <v>N/A</v>
      </c>
      <c r="E89" s="23">
        <v>232937</v>
      </c>
      <c r="F89" s="27" t="str">
        <f t="shared" si="13"/>
        <v>N/A</v>
      </c>
      <c r="G89" s="23">
        <v>231479</v>
      </c>
      <c r="H89" s="27" t="str">
        <f t="shared" si="14"/>
        <v>N/A</v>
      </c>
      <c r="I89" s="8">
        <v>-17.2</v>
      </c>
      <c r="J89" s="8">
        <v>-0.626</v>
      </c>
      <c r="K89" s="28" t="s">
        <v>734</v>
      </c>
      <c r="L89" s="105" t="str">
        <f t="shared" si="15"/>
        <v>Yes</v>
      </c>
    </row>
    <row r="90" spans="1:12" x14ac:dyDescent="0.2">
      <c r="A90" s="168" t="s">
        <v>1297</v>
      </c>
      <c r="B90" s="22" t="s">
        <v>213</v>
      </c>
      <c r="C90" s="29">
        <v>490.10603331999999</v>
      </c>
      <c r="D90" s="27" t="str">
        <f t="shared" si="12"/>
        <v>N/A</v>
      </c>
      <c r="E90" s="29">
        <v>413.19182869000002</v>
      </c>
      <c r="F90" s="27" t="str">
        <f t="shared" si="13"/>
        <v>N/A</v>
      </c>
      <c r="G90" s="29">
        <v>414.31954518999999</v>
      </c>
      <c r="H90" s="27" t="str">
        <f t="shared" si="14"/>
        <v>N/A</v>
      </c>
      <c r="I90" s="8">
        <v>-15.7</v>
      </c>
      <c r="J90" s="8">
        <v>0.27289999999999998</v>
      </c>
      <c r="K90" s="28" t="s">
        <v>734</v>
      </c>
      <c r="L90" s="105" t="str">
        <f t="shared" si="15"/>
        <v>Yes</v>
      </c>
    </row>
    <row r="91" spans="1:12" x14ac:dyDescent="0.2">
      <c r="A91" s="168" t="s">
        <v>555</v>
      </c>
      <c r="B91" s="22" t="s">
        <v>213</v>
      </c>
      <c r="C91" s="29">
        <v>76589254</v>
      </c>
      <c r="D91" s="27" t="str">
        <f t="shared" si="12"/>
        <v>N/A</v>
      </c>
      <c r="E91" s="29">
        <v>78032779</v>
      </c>
      <c r="F91" s="27" t="str">
        <f t="shared" si="13"/>
        <v>N/A</v>
      </c>
      <c r="G91" s="29">
        <v>87431419</v>
      </c>
      <c r="H91" s="27" t="str">
        <f t="shared" si="14"/>
        <v>N/A</v>
      </c>
      <c r="I91" s="8">
        <v>1.885</v>
      </c>
      <c r="J91" s="8">
        <v>12.04</v>
      </c>
      <c r="K91" s="28" t="s">
        <v>734</v>
      </c>
      <c r="L91" s="105" t="str">
        <f t="shared" si="15"/>
        <v>Yes</v>
      </c>
    </row>
    <row r="92" spans="1:12" x14ac:dyDescent="0.2">
      <c r="A92" s="168" t="s">
        <v>556</v>
      </c>
      <c r="B92" s="22" t="s">
        <v>213</v>
      </c>
      <c r="C92" s="23">
        <v>196013</v>
      </c>
      <c r="D92" s="27" t="str">
        <f t="shared" si="12"/>
        <v>N/A</v>
      </c>
      <c r="E92" s="23">
        <v>190456</v>
      </c>
      <c r="F92" s="27" t="str">
        <f t="shared" si="13"/>
        <v>N/A</v>
      </c>
      <c r="G92" s="23">
        <v>198360</v>
      </c>
      <c r="H92" s="27" t="str">
        <f t="shared" si="14"/>
        <v>N/A</v>
      </c>
      <c r="I92" s="8">
        <v>-2.84</v>
      </c>
      <c r="J92" s="8">
        <v>4.1500000000000004</v>
      </c>
      <c r="K92" s="28" t="s">
        <v>734</v>
      </c>
      <c r="L92" s="105" t="str">
        <f t="shared" si="15"/>
        <v>Yes</v>
      </c>
    </row>
    <row r="93" spans="1:12" x14ac:dyDescent="0.2">
      <c r="A93" s="168" t="s">
        <v>1298</v>
      </c>
      <c r="B93" s="22" t="s">
        <v>213</v>
      </c>
      <c r="C93" s="29">
        <v>390.73558386000002</v>
      </c>
      <c r="D93" s="27" t="str">
        <f t="shared" si="12"/>
        <v>N/A</v>
      </c>
      <c r="E93" s="29">
        <v>409.71551959999999</v>
      </c>
      <c r="F93" s="27" t="str">
        <f t="shared" si="13"/>
        <v>N/A</v>
      </c>
      <c r="G93" s="29">
        <v>440.77142064999998</v>
      </c>
      <c r="H93" s="27" t="str">
        <f t="shared" si="14"/>
        <v>N/A</v>
      </c>
      <c r="I93" s="8">
        <v>4.8570000000000002</v>
      </c>
      <c r="J93" s="8">
        <v>7.58</v>
      </c>
      <c r="K93" s="28" t="s">
        <v>734</v>
      </c>
      <c r="L93" s="105" t="str">
        <f t="shared" si="15"/>
        <v>Yes</v>
      </c>
    </row>
    <row r="94" spans="1:12" ht="25.5" x14ac:dyDescent="0.2">
      <c r="A94" s="168" t="s">
        <v>557</v>
      </c>
      <c r="B94" s="22" t="s">
        <v>213</v>
      </c>
      <c r="C94" s="29">
        <v>27087056</v>
      </c>
      <c r="D94" s="27" t="str">
        <f t="shared" si="12"/>
        <v>N/A</v>
      </c>
      <c r="E94" s="29">
        <v>23554700</v>
      </c>
      <c r="F94" s="27" t="str">
        <f t="shared" si="13"/>
        <v>N/A</v>
      </c>
      <c r="G94" s="29">
        <v>25306190</v>
      </c>
      <c r="H94" s="27" t="str">
        <f t="shared" si="14"/>
        <v>N/A</v>
      </c>
      <c r="I94" s="8">
        <v>-13</v>
      </c>
      <c r="J94" s="8">
        <v>7.4359999999999999</v>
      </c>
      <c r="K94" s="28" t="s">
        <v>734</v>
      </c>
      <c r="L94" s="105" t="str">
        <f t="shared" si="15"/>
        <v>Yes</v>
      </c>
    </row>
    <row r="95" spans="1:12" x14ac:dyDescent="0.2">
      <c r="A95" s="168" t="s">
        <v>558</v>
      </c>
      <c r="B95" s="22" t="s">
        <v>213</v>
      </c>
      <c r="C95" s="23">
        <v>188360</v>
      </c>
      <c r="D95" s="27" t="str">
        <f t="shared" si="12"/>
        <v>N/A</v>
      </c>
      <c r="E95" s="23">
        <v>164506</v>
      </c>
      <c r="F95" s="27" t="str">
        <f t="shared" si="13"/>
        <v>N/A</v>
      </c>
      <c r="G95" s="23">
        <v>170252</v>
      </c>
      <c r="H95" s="27" t="str">
        <f t="shared" si="14"/>
        <v>N/A</v>
      </c>
      <c r="I95" s="8">
        <v>-12.7</v>
      </c>
      <c r="J95" s="8">
        <v>3.4929999999999999</v>
      </c>
      <c r="K95" s="28" t="s">
        <v>734</v>
      </c>
      <c r="L95" s="105" t="str">
        <f t="shared" si="15"/>
        <v>Yes</v>
      </c>
    </row>
    <row r="96" spans="1:12" ht="25.5" x14ac:dyDescent="0.2">
      <c r="A96" s="168" t="s">
        <v>1299</v>
      </c>
      <c r="B96" s="22" t="s">
        <v>213</v>
      </c>
      <c r="C96" s="29">
        <v>143.80471438000001</v>
      </c>
      <c r="D96" s="27" t="str">
        <f t="shared" si="12"/>
        <v>N/A</v>
      </c>
      <c r="E96" s="29">
        <v>143.18444312</v>
      </c>
      <c r="F96" s="27" t="str">
        <f t="shared" si="13"/>
        <v>N/A</v>
      </c>
      <c r="G96" s="29">
        <v>148.63960481999999</v>
      </c>
      <c r="H96" s="27" t="str">
        <f t="shared" si="14"/>
        <v>N/A</v>
      </c>
      <c r="I96" s="8">
        <v>-0.43099999999999999</v>
      </c>
      <c r="J96" s="8">
        <v>3.81</v>
      </c>
      <c r="K96" s="28" t="s">
        <v>734</v>
      </c>
      <c r="L96" s="105" t="str">
        <f t="shared" si="15"/>
        <v>Yes</v>
      </c>
    </row>
    <row r="97" spans="1:12" ht="25.5" x14ac:dyDescent="0.2">
      <c r="A97" s="168" t="s">
        <v>559</v>
      </c>
      <c r="B97" s="22" t="s">
        <v>213</v>
      </c>
      <c r="C97" s="29">
        <v>132324411</v>
      </c>
      <c r="D97" s="27" t="str">
        <f t="shared" si="12"/>
        <v>N/A</v>
      </c>
      <c r="E97" s="29">
        <v>94996425</v>
      </c>
      <c r="F97" s="27" t="str">
        <f t="shared" si="13"/>
        <v>N/A</v>
      </c>
      <c r="G97" s="29">
        <v>105252431</v>
      </c>
      <c r="H97" s="27" t="str">
        <f t="shared" si="14"/>
        <v>N/A</v>
      </c>
      <c r="I97" s="8">
        <v>-28.2</v>
      </c>
      <c r="J97" s="8">
        <v>10.8</v>
      </c>
      <c r="K97" s="28" t="s">
        <v>734</v>
      </c>
      <c r="L97" s="105" t="str">
        <f t="shared" si="15"/>
        <v>Yes</v>
      </c>
    </row>
    <row r="98" spans="1:12" x14ac:dyDescent="0.2">
      <c r="A98" s="168" t="s">
        <v>560</v>
      </c>
      <c r="B98" s="22" t="s">
        <v>213</v>
      </c>
      <c r="C98" s="23">
        <v>198596</v>
      </c>
      <c r="D98" s="27" t="str">
        <f t="shared" si="12"/>
        <v>N/A</v>
      </c>
      <c r="E98" s="23">
        <v>159723</v>
      </c>
      <c r="F98" s="27" t="str">
        <f t="shared" si="13"/>
        <v>N/A</v>
      </c>
      <c r="G98" s="23">
        <v>160146</v>
      </c>
      <c r="H98" s="27" t="str">
        <f t="shared" si="14"/>
        <v>N/A</v>
      </c>
      <c r="I98" s="8">
        <v>-19.600000000000001</v>
      </c>
      <c r="J98" s="8">
        <v>0.26479999999999998</v>
      </c>
      <c r="K98" s="28" t="s">
        <v>734</v>
      </c>
      <c r="L98" s="105" t="str">
        <f t="shared" si="15"/>
        <v>Yes</v>
      </c>
    </row>
    <row r="99" spans="1:12" x14ac:dyDescent="0.2">
      <c r="A99" s="168" t="s">
        <v>1300</v>
      </c>
      <c r="B99" s="22" t="s">
        <v>213</v>
      </c>
      <c r="C99" s="29">
        <v>666.29947732999995</v>
      </c>
      <c r="D99" s="27" t="str">
        <f t="shared" si="12"/>
        <v>N/A</v>
      </c>
      <c r="E99" s="29">
        <v>594.75732988000004</v>
      </c>
      <c r="F99" s="27" t="str">
        <f t="shared" si="13"/>
        <v>N/A</v>
      </c>
      <c r="G99" s="29">
        <v>657.22797321999997</v>
      </c>
      <c r="H99" s="27" t="str">
        <f t="shared" si="14"/>
        <v>N/A</v>
      </c>
      <c r="I99" s="8">
        <v>-10.7</v>
      </c>
      <c r="J99" s="8">
        <v>10.5</v>
      </c>
      <c r="K99" s="28" t="s">
        <v>734</v>
      </c>
      <c r="L99" s="105" t="str">
        <f t="shared" si="15"/>
        <v>Yes</v>
      </c>
    </row>
    <row r="100" spans="1:12" x14ac:dyDescent="0.2">
      <c r="A100" s="168" t="s">
        <v>561</v>
      </c>
      <c r="B100" s="22" t="s">
        <v>213</v>
      </c>
      <c r="C100" s="29">
        <v>55752130</v>
      </c>
      <c r="D100" s="27" t="str">
        <f t="shared" si="12"/>
        <v>N/A</v>
      </c>
      <c r="E100" s="29">
        <v>48373582</v>
      </c>
      <c r="F100" s="27" t="str">
        <f t="shared" si="13"/>
        <v>N/A</v>
      </c>
      <c r="G100" s="29">
        <v>51629755</v>
      </c>
      <c r="H100" s="27" t="str">
        <f t="shared" si="14"/>
        <v>N/A</v>
      </c>
      <c r="I100" s="8">
        <v>-13.2</v>
      </c>
      <c r="J100" s="8">
        <v>6.7309999999999999</v>
      </c>
      <c r="K100" s="28" t="s">
        <v>734</v>
      </c>
      <c r="L100" s="105" t="str">
        <f t="shared" si="15"/>
        <v>Yes</v>
      </c>
    </row>
    <row r="101" spans="1:12" x14ac:dyDescent="0.2">
      <c r="A101" s="168" t="s">
        <v>562</v>
      </c>
      <c r="B101" s="22" t="s">
        <v>213</v>
      </c>
      <c r="C101" s="23">
        <v>149083</v>
      </c>
      <c r="D101" s="27" t="str">
        <f t="shared" si="12"/>
        <v>N/A</v>
      </c>
      <c r="E101" s="23">
        <v>132953</v>
      </c>
      <c r="F101" s="27" t="str">
        <f t="shared" si="13"/>
        <v>N/A</v>
      </c>
      <c r="G101" s="23">
        <v>137295</v>
      </c>
      <c r="H101" s="27" t="str">
        <f t="shared" si="14"/>
        <v>N/A</v>
      </c>
      <c r="I101" s="8">
        <v>-10.8</v>
      </c>
      <c r="J101" s="8">
        <v>3.266</v>
      </c>
      <c r="K101" s="28" t="s">
        <v>734</v>
      </c>
      <c r="L101" s="105" t="str">
        <f t="shared" si="15"/>
        <v>Yes</v>
      </c>
    </row>
    <row r="102" spans="1:12" x14ac:dyDescent="0.2">
      <c r="A102" s="168" t="s">
        <v>1301</v>
      </c>
      <c r="B102" s="22" t="s">
        <v>213</v>
      </c>
      <c r="C102" s="29">
        <v>373.96705191000001</v>
      </c>
      <c r="D102" s="27" t="str">
        <f t="shared" si="12"/>
        <v>N/A</v>
      </c>
      <c r="E102" s="29">
        <v>363.83971780000002</v>
      </c>
      <c r="F102" s="27" t="str">
        <f t="shared" si="13"/>
        <v>N/A</v>
      </c>
      <c r="G102" s="29">
        <v>376.04978331000001</v>
      </c>
      <c r="H102" s="27" t="str">
        <f t="shared" si="14"/>
        <v>N/A</v>
      </c>
      <c r="I102" s="8">
        <v>-2.71</v>
      </c>
      <c r="J102" s="8">
        <v>3.3559999999999999</v>
      </c>
      <c r="K102" s="28" t="s">
        <v>734</v>
      </c>
      <c r="L102" s="105" t="str">
        <f t="shared" si="15"/>
        <v>Yes</v>
      </c>
    </row>
    <row r="103" spans="1:12" ht="25.5" x14ac:dyDescent="0.2">
      <c r="A103" s="168" t="s">
        <v>563</v>
      </c>
      <c r="B103" s="22" t="s">
        <v>213</v>
      </c>
      <c r="C103" s="29">
        <v>1956038</v>
      </c>
      <c r="D103" s="27" t="str">
        <f t="shared" si="12"/>
        <v>N/A</v>
      </c>
      <c r="E103" s="29">
        <v>1506011</v>
      </c>
      <c r="F103" s="27" t="str">
        <f t="shared" si="13"/>
        <v>N/A</v>
      </c>
      <c r="G103" s="29">
        <v>1339806</v>
      </c>
      <c r="H103" s="27" t="str">
        <f t="shared" si="14"/>
        <v>N/A</v>
      </c>
      <c r="I103" s="8">
        <v>-23</v>
      </c>
      <c r="J103" s="8">
        <v>-11</v>
      </c>
      <c r="K103" s="28" t="s">
        <v>734</v>
      </c>
      <c r="L103" s="105" t="str">
        <f t="shared" si="15"/>
        <v>Yes</v>
      </c>
    </row>
    <row r="104" spans="1:12" x14ac:dyDescent="0.2">
      <c r="A104" s="168" t="s">
        <v>564</v>
      </c>
      <c r="B104" s="22" t="s">
        <v>213</v>
      </c>
      <c r="C104" s="23">
        <v>1782</v>
      </c>
      <c r="D104" s="27" t="str">
        <f t="shared" si="12"/>
        <v>N/A</v>
      </c>
      <c r="E104" s="23">
        <v>1226</v>
      </c>
      <c r="F104" s="27" t="str">
        <f t="shared" si="13"/>
        <v>N/A</v>
      </c>
      <c r="G104" s="23">
        <v>1039</v>
      </c>
      <c r="H104" s="27" t="str">
        <f t="shared" si="14"/>
        <v>N/A</v>
      </c>
      <c r="I104" s="8">
        <v>-31.2</v>
      </c>
      <c r="J104" s="8">
        <v>-15.3</v>
      </c>
      <c r="K104" s="28" t="s">
        <v>734</v>
      </c>
      <c r="L104" s="105" t="str">
        <f t="shared" si="15"/>
        <v>Yes</v>
      </c>
    </row>
    <row r="105" spans="1:12" ht="25.5" x14ac:dyDescent="0.2">
      <c r="A105" s="168" t="s">
        <v>1302</v>
      </c>
      <c r="B105" s="22" t="s">
        <v>213</v>
      </c>
      <c r="C105" s="29">
        <v>1097.6644220000001</v>
      </c>
      <c r="D105" s="27" t="str">
        <f t="shared" si="12"/>
        <v>N/A</v>
      </c>
      <c r="E105" s="29">
        <v>1228.3939640999999</v>
      </c>
      <c r="F105" s="27" t="str">
        <f t="shared" si="13"/>
        <v>N/A</v>
      </c>
      <c r="G105" s="29">
        <v>1289.5149182</v>
      </c>
      <c r="H105" s="27" t="str">
        <f t="shared" si="14"/>
        <v>N/A</v>
      </c>
      <c r="I105" s="8">
        <v>11.91</v>
      </c>
      <c r="J105" s="8">
        <v>4.976</v>
      </c>
      <c r="K105" s="28" t="s">
        <v>734</v>
      </c>
      <c r="L105" s="105" t="str">
        <f t="shared" si="15"/>
        <v>Yes</v>
      </c>
    </row>
    <row r="106" spans="1:12" ht="25.5" x14ac:dyDescent="0.2">
      <c r="A106" s="168" t="s">
        <v>565</v>
      </c>
      <c r="B106" s="22" t="s">
        <v>213</v>
      </c>
      <c r="C106" s="29">
        <v>52961669</v>
      </c>
      <c r="D106" s="27" t="str">
        <f t="shared" si="12"/>
        <v>N/A</v>
      </c>
      <c r="E106" s="29">
        <v>37860117</v>
      </c>
      <c r="F106" s="27" t="str">
        <f t="shared" si="13"/>
        <v>N/A</v>
      </c>
      <c r="G106" s="29">
        <v>38370541</v>
      </c>
      <c r="H106" s="27" t="str">
        <f t="shared" si="14"/>
        <v>N/A</v>
      </c>
      <c r="I106" s="8">
        <v>-28.5</v>
      </c>
      <c r="J106" s="8">
        <v>1.3480000000000001</v>
      </c>
      <c r="K106" s="28" t="s">
        <v>734</v>
      </c>
      <c r="L106" s="105" t="str">
        <f t="shared" si="15"/>
        <v>Yes</v>
      </c>
    </row>
    <row r="107" spans="1:12" x14ac:dyDescent="0.2">
      <c r="A107" s="168" t="s">
        <v>566</v>
      </c>
      <c r="B107" s="22" t="s">
        <v>213</v>
      </c>
      <c r="C107" s="23">
        <v>256064</v>
      </c>
      <c r="D107" s="27" t="str">
        <f t="shared" si="12"/>
        <v>N/A</v>
      </c>
      <c r="E107" s="23">
        <v>209557</v>
      </c>
      <c r="F107" s="27" t="str">
        <f t="shared" si="13"/>
        <v>N/A</v>
      </c>
      <c r="G107" s="23">
        <v>207310</v>
      </c>
      <c r="H107" s="27" t="str">
        <f t="shared" si="14"/>
        <v>N/A</v>
      </c>
      <c r="I107" s="8">
        <v>-18.2</v>
      </c>
      <c r="J107" s="8">
        <v>-1.07</v>
      </c>
      <c r="K107" s="28" t="s">
        <v>734</v>
      </c>
      <c r="L107" s="105" t="str">
        <f t="shared" si="15"/>
        <v>Yes</v>
      </c>
    </row>
    <row r="108" spans="1:12" x14ac:dyDescent="0.2">
      <c r="A108" s="168" t="s">
        <v>1303</v>
      </c>
      <c r="B108" s="22" t="s">
        <v>213</v>
      </c>
      <c r="C108" s="29">
        <v>206.82981208000001</v>
      </c>
      <c r="D108" s="27" t="str">
        <f t="shared" si="12"/>
        <v>N/A</v>
      </c>
      <c r="E108" s="29">
        <v>180.6673936</v>
      </c>
      <c r="F108" s="27" t="str">
        <f t="shared" si="13"/>
        <v>N/A</v>
      </c>
      <c r="G108" s="29">
        <v>185.08774782</v>
      </c>
      <c r="H108" s="27" t="str">
        <f t="shared" si="14"/>
        <v>N/A</v>
      </c>
      <c r="I108" s="8">
        <v>-12.6</v>
      </c>
      <c r="J108" s="8">
        <v>2.4470000000000001</v>
      </c>
      <c r="K108" s="28" t="s">
        <v>734</v>
      </c>
      <c r="L108" s="105" t="str">
        <f t="shared" si="15"/>
        <v>Yes</v>
      </c>
    </row>
    <row r="109" spans="1:12" x14ac:dyDescent="0.2">
      <c r="A109" s="168" t="s">
        <v>567</v>
      </c>
      <c r="B109" s="22" t="s">
        <v>213</v>
      </c>
      <c r="C109" s="29">
        <v>228396873</v>
      </c>
      <c r="D109" s="27" t="str">
        <f t="shared" si="12"/>
        <v>N/A</v>
      </c>
      <c r="E109" s="29">
        <v>213367479</v>
      </c>
      <c r="F109" s="27" t="str">
        <f t="shared" si="13"/>
        <v>N/A</v>
      </c>
      <c r="G109" s="29">
        <v>238600621</v>
      </c>
      <c r="H109" s="27" t="str">
        <f t="shared" si="14"/>
        <v>N/A</v>
      </c>
      <c r="I109" s="8">
        <v>-6.58</v>
      </c>
      <c r="J109" s="8">
        <v>11.83</v>
      </c>
      <c r="K109" s="28" t="s">
        <v>734</v>
      </c>
      <c r="L109" s="105" t="str">
        <f t="shared" si="15"/>
        <v>Yes</v>
      </c>
    </row>
    <row r="110" spans="1:12" x14ac:dyDescent="0.2">
      <c r="A110" s="168" t="s">
        <v>568</v>
      </c>
      <c r="B110" s="22" t="s">
        <v>213</v>
      </c>
      <c r="C110" s="23">
        <v>326270</v>
      </c>
      <c r="D110" s="27" t="str">
        <f t="shared" si="12"/>
        <v>N/A</v>
      </c>
      <c r="E110" s="23">
        <v>270060</v>
      </c>
      <c r="F110" s="27" t="str">
        <f t="shared" si="13"/>
        <v>N/A</v>
      </c>
      <c r="G110" s="23">
        <v>264915</v>
      </c>
      <c r="H110" s="27" t="str">
        <f t="shared" si="14"/>
        <v>N/A</v>
      </c>
      <c r="I110" s="8">
        <v>-17.2</v>
      </c>
      <c r="J110" s="8">
        <v>-1.91</v>
      </c>
      <c r="K110" s="28" t="s">
        <v>734</v>
      </c>
      <c r="L110" s="105" t="str">
        <f t="shared" si="15"/>
        <v>Yes</v>
      </c>
    </row>
    <row r="111" spans="1:12" x14ac:dyDescent="0.2">
      <c r="A111" s="168" t="s">
        <v>1304</v>
      </c>
      <c r="B111" s="22" t="s">
        <v>213</v>
      </c>
      <c r="C111" s="29">
        <v>700.02413032000004</v>
      </c>
      <c r="D111" s="27" t="str">
        <f t="shared" si="12"/>
        <v>N/A</v>
      </c>
      <c r="E111" s="29">
        <v>790.07435013999998</v>
      </c>
      <c r="F111" s="27" t="str">
        <f t="shared" si="13"/>
        <v>N/A</v>
      </c>
      <c r="G111" s="29">
        <v>900.66859559</v>
      </c>
      <c r="H111" s="27" t="str">
        <f t="shared" si="14"/>
        <v>N/A</v>
      </c>
      <c r="I111" s="8">
        <v>12.86</v>
      </c>
      <c r="J111" s="8">
        <v>14</v>
      </c>
      <c r="K111" s="28" t="s">
        <v>734</v>
      </c>
      <c r="L111" s="105" t="str">
        <f t="shared" si="15"/>
        <v>Yes</v>
      </c>
    </row>
    <row r="112" spans="1:12" ht="25.5" x14ac:dyDescent="0.2">
      <c r="A112" s="168" t="s">
        <v>569</v>
      </c>
      <c r="B112" s="22" t="s">
        <v>213</v>
      </c>
      <c r="C112" s="29">
        <v>62118668</v>
      </c>
      <c r="D112" s="27" t="str">
        <f t="shared" si="12"/>
        <v>N/A</v>
      </c>
      <c r="E112" s="29">
        <v>58139835</v>
      </c>
      <c r="F112" s="27" t="str">
        <f t="shared" si="13"/>
        <v>N/A</v>
      </c>
      <c r="G112" s="29">
        <v>65408801</v>
      </c>
      <c r="H112" s="27" t="str">
        <f t="shared" si="14"/>
        <v>N/A</v>
      </c>
      <c r="I112" s="8">
        <v>-6.41</v>
      </c>
      <c r="J112" s="8">
        <v>12.5</v>
      </c>
      <c r="K112" s="28" t="s">
        <v>734</v>
      </c>
      <c r="L112" s="105" t="str">
        <f t="shared" si="15"/>
        <v>Yes</v>
      </c>
    </row>
    <row r="113" spans="1:12" x14ac:dyDescent="0.2">
      <c r="A113" s="168" t="s">
        <v>570</v>
      </c>
      <c r="B113" s="22" t="s">
        <v>213</v>
      </c>
      <c r="C113" s="23">
        <v>110533</v>
      </c>
      <c r="D113" s="27" t="str">
        <f t="shared" si="12"/>
        <v>N/A</v>
      </c>
      <c r="E113" s="23">
        <v>86623</v>
      </c>
      <c r="F113" s="27" t="str">
        <f t="shared" si="13"/>
        <v>N/A</v>
      </c>
      <c r="G113" s="23">
        <v>88822</v>
      </c>
      <c r="H113" s="27" t="str">
        <f t="shared" si="14"/>
        <v>N/A</v>
      </c>
      <c r="I113" s="8">
        <v>-21.6</v>
      </c>
      <c r="J113" s="8">
        <v>2.5390000000000001</v>
      </c>
      <c r="K113" s="28" t="s">
        <v>734</v>
      </c>
      <c r="L113" s="105" t="str">
        <f t="shared" si="15"/>
        <v>Yes</v>
      </c>
    </row>
    <row r="114" spans="1:12" ht="25.5" x14ac:dyDescent="0.2">
      <c r="A114" s="168" t="s">
        <v>1305</v>
      </c>
      <c r="B114" s="22" t="s">
        <v>213</v>
      </c>
      <c r="C114" s="29">
        <v>561.99205667000001</v>
      </c>
      <c r="D114" s="27" t="str">
        <f t="shared" si="12"/>
        <v>N/A</v>
      </c>
      <c r="E114" s="29">
        <v>671.18242267999995</v>
      </c>
      <c r="F114" s="27" t="str">
        <f t="shared" si="13"/>
        <v>N/A</v>
      </c>
      <c r="G114" s="29">
        <v>736.40315462000001</v>
      </c>
      <c r="H114" s="27" t="str">
        <f t="shared" si="14"/>
        <v>N/A</v>
      </c>
      <c r="I114" s="8">
        <v>19.43</v>
      </c>
      <c r="J114" s="8">
        <v>9.7170000000000005</v>
      </c>
      <c r="K114" s="28" t="s">
        <v>734</v>
      </c>
      <c r="L114" s="105" t="str">
        <f t="shared" si="15"/>
        <v>Yes</v>
      </c>
    </row>
    <row r="115" spans="1:12" ht="25.5" x14ac:dyDescent="0.2">
      <c r="A115" s="168" t="s">
        <v>571</v>
      </c>
      <c r="B115" s="22" t="s">
        <v>213</v>
      </c>
      <c r="C115" s="29">
        <v>8023327</v>
      </c>
      <c r="D115" s="27" t="str">
        <f t="shared" si="12"/>
        <v>N/A</v>
      </c>
      <c r="E115" s="29">
        <v>6442928</v>
      </c>
      <c r="F115" s="27" t="str">
        <f t="shared" si="13"/>
        <v>N/A</v>
      </c>
      <c r="G115" s="29">
        <v>7177872</v>
      </c>
      <c r="H115" s="27" t="str">
        <f t="shared" si="14"/>
        <v>N/A</v>
      </c>
      <c r="I115" s="8">
        <v>-19.7</v>
      </c>
      <c r="J115" s="8">
        <v>11.41</v>
      </c>
      <c r="K115" s="28" t="s">
        <v>734</v>
      </c>
      <c r="L115" s="105" t="str">
        <f t="shared" si="15"/>
        <v>Yes</v>
      </c>
    </row>
    <row r="116" spans="1:12" x14ac:dyDescent="0.2">
      <c r="A116" s="104" t="s">
        <v>572</v>
      </c>
      <c r="B116" s="22" t="s">
        <v>213</v>
      </c>
      <c r="C116" s="23">
        <v>14238</v>
      </c>
      <c r="D116" s="27" t="str">
        <f t="shared" si="12"/>
        <v>N/A</v>
      </c>
      <c r="E116" s="23">
        <v>11021</v>
      </c>
      <c r="F116" s="27" t="str">
        <f t="shared" si="13"/>
        <v>N/A</v>
      </c>
      <c r="G116" s="23">
        <v>11550</v>
      </c>
      <c r="H116" s="27" t="str">
        <f t="shared" si="14"/>
        <v>N/A</v>
      </c>
      <c r="I116" s="8">
        <v>-22.6</v>
      </c>
      <c r="J116" s="8">
        <v>4.8</v>
      </c>
      <c r="K116" s="28" t="s">
        <v>734</v>
      </c>
      <c r="L116" s="105" t="str">
        <f t="shared" si="15"/>
        <v>Yes</v>
      </c>
    </row>
    <row r="117" spans="1:12" ht="25.5" x14ac:dyDescent="0.2">
      <c r="A117" s="104" t="s">
        <v>1306</v>
      </c>
      <c r="B117" s="22" t="s">
        <v>213</v>
      </c>
      <c r="C117" s="29">
        <v>563.51503019999996</v>
      </c>
      <c r="D117" s="27" t="str">
        <f t="shared" si="12"/>
        <v>N/A</v>
      </c>
      <c r="E117" s="29">
        <v>584.60466382000004</v>
      </c>
      <c r="F117" s="27" t="str">
        <f t="shared" si="13"/>
        <v>N/A</v>
      </c>
      <c r="G117" s="29">
        <v>621.46077921999995</v>
      </c>
      <c r="H117" s="27" t="str">
        <f t="shared" si="14"/>
        <v>N/A</v>
      </c>
      <c r="I117" s="8">
        <v>3.7429999999999999</v>
      </c>
      <c r="J117" s="8">
        <v>6.3040000000000003</v>
      </c>
      <c r="K117" s="28" t="s">
        <v>734</v>
      </c>
      <c r="L117" s="105" t="str">
        <f t="shared" si="15"/>
        <v>Yes</v>
      </c>
    </row>
    <row r="118" spans="1:12" ht="25.5" x14ac:dyDescent="0.2">
      <c r="A118" s="137" t="s">
        <v>573</v>
      </c>
      <c r="B118" s="22" t="s">
        <v>213</v>
      </c>
      <c r="C118" s="29">
        <v>4959767</v>
      </c>
      <c r="D118" s="27" t="str">
        <f t="shared" si="12"/>
        <v>N/A</v>
      </c>
      <c r="E118" s="29">
        <v>5768455</v>
      </c>
      <c r="F118" s="27" t="str">
        <f t="shared" si="13"/>
        <v>N/A</v>
      </c>
      <c r="G118" s="29">
        <v>3963881</v>
      </c>
      <c r="H118" s="27" t="str">
        <f t="shared" si="14"/>
        <v>N/A</v>
      </c>
      <c r="I118" s="8">
        <v>16.3</v>
      </c>
      <c r="J118" s="8">
        <v>-31.3</v>
      </c>
      <c r="K118" s="28" t="s">
        <v>734</v>
      </c>
      <c r="L118" s="105" t="str">
        <f t="shared" si="15"/>
        <v>No</v>
      </c>
    </row>
    <row r="119" spans="1:12" x14ac:dyDescent="0.2">
      <c r="A119" s="137" t="s">
        <v>574</v>
      </c>
      <c r="B119" s="22" t="s">
        <v>213</v>
      </c>
      <c r="C119" s="23">
        <v>315</v>
      </c>
      <c r="D119" s="27" t="str">
        <f t="shared" si="12"/>
        <v>N/A</v>
      </c>
      <c r="E119" s="23">
        <v>319</v>
      </c>
      <c r="F119" s="27" t="str">
        <f t="shared" si="13"/>
        <v>N/A</v>
      </c>
      <c r="G119" s="23">
        <v>324</v>
      </c>
      <c r="H119" s="27" t="str">
        <f t="shared" si="14"/>
        <v>N/A</v>
      </c>
      <c r="I119" s="8">
        <v>1.27</v>
      </c>
      <c r="J119" s="8">
        <v>1.5669999999999999</v>
      </c>
      <c r="K119" s="28" t="s">
        <v>734</v>
      </c>
      <c r="L119" s="105" t="str">
        <f t="shared" si="15"/>
        <v>Yes</v>
      </c>
    </row>
    <row r="120" spans="1:12" ht="25.5" x14ac:dyDescent="0.2">
      <c r="A120" s="137" t="s">
        <v>1307</v>
      </c>
      <c r="B120" s="22" t="s">
        <v>213</v>
      </c>
      <c r="C120" s="29">
        <v>15745.292063000001</v>
      </c>
      <c r="D120" s="27" t="str">
        <f t="shared" si="12"/>
        <v>N/A</v>
      </c>
      <c r="E120" s="29">
        <v>18082.931034000001</v>
      </c>
      <c r="F120" s="27" t="str">
        <f t="shared" si="13"/>
        <v>N/A</v>
      </c>
      <c r="G120" s="29">
        <v>12234.200617</v>
      </c>
      <c r="H120" s="27" t="str">
        <f t="shared" si="14"/>
        <v>N/A</v>
      </c>
      <c r="I120" s="8">
        <v>14.85</v>
      </c>
      <c r="J120" s="8">
        <v>-32.299999999999997</v>
      </c>
      <c r="K120" s="28" t="s">
        <v>734</v>
      </c>
      <c r="L120" s="105" t="str">
        <f t="shared" si="15"/>
        <v>No</v>
      </c>
    </row>
    <row r="121" spans="1:12" ht="25.5" x14ac:dyDescent="0.2">
      <c r="A121" s="137" t="s">
        <v>575</v>
      </c>
      <c r="B121" s="22" t="s">
        <v>213</v>
      </c>
      <c r="C121" s="29">
        <v>8013941</v>
      </c>
      <c r="D121" s="27" t="str">
        <f t="shared" si="12"/>
        <v>N/A</v>
      </c>
      <c r="E121" s="29">
        <v>2866655</v>
      </c>
      <c r="F121" s="27" t="str">
        <f t="shared" si="13"/>
        <v>N/A</v>
      </c>
      <c r="G121" s="29">
        <v>2950501</v>
      </c>
      <c r="H121" s="27" t="str">
        <f t="shared" si="14"/>
        <v>N/A</v>
      </c>
      <c r="I121" s="8">
        <v>-64.2</v>
      </c>
      <c r="J121" s="8">
        <v>2.9249999999999998</v>
      </c>
      <c r="K121" s="28" t="s">
        <v>734</v>
      </c>
      <c r="L121" s="105" t="str">
        <f t="shared" si="15"/>
        <v>Yes</v>
      </c>
    </row>
    <row r="122" spans="1:12" ht="25.5" x14ac:dyDescent="0.2">
      <c r="A122" s="137" t="s">
        <v>576</v>
      </c>
      <c r="B122" s="22" t="s">
        <v>213</v>
      </c>
      <c r="C122" s="23">
        <v>9921</v>
      </c>
      <c r="D122" s="27" t="str">
        <f t="shared" si="12"/>
        <v>N/A</v>
      </c>
      <c r="E122" s="23">
        <v>8039</v>
      </c>
      <c r="F122" s="27" t="str">
        <f t="shared" si="13"/>
        <v>N/A</v>
      </c>
      <c r="G122" s="23">
        <v>8955</v>
      </c>
      <c r="H122" s="27" t="str">
        <f t="shared" si="14"/>
        <v>N/A</v>
      </c>
      <c r="I122" s="8">
        <v>-19</v>
      </c>
      <c r="J122" s="8">
        <v>11.39</v>
      </c>
      <c r="K122" s="28" t="s">
        <v>734</v>
      </c>
      <c r="L122" s="105" t="str">
        <f t="shared" si="15"/>
        <v>Yes</v>
      </c>
    </row>
    <row r="123" spans="1:12" ht="25.5" x14ac:dyDescent="0.2">
      <c r="A123" s="137" t="s">
        <v>1308</v>
      </c>
      <c r="B123" s="22" t="s">
        <v>213</v>
      </c>
      <c r="C123" s="29">
        <v>807.77552665999997</v>
      </c>
      <c r="D123" s="27" t="str">
        <f t="shared" si="12"/>
        <v>N/A</v>
      </c>
      <c r="E123" s="29">
        <v>356.59348177999999</v>
      </c>
      <c r="F123" s="27" t="str">
        <f t="shared" si="13"/>
        <v>N/A</v>
      </c>
      <c r="G123" s="29">
        <v>329.48084869000002</v>
      </c>
      <c r="H123" s="27" t="str">
        <f t="shared" si="14"/>
        <v>N/A</v>
      </c>
      <c r="I123" s="8">
        <v>-55.9</v>
      </c>
      <c r="J123" s="8">
        <v>-7.6</v>
      </c>
      <c r="K123" s="28" t="s">
        <v>734</v>
      </c>
      <c r="L123" s="105" t="str">
        <f t="shared" si="15"/>
        <v>Yes</v>
      </c>
    </row>
    <row r="124" spans="1:12" ht="25.5" x14ac:dyDescent="0.2">
      <c r="A124" s="137" t="s">
        <v>577</v>
      </c>
      <c r="B124" s="22" t="s">
        <v>213</v>
      </c>
      <c r="C124" s="29">
        <v>0</v>
      </c>
      <c r="D124" s="27" t="str">
        <f t="shared" si="12"/>
        <v>N/A</v>
      </c>
      <c r="E124" s="29">
        <v>0</v>
      </c>
      <c r="F124" s="27" t="str">
        <f t="shared" si="13"/>
        <v>N/A</v>
      </c>
      <c r="G124" s="29">
        <v>0</v>
      </c>
      <c r="H124" s="27" t="str">
        <f t="shared" si="14"/>
        <v>N/A</v>
      </c>
      <c r="I124" s="8" t="s">
        <v>1748</v>
      </c>
      <c r="J124" s="8" t="s">
        <v>1748</v>
      </c>
      <c r="K124" s="28" t="s">
        <v>734</v>
      </c>
      <c r="L124" s="105" t="str">
        <f t="shared" si="15"/>
        <v>N/A</v>
      </c>
    </row>
    <row r="125" spans="1:12" x14ac:dyDescent="0.2">
      <c r="A125" s="128" t="s">
        <v>578</v>
      </c>
      <c r="B125" s="22" t="s">
        <v>213</v>
      </c>
      <c r="C125" s="23">
        <v>0</v>
      </c>
      <c r="D125" s="27" t="str">
        <f t="shared" si="12"/>
        <v>N/A</v>
      </c>
      <c r="E125" s="23">
        <v>0</v>
      </c>
      <c r="F125" s="27" t="str">
        <f t="shared" si="13"/>
        <v>N/A</v>
      </c>
      <c r="G125" s="23">
        <v>0</v>
      </c>
      <c r="H125" s="27" t="str">
        <f t="shared" si="14"/>
        <v>N/A</v>
      </c>
      <c r="I125" s="8" t="s">
        <v>1748</v>
      </c>
      <c r="J125" s="8" t="s">
        <v>1748</v>
      </c>
      <c r="K125" s="28" t="s">
        <v>734</v>
      </c>
      <c r="L125" s="105" t="str">
        <f t="shared" si="15"/>
        <v>N/A</v>
      </c>
    </row>
    <row r="126" spans="1:12" ht="25.5" x14ac:dyDescent="0.2">
      <c r="A126" s="128" t="s">
        <v>1309</v>
      </c>
      <c r="B126" s="22" t="s">
        <v>213</v>
      </c>
      <c r="C126" s="29" t="s">
        <v>1748</v>
      </c>
      <c r="D126" s="27" t="str">
        <f t="shared" si="12"/>
        <v>N/A</v>
      </c>
      <c r="E126" s="29" t="s">
        <v>1748</v>
      </c>
      <c r="F126" s="27" t="str">
        <f t="shared" si="13"/>
        <v>N/A</v>
      </c>
      <c r="G126" s="29" t="s">
        <v>1748</v>
      </c>
      <c r="H126" s="27" t="str">
        <f t="shared" si="14"/>
        <v>N/A</v>
      </c>
      <c r="I126" s="8" t="s">
        <v>1748</v>
      </c>
      <c r="J126" s="8" t="s">
        <v>1748</v>
      </c>
      <c r="K126" s="28" t="s">
        <v>734</v>
      </c>
      <c r="L126" s="105" t="str">
        <f t="shared" si="15"/>
        <v>N/A</v>
      </c>
    </row>
    <row r="127" spans="1:12" ht="25.5" x14ac:dyDescent="0.2">
      <c r="A127" s="128" t="s">
        <v>579</v>
      </c>
      <c r="B127" s="22" t="s">
        <v>213</v>
      </c>
      <c r="C127" s="29">
        <v>6879084</v>
      </c>
      <c r="D127" s="27" t="str">
        <f t="shared" si="12"/>
        <v>N/A</v>
      </c>
      <c r="E127" s="29">
        <v>6887597</v>
      </c>
      <c r="F127" s="27" t="str">
        <f t="shared" si="13"/>
        <v>N/A</v>
      </c>
      <c r="G127" s="29">
        <v>8571338</v>
      </c>
      <c r="H127" s="27" t="str">
        <f t="shared" si="14"/>
        <v>N/A</v>
      </c>
      <c r="I127" s="8">
        <v>0.12379999999999999</v>
      </c>
      <c r="J127" s="8">
        <v>24.45</v>
      </c>
      <c r="K127" s="28" t="s">
        <v>734</v>
      </c>
      <c r="L127" s="105" t="str">
        <f t="shared" si="15"/>
        <v>Yes</v>
      </c>
    </row>
    <row r="128" spans="1:12" x14ac:dyDescent="0.2">
      <c r="A128" s="128" t="s">
        <v>580</v>
      </c>
      <c r="B128" s="22" t="s">
        <v>213</v>
      </c>
      <c r="C128" s="23">
        <v>7328</v>
      </c>
      <c r="D128" s="27" t="str">
        <f t="shared" si="12"/>
        <v>N/A</v>
      </c>
      <c r="E128" s="23">
        <v>7971</v>
      </c>
      <c r="F128" s="27" t="str">
        <f t="shared" si="13"/>
        <v>N/A</v>
      </c>
      <c r="G128" s="23">
        <v>10100</v>
      </c>
      <c r="H128" s="27" t="str">
        <f t="shared" si="14"/>
        <v>N/A</v>
      </c>
      <c r="I128" s="8">
        <v>8.7750000000000004</v>
      </c>
      <c r="J128" s="8">
        <v>26.71</v>
      </c>
      <c r="K128" s="28" t="s">
        <v>734</v>
      </c>
      <c r="L128" s="105" t="str">
        <f t="shared" si="15"/>
        <v>Yes</v>
      </c>
    </row>
    <row r="129" spans="1:12" ht="25.5" x14ac:dyDescent="0.2">
      <c r="A129" s="128" t="s">
        <v>1310</v>
      </c>
      <c r="B129" s="22" t="s">
        <v>213</v>
      </c>
      <c r="C129" s="29">
        <v>938.73962882000001</v>
      </c>
      <c r="D129" s="27" t="str">
        <f t="shared" si="12"/>
        <v>N/A</v>
      </c>
      <c r="E129" s="29">
        <v>864.08192197000005</v>
      </c>
      <c r="F129" s="27" t="str">
        <f t="shared" si="13"/>
        <v>N/A</v>
      </c>
      <c r="G129" s="29">
        <v>848.64732673000003</v>
      </c>
      <c r="H129" s="27" t="str">
        <f t="shared" si="14"/>
        <v>N/A</v>
      </c>
      <c r="I129" s="8">
        <v>-7.95</v>
      </c>
      <c r="J129" s="8">
        <v>-1.79</v>
      </c>
      <c r="K129" s="28" t="s">
        <v>734</v>
      </c>
      <c r="L129" s="105" t="str">
        <f t="shared" si="15"/>
        <v>Yes</v>
      </c>
    </row>
    <row r="130" spans="1:12" ht="25.5" x14ac:dyDescent="0.2">
      <c r="A130" s="128" t="s">
        <v>581</v>
      </c>
      <c r="B130" s="22" t="s">
        <v>213</v>
      </c>
      <c r="C130" s="29">
        <v>3798283</v>
      </c>
      <c r="D130" s="27" t="str">
        <f t="shared" si="12"/>
        <v>N/A</v>
      </c>
      <c r="E130" s="29">
        <v>3302321</v>
      </c>
      <c r="F130" s="27" t="str">
        <f t="shared" si="13"/>
        <v>N/A</v>
      </c>
      <c r="G130" s="29">
        <v>4358984</v>
      </c>
      <c r="H130" s="27" t="str">
        <f t="shared" si="14"/>
        <v>N/A</v>
      </c>
      <c r="I130" s="8">
        <v>-13.1</v>
      </c>
      <c r="J130" s="8">
        <v>32</v>
      </c>
      <c r="K130" s="28" t="s">
        <v>734</v>
      </c>
      <c r="L130" s="105" t="str">
        <f t="shared" si="15"/>
        <v>No</v>
      </c>
    </row>
    <row r="131" spans="1:12" x14ac:dyDescent="0.2">
      <c r="A131" s="128" t="s">
        <v>582</v>
      </c>
      <c r="B131" s="22" t="s">
        <v>213</v>
      </c>
      <c r="C131" s="23">
        <v>388</v>
      </c>
      <c r="D131" s="27" t="str">
        <f t="shared" si="12"/>
        <v>N/A</v>
      </c>
      <c r="E131" s="23">
        <v>326</v>
      </c>
      <c r="F131" s="27" t="str">
        <f t="shared" si="13"/>
        <v>N/A</v>
      </c>
      <c r="G131" s="23">
        <v>364</v>
      </c>
      <c r="H131" s="27" t="str">
        <f t="shared" si="14"/>
        <v>N/A</v>
      </c>
      <c r="I131" s="8">
        <v>-16</v>
      </c>
      <c r="J131" s="8">
        <v>11.66</v>
      </c>
      <c r="K131" s="28" t="s">
        <v>734</v>
      </c>
      <c r="L131" s="105" t="str">
        <f t="shared" si="15"/>
        <v>Yes</v>
      </c>
    </row>
    <row r="132" spans="1:12" x14ac:dyDescent="0.2">
      <c r="A132" s="128" t="s">
        <v>1311</v>
      </c>
      <c r="B132" s="22" t="s">
        <v>213</v>
      </c>
      <c r="C132" s="29">
        <v>9789.3891753000007</v>
      </c>
      <c r="D132" s="27" t="str">
        <f t="shared" si="12"/>
        <v>N/A</v>
      </c>
      <c r="E132" s="29">
        <v>10129.819018</v>
      </c>
      <c r="F132" s="27" t="str">
        <f t="shared" si="13"/>
        <v>N/A</v>
      </c>
      <c r="G132" s="29">
        <v>11975.230769</v>
      </c>
      <c r="H132" s="27" t="str">
        <f t="shared" si="14"/>
        <v>N/A</v>
      </c>
      <c r="I132" s="8">
        <v>3.4780000000000002</v>
      </c>
      <c r="J132" s="8">
        <v>18.22</v>
      </c>
      <c r="K132" s="28" t="s">
        <v>734</v>
      </c>
      <c r="L132" s="105" t="str">
        <f t="shared" si="15"/>
        <v>Yes</v>
      </c>
    </row>
    <row r="133" spans="1:12" ht="25.5" x14ac:dyDescent="0.2">
      <c r="A133" s="128" t="s">
        <v>583</v>
      </c>
      <c r="B133" s="22" t="s">
        <v>213</v>
      </c>
      <c r="C133" s="29">
        <v>4698454</v>
      </c>
      <c r="D133" s="27" t="str">
        <f t="shared" si="12"/>
        <v>N/A</v>
      </c>
      <c r="E133" s="29">
        <v>3850285</v>
      </c>
      <c r="F133" s="27" t="str">
        <f t="shared" si="13"/>
        <v>N/A</v>
      </c>
      <c r="G133" s="29">
        <v>4158852</v>
      </c>
      <c r="H133" s="27" t="str">
        <f t="shared" si="14"/>
        <v>N/A</v>
      </c>
      <c r="I133" s="8">
        <v>-18.100000000000001</v>
      </c>
      <c r="J133" s="8">
        <v>8.0139999999999993</v>
      </c>
      <c r="K133" s="28" t="s">
        <v>734</v>
      </c>
      <c r="L133" s="105" t="str">
        <f>IF(J133="Div by 0", "N/A", IF(OR(J133="N/A",K133="N/A"),"N/A", IF(J133&gt;VALUE(MID(K133,1,2)), "No", IF(J133&lt;-1*VALUE(MID(K133,1,2)), "No", "Yes"))))</f>
        <v>Yes</v>
      </c>
    </row>
    <row r="134" spans="1:12" x14ac:dyDescent="0.2">
      <c r="A134" s="128" t="s">
        <v>584</v>
      </c>
      <c r="B134" s="22" t="s">
        <v>213</v>
      </c>
      <c r="C134" s="23">
        <v>28659</v>
      </c>
      <c r="D134" s="27" t="str">
        <f t="shared" si="12"/>
        <v>N/A</v>
      </c>
      <c r="E134" s="23">
        <v>24585</v>
      </c>
      <c r="F134" s="27" t="str">
        <f t="shared" si="13"/>
        <v>N/A</v>
      </c>
      <c r="G134" s="23">
        <v>26130</v>
      </c>
      <c r="H134" s="27" t="str">
        <f t="shared" si="14"/>
        <v>N/A</v>
      </c>
      <c r="I134" s="8">
        <v>-14.2</v>
      </c>
      <c r="J134" s="8">
        <v>6.2839999999999998</v>
      </c>
      <c r="K134" s="28" t="s">
        <v>734</v>
      </c>
      <c r="L134" s="105" t="str">
        <f t="shared" ref="L134:L138" si="16">IF(J134="Div by 0", "N/A", IF(OR(J134="N/A",K134="N/A"),"N/A", IF(J134&gt;VALUE(MID(K134,1,2)), "No", IF(J134&lt;-1*VALUE(MID(K134,1,2)), "No", "Yes"))))</f>
        <v>Yes</v>
      </c>
    </row>
    <row r="135" spans="1:12" ht="25.5" x14ac:dyDescent="0.2">
      <c r="A135" s="128" t="s">
        <v>1312</v>
      </c>
      <c r="B135" s="22" t="s">
        <v>213</v>
      </c>
      <c r="C135" s="29">
        <v>163.94340346999999</v>
      </c>
      <c r="D135" s="27" t="str">
        <f t="shared" si="12"/>
        <v>N/A</v>
      </c>
      <c r="E135" s="29">
        <v>156.61114501</v>
      </c>
      <c r="F135" s="27" t="str">
        <f t="shared" si="13"/>
        <v>N/A</v>
      </c>
      <c r="G135" s="29">
        <v>159.16004591999999</v>
      </c>
      <c r="H135" s="27" t="str">
        <f t="shared" si="14"/>
        <v>N/A</v>
      </c>
      <c r="I135" s="8">
        <v>-4.47</v>
      </c>
      <c r="J135" s="8">
        <v>1.6279999999999999</v>
      </c>
      <c r="K135" s="28" t="s">
        <v>734</v>
      </c>
      <c r="L135" s="105" t="str">
        <f t="shared" si="16"/>
        <v>Yes</v>
      </c>
    </row>
    <row r="136" spans="1:12" ht="25.5" x14ac:dyDescent="0.2">
      <c r="A136" s="128" t="s">
        <v>585</v>
      </c>
      <c r="B136" s="22" t="s">
        <v>213</v>
      </c>
      <c r="C136" s="29">
        <v>5812993</v>
      </c>
      <c r="D136" s="27" t="str">
        <f t="shared" ref="D136:D150" si="17">IF($B136="N/A","N/A",IF(C136&gt;10,"No",IF(C136&lt;-10,"No","Yes")))</f>
        <v>N/A</v>
      </c>
      <c r="E136" s="29">
        <v>7546278</v>
      </c>
      <c r="F136" s="27" t="str">
        <f t="shared" ref="F136:F150" si="18">IF($B136="N/A","N/A",IF(E136&gt;10,"No",IF(E136&lt;-10,"No","Yes")))</f>
        <v>N/A</v>
      </c>
      <c r="G136" s="29">
        <v>9675887</v>
      </c>
      <c r="H136" s="27" t="str">
        <f t="shared" ref="H136:H150" si="19">IF($B136="N/A","N/A",IF(G136&gt;10,"No",IF(G136&lt;-10,"No","Yes")))</f>
        <v>N/A</v>
      </c>
      <c r="I136" s="8">
        <v>29.82</v>
      </c>
      <c r="J136" s="8">
        <v>28.22</v>
      </c>
      <c r="K136" s="28" t="s">
        <v>734</v>
      </c>
      <c r="L136" s="105" t="str">
        <f t="shared" si="16"/>
        <v>Yes</v>
      </c>
    </row>
    <row r="137" spans="1:12" x14ac:dyDescent="0.2">
      <c r="A137" s="128" t="s">
        <v>586</v>
      </c>
      <c r="B137" s="22" t="s">
        <v>213</v>
      </c>
      <c r="C137" s="23">
        <v>84</v>
      </c>
      <c r="D137" s="27" t="str">
        <f t="shared" si="17"/>
        <v>N/A</v>
      </c>
      <c r="E137" s="23">
        <v>98</v>
      </c>
      <c r="F137" s="27" t="str">
        <f t="shared" si="18"/>
        <v>N/A</v>
      </c>
      <c r="G137" s="23">
        <v>109</v>
      </c>
      <c r="H137" s="27" t="str">
        <f t="shared" si="19"/>
        <v>N/A</v>
      </c>
      <c r="I137" s="8">
        <v>16.670000000000002</v>
      </c>
      <c r="J137" s="8">
        <v>11.22</v>
      </c>
      <c r="K137" s="28" t="s">
        <v>734</v>
      </c>
      <c r="L137" s="105" t="str">
        <f t="shared" si="16"/>
        <v>Yes</v>
      </c>
    </row>
    <row r="138" spans="1:12" ht="25.5" x14ac:dyDescent="0.2">
      <c r="A138" s="128" t="s">
        <v>1313</v>
      </c>
      <c r="B138" s="22" t="s">
        <v>213</v>
      </c>
      <c r="C138" s="29">
        <v>69202.297619000004</v>
      </c>
      <c r="D138" s="27" t="str">
        <f t="shared" si="17"/>
        <v>N/A</v>
      </c>
      <c r="E138" s="29">
        <v>77002.836735000004</v>
      </c>
      <c r="F138" s="27" t="str">
        <f t="shared" si="18"/>
        <v>N/A</v>
      </c>
      <c r="G138" s="29">
        <v>88769.605505</v>
      </c>
      <c r="H138" s="27" t="str">
        <f t="shared" si="19"/>
        <v>N/A</v>
      </c>
      <c r="I138" s="8">
        <v>11.27</v>
      </c>
      <c r="J138" s="8">
        <v>15.28</v>
      </c>
      <c r="K138" s="28" t="s">
        <v>734</v>
      </c>
      <c r="L138" s="105" t="str">
        <f t="shared" si="16"/>
        <v>Yes</v>
      </c>
    </row>
    <row r="139" spans="1:12" ht="25.5" x14ac:dyDescent="0.2">
      <c r="A139" s="128" t="s">
        <v>587</v>
      </c>
      <c r="B139" s="22" t="s">
        <v>213</v>
      </c>
      <c r="C139" s="29">
        <v>20538748</v>
      </c>
      <c r="D139" s="27" t="str">
        <f t="shared" si="17"/>
        <v>N/A</v>
      </c>
      <c r="E139" s="29">
        <v>19234431</v>
      </c>
      <c r="F139" s="27" t="str">
        <f t="shared" si="18"/>
        <v>N/A</v>
      </c>
      <c r="G139" s="29">
        <v>21339148</v>
      </c>
      <c r="H139" s="27" t="str">
        <f t="shared" si="19"/>
        <v>N/A</v>
      </c>
      <c r="I139" s="8">
        <v>-6.35</v>
      </c>
      <c r="J139" s="8">
        <v>10.94</v>
      </c>
      <c r="K139" s="28" t="s">
        <v>734</v>
      </c>
      <c r="L139" s="105" t="str">
        <f t="shared" ref="L139:L150" si="20">IF(J139="Div by 0", "N/A", IF(K139="N/A","N/A", IF(J139&gt;VALUE(MID(K139,1,2)), "No", IF(J139&lt;-1*VALUE(MID(K139,1,2)), "No", "Yes"))))</f>
        <v>Yes</v>
      </c>
    </row>
    <row r="140" spans="1:12" ht="25.5" x14ac:dyDescent="0.2">
      <c r="A140" s="128" t="s">
        <v>588</v>
      </c>
      <c r="B140" s="22" t="s">
        <v>213</v>
      </c>
      <c r="C140" s="23">
        <v>94890</v>
      </c>
      <c r="D140" s="27" t="str">
        <f t="shared" si="17"/>
        <v>N/A</v>
      </c>
      <c r="E140" s="23">
        <v>80974</v>
      </c>
      <c r="F140" s="27" t="str">
        <f t="shared" si="18"/>
        <v>N/A</v>
      </c>
      <c r="G140" s="23">
        <v>85772</v>
      </c>
      <c r="H140" s="27" t="str">
        <f t="shared" si="19"/>
        <v>N/A</v>
      </c>
      <c r="I140" s="8">
        <v>-14.7</v>
      </c>
      <c r="J140" s="8">
        <v>5.9249999999999998</v>
      </c>
      <c r="K140" s="28" t="s">
        <v>734</v>
      </c>
      <c r="L140" s="105" t="str">
        <f t="shared" si="20"/>
        <v>Yes</v>
      </c>
    </row>
    <row r="141" spans="1:12" ht="25.5" x14ac:dyDescent="0.2">
      <c r="A141" s="128" t="s">
        <v>1314</v>
      </c>
      <c r="B141" s="22" t="s">
        <v>213</v>
      </c>
      <c r="C141" s="29">
        <v>216.44797134000001</v>
      </c>
      <c r="D141" s="27" t="str">
        <f t="shared" si="17"/>
        <v>N/A</v>
      </c>
      <c r="E141" s="29">
        <v>237.53835799000001</v>
      </c>
      <c r="F141" s="27" t="str">
        <f t="shared" si="18"/>
        <v>N/A</v>
      </c>
      <c r="G141" s="29">
        <v>248.78920859999999</v>
      </c>
      <c r="H141" s="27" t="str">
        <f t="shared" si="19"/>
        <v>N/A</v>
      </c>
      <c r="I141" s="8">
        <v>9.7439999999999998</v>
      </c>
      <c r="J141" s="8">
        <v>4.7359999999999998</v>
      </c>
      <c r="K141" s="28" t="s">
        <v>734</v>
      </c>
      <c r="L141" s="105" t="str">
        <f t="shared" si="20"/>
        <v>Yes</v>
      </c>
    </row>
    <row r="142" spans="1:12" ht="25.5" x14ac:dyDescent="0.2">
      <c r="A142" s="128" t="s">
        <v>589</v>
      </c>
      <c r="B142" s="22" t="s">
        <v>213</v>
      </c>
      <c r="C142" s="29">
        <v>0</v>
      </c>
      <c r="D142" s="27" t="str">
        <f t="shared" si="17"/>
        <v>N/A</v>
      </c>
      <c r="E142" s="29">
        <v>0</v>
      </c>
      <c r="F142" s="27" t="str">
        <f t="shared" si="18"/>
        <v>N/A</v>
      </c>
      <c r="G142" s="29">
        <v>0</v>
      </c>
      <c r="H142" s="27" t="str">
        <f t="shared" si="19"/>
        <v>N/A</v>
      </c>
      <c r="I142" s="8" t="s">
        <v>1748</v>
      </c>
      <c r="J142" s="8" t="s">
        <v>1748</v>
      </c>
      <c r="K142" s="28" t="s">
        <v>734</v>
      </c>
      <c r="L142" s="105" t="str">
        <f t="shared" si="20"/>
        <v>N/A</v>
      </c>
    </row>
    <row r="143" spans="1:12" x14ac:dyDescent="0.2">
      <c r="A143" s="104" t="s">
        <v>590</v>
      </c>
      <c r="B143" s="22" t="s">
        <v>213</v>
      </c>
      <c r="C143" s="23">
        <v>0</v>
      </c>
      <c r="D143" s="27" t="str">
        <f t="shared" si="17"/>
        <v>N/A</v>
      </c>
      <c r="E143" s="23">
        <v>0</v>
      </c>
      <c r="F143" s="27" t="str">
        <f t="shared" si="18"/>
        <v>N/A</v>
      </c>
      <c r="G143" s="23">
        <v>0</v>
      </c>
      <c r="H143" s="27" t="str">
        <f t="shared" si="19"/>
        <v>N/A</v>
      </c>
      <c r="I143" s="8" t="s">
        <v>1748</v>
      </c>
      <c r="J143" s="8" t="s">
        <v>1748</v>
      </c>
      <c r="K143" s="28" t="s">
        <v>734</v>
      </c>
      <c r="L143" s="105" t="str">
        <f t="shared" si="20"/>
        <v>N/A</v>
      </c>
    </row>
    <row r="144" spans="1:12" ht="25.5" x14ac:dyDescent="0.2">
      <c r="A144" s="104" t="s">
        <v>1315</v>
      </c>
      <c r="B144" s="22" t="s">
        <v>213</v>
      </c>
      <c r="C144" s="29" t="s">
        <v>1748</v>
      </c>
      <c r="D144" s="27" t="str">
        <f t="shared" si="17"/>
        <v>N/A</v>
      </c>
      <c r="E144" s="29" t="s">
        <v>1748</v>
      </c>
      <c r="F144" s="27" t="str">
        <f t="shared" si="18"/>
        <v>N/A</v>
      </c>
      <c r="G144" s="29" t="s">
        <v>1748</v>
      </c>
      <c r="H144" s="27" t="str">
        <f t="shared" si="19"/>
        <v>N/A</v>
      </c>
      <c r="I144" s="8" t="s">
        <v>1748</v>
      </c>
      <c r="J144" s="8" t="s">
        <v>1748</v>
      </c>
      <c r="K144" s="28" t="s">
        <v>734</v>
      </c>
      <c r="L144" s="105" t="str">
        <f t="shared" si="20"/>
        <v>N/A</v>
      </c>
    </row>
    <row r="145" spans="1:12" ht="25.5" x14ac:dyDescent="0.2">
      <c r="A145" s="128" t="s">
        <v>591</v>
      </c>
      <c r="B145" s="22" t="s">
        <v>213</v>
      </c>
      <c r="C145" s="29">
        <v>71167382</v>
      </c>
      <c r="D145" s="27" t="str">
        <f t="shared" si="17"/>
        <v>N/A</v>
      </c>
      <c r="E145" s="29">
        <v>73008142</v>
      </c>
      <c r="F145" s="27" t="str">
        <f t="shared" si="18"/>
        <v>N/A</v>
      </c>
      <c r="G145" s="29">
        <v>76565800</v>
      </c>
      <c r="H145" s="27" t="str">
        <f t="shared" si="19"/>
        <v>N/A</v>
      </c>
      <c r="I145" s="8">
        <v>2.5870000000000002</v>
      </c>
      <c r="J145" s="8">
        <v>4.8730000000000002</v>
      </c>
      <c r="K145" s="28" t="s">
        <v>734</v>
      </c>
      <c r="L145" s="105" t="str">
        <f t="shared" si="20"/>
        <v>Yes</v>
      </c>
    </row>
    <row r="146" spans="1:12" x14ac:dyDescent="0.2">
      <c r="A146" s="128" t="s">
        <v>592</v>
      </c>
      <c r="B146" s="22" t="s">
        <v>213</v>
      </c>
      <c r="C146" s="23">
        <v>36700</v>
      </c>
      <c r="D146" s="27" t="str">
        <f t="shared" si="17"/>
        <v>N/A</v>
      </c>
      <c r="E146" s="23">
        <v>35031</v>
      </c>
      <c r="F146" s="27" t="str">
        <f t="shared" si="18"/>
        <v>N/A</v>
      </c>
      <c r="G146" s="23">
        <v>35574</v>
      </c>
      <c r="H146" s="27" t="str">
        <f t="shared" si="19"/>
        <v>N/A</v>
      </c>
      <c r="I146" s="8">
        <v>-4.55</v>
      </c>
      <c r="J146" s="8">
        <v>1.55</v>
      </c>
      <c r="K146" s="28" t="s">
        <v>734</v>
      </c>
      <c r="L146" s="105" t="str">
        <f t="shared" si="20"/>
        <v>Yes</v>
      </c>
    </row>
    <row r="147" spans="1:12" ht="25.5" x14ac:dyDescent="0.2">
      <c r="A147" s="128" t="s">
        <v>1316</v>
      </c>
      <c r="B147" s="22" t="s">
        <v>213</v>
      </c>
      <c r="C147" s="29">
        <v>1939.1657221</v>
      </c>
      <c r="D147" s="27" t="str">
        <f t="shared" si="17"/>
        <v>N/A</v>
      </c>
      <c r="E147" s="29">
        <v>2084.1009963000001</v>
      </c>
      <c r="F147" s="27" t="str">
        <f t="shared" si="18"/>
        <v>N/A</v>
      </c>
      <c r="G147" s="29">
        <v>2152.2966210999998</v>
      </c>
      <c r="H147" s="27" t="str">
        <f t="shared" si="19"/>
        <v>N/A</v>
      </c>
      <c r="I147" s="8">
        <v>7.4740000000000002</v>
      </c>
      <c r="J147" s="8">
        <v>3.2719999999999998</v>
      </c>
      <c r="K147" s="28" t="s">
        <v>734</v>
      </c>
      <c r="L147" s="105" t="str">
        <f t="shared" si="20"/>
        <v>Yes</v>
      </c>
    </row>
    <row r="148" spans="1:12" ht="25.5" x14ac:dyDescent="0.2">
      <c r="A148" s="128" t="s">
        <v>593</v>
      </c>
      <c r="B148" s="22" t="s">
        <v>213</v>
      </c>
      <c r="C148" s="29">
        <v>3989906</v>
      </c>
      <c r="D148" s="27" t="str">
        <f t="shared" si="17"/>
        <v>N/A</v>
      </c>
      <c r="E148" s="29">
        <v>4504204</v>
      </c>
      <c r="F148" s="27" t="str">
        <f t="shared" si="18"/>
        <v>N/A</v>
      </c>
      <c r="G148" s="29">
        <v>5787552</v>
      </c>
      <c r="H148" s="27" t="str">
        <f t="shared" si="19"/>
        <v>N/A</v>
      </c>
      <c r="I148" s="8">
        <v>12.89</v>
      </c>
      <c r="J148" s="8">
        <v>28.49</v>
      </c>
      <c r="K148" s="28" t="s">
        <v>734</v>
      </c>
      <c r="L148" s="105" t="str">
        <f t="shared" si="20"/>
        <v>Yes</v>
      </c>
    </row>
    <row r="149" spans="1:12" x14ac:dyDescent="0.2">
      <c r="A149" s="128" t="s">
        <v>594</v>
      </c>
      <c r="B149" s="22" t="s">
        <v>213</v>
      </c>
      <c r="C149" s="23">
        <v>370</v>
      </c>
      <c r="D149" s="27" t="str">
        <f t="shared" si="17"/>
        <v>N/A</v>
      </c>
      <c r="E149" s="23">
        <v>447</v>
      </c>
      <c r="F149" s="27" t="str">
        <f t="shared" si="18"/>
        <v>N/A</v>
      </c>
      <c r="G149" s="23">
        <v>560</v>
      </c>
      <c r="H149" s="27" t="str">
        <f t="shared" si="19"/>
        <v>N/A</v>
      </c>
      <c r="I149" s="8">
        <v>20.81</v>
      </c>
      <c r="J149" s="8">
        <v>25.28</v>
      </c>
      <c r="K149" s="28" t="s">
        <v>734</v>
      </c>
      <c r="L149" s="105" t="str">
        <f t="shared" si="20"/>
        <v>Yes</v>
      </c>
    </row>
    <row r="150" spans="1:12" ht="25.5" x14ac:dyDescent="0.2">
      <c r="A150" s="137" t="s">
        <v>1317</v>
      </c>
      <c r="B150" s="22" t="s">
        <v>213</v>
      </c>
      <c r="C150" s="29">
        <v>10783.52973</v>
      </c>
      <c r="D150" s="27" t="str">
        <f t="shared" si="17"/>
        <v>N/A</v>
      </c>
      <c r="E150" s="29">
        <v>10076.519016</v>
      </c>
      <c r="F150" s="27" t="str">
        <f t="shared" si="18"/>
        <v>N/A</v>
      </c>
      <c r="G150" s="29">
        <v>10334.914285999999</v>
      </c>
      <c r="H150" s="27" t="str">
        <f t="shared" si="19"/>
        <v>N/A</v>
      </c>
      <c r="I150" s="8">
        <v>-6.56</v>
      </c>
      <c r="J150" s="8">
        <v>2.5640000000000001</v>
      </c>
      <c r="K150" s="28" t="s">
        <v>734</v>
      </c>
      <c r="L150" s="105" t="str">
        <f t="shared" si="20"/>
        <v>Yes</v>
      </c>
    </row>
    <row r="151" spans="1:12" ht="25.5" x14ac:dyDescent="0.2">
      <c r="A151" s="137" t="s">
        <v>1318</v>
      </c>
      <c r="B151" s="22" t="s">
        <v>213</v>
      </c>
      <c r="C151" s="29">
        <v>644.41604523000001</v>
      </c>
      <c r="D151" s="27" t="str">
        <f t="shared" ref="D151:D170" si="21">IF($B151="N/A","N/A",IF(C151&gt;10,"No",IF(C151&lt;-10,"No","Yes")))</f>
        <v>N/A</v>
      </c>
      <c r="E151" s="29">
        <v>450.30763683999999</v>
      </c>
      <c r="F151" s="27" t="str">
        <f t="shared" ref="F151:F170" si="22">IF($B151="N/A","N/A",IF(E151&gt;10,"No",IF(E151&lt;-10,"No","Yes")))</f>
        <v>N/A</v>
      </c>
      <c r="G151" s="29">
        <v>428.65766728</v>
      </c>
      <c r="H151" s="27" t="str">
        <f t="shared" ref="H151:H170" si="23">IF($B151="N/A","N/A",IF(G151&gt;10,"No",IF(G151&lt;-10,"No","Yes")))</f>
        <v>N/A</v>
      </c>
      <c r="I151" s="8">
        <v>-30.1</v>
      </c>
      <c r="J151" s="8">
        <v>-4.8099999999999996</v>
      </c>
      <c r="K151" s="28" t="s">
        <v>734</v>
      </c>
      <c r="L151" s="105" t="str">
        <f t="shared" ref="L151:L170" si="24">IF(J151="Div by 0", "N/A", IF(K151="N/A","N/A", IF(J151&gt;VALUE(MID(K151,1,2)), "No", IF(J151&lt;-1*VALUE(MID(K151,1,2)), "No", "Yes"))))</f>
        <v>Yes</v>
      </c>
    </row>
    <row r="152" spans="1:12" ht="25.5" x14ac:dyDescent="0.2">
      <c r="A152" s="137" t="s">
        <v>1319</v>
      </c>
      <c r="B152" s="22" t="s">
        <v>213</v>
      </c>
      <c r="C152" s="29">
        <v>854.00163132</v>
      </c>
      <c r="D152" s="27" t="str">
        <f t="shared" si="21"/>
        <v>N/A</v>
      </c>
      <c r="E152" s="29">
        <v>1697.6657534000001</v>
      </c>
      <c r="F152" s="27" t="str">
        <f t="shared" si="22"/>
        <v>N/A</v>
      </c>
      <c r="G152" s="29">
        <v>1577.6377551</v>
      </c>
      <c r="H152" s="27" t="str">
        <f t="shared" si="23"/>
        <v>N/A</v>
      </c>
      <c r="I152" s="8">
        <v>98.79</v>
      </c>
      <c r="J152" s="8">
        <v>-7.07</v>
      </c>
      <c r="K152" s="28" t="s">
        <v>734</v>
      </c>
      <c r="L152" s="105" t="str">
        <f t="shared" si="24"/>
        <v>Yes</v>
      </c>
    </row>
    <row r="153" spans="1:12" ht="25.5" x14ac:dyDescent="0.2">
      <c r="A153" s="137" t="s">
        <v>1320</v>
      </c>
      <c r="B153" s="22" t="s">
        <v>213</v>
      </c>
      <c r="C153" s="29">
        <v>4045.5945072</v>
      </c>
      <c r="D153" s="27" t="str">
        <f t="shared" si="21"/>
        <v>N/A</v>
      </c>
      <c r="E153" s="29">
        <v>3347.8394165</v>
      </c>
      <c r="F153" s="27" t="str">
        <f t="shared" si="22"/>
        <v>N/A</v>
      </c>
      <c r="G153" s="29">
        <v>3385.3443115999999</v>
      </c>
      <c r="H153" s="27" t="str">
        <f t="shared" si="23"/>
        <v>N/A</v>
      </c>
      <c r="I153" s="8">
        <v>-17.2</v>
      </c>
      <c r="J153" s="8">
        <v>1.1200000000000001</v>
      </c>
      <c r="K153" s="28" t="s">
        <v>734</v>
      </c>
      <c r="L153" s="105" t="str">
        <f t="shared" si="24"/>
        <v>Yes</v>
      </c>
    </row>
    <row r="154" spans="1:12" ht="25.5" x14ac:dyDescent="0.2">
      <c r="A154" s="137" t="s">
        <v>1321</v>
      </c>
      <c r="B154" s="22" t="s">
        <v>213</v>
      </c>
      <c r="C154" s="29">
        <v>277.11542066999999</v>
      </c>
      <c r="D154" s="27" t="str">
        <f t="shared" si="21"/>
        <v>N/A</v>
      </c>
      <c r="E154" s="29">
        <v>188.43310833999999</v>
      </c>
      <c r="F154" s="27" t="str">
        <f t="shared" si="22"/>
        <v>N/A</v>
      </c>
      <c r="G154" s="29">
        <v>178.51188077</v>
      </c>
      <c r="H154" s="27" t="str">
        <f t="shared" si="23"/>
        <v>N/A</v>
      </c>
      <c r="I154" s="8">
        <v>-32</v>
      </c>
      <c r="J154" s="8">
        <v>-5.27</v>
      </c>
      <c r="K154" s="28" t="s">
        <v>734</v>
      </c>
      <c r="L154" s="105" t="str">
        <f t="shared" si="24"/>
        <v>Yes</v>
      </c>
    </row>
    <row r="155" spans="1:12" ht="25.5" x14ac:dyDescent="0.2">
      <c r="A155" s="128" t="s">
        <v>1322</v>
      </c>
      <c r="B155" s="22" t="s">
        <v>213</v>
      </c>
      <c r="C155" s="29">
        <v>1749.1684104999999</v>
      </c>
      <c r="D155" s="27" t="str">
        <f t="shared" si="21"/>
        <v>N/A</v>
      </c>
      <c r="E155" s="29">
        <v>470.34190990000002</v>
      </c>
      <c r="F155" s="27" t="str">
        <f t="shared" si="22"/>
        <v>N/A</v>
      </c>
      <c r="G155" s="29">
        <v>477.04918033000001</v>
      </c>
      <c r="H155" s="27" t="str">
        <f t="shared" si="23"/>
        <v>N/A</v>
      </c>
      <c r="I155" s="8">
        <v>-73.099999999999994</v>
      </c>
      <c r="J155" s="8">
        <v>1.4259999999999999</v>
      </c>
      <c r="K155" s="28" t="s">
        <v>734</v>
      </c>
      <c r="L155" s="105" t="str">
        <f t="shared" si="24"/>
        <v>Yes</v>
      </c>
    </row>
    <row r="156" spans="1:12" ht="25.5" x14ac:dyDescent="0.2">
      <c r="A156" s="128" t="s">
        <v>1323</v>
      </c>
      <c r="B156" s="22" t="s">
        <v>213</v>
      </c>
      <c r="C156" s="29">
        <v>504.74360002999998</v>
      </c>
      <c r="D156" s="27" t="str">
        <f t="shared" si="21"/>
        <v>N/A</v>
      </c>
      <c r="E156" s="29">
        <v>566.92222256000002</v>
      </c>
      <c r="F156" s="27" t="str">
        <f t="shared" si="22"/>
        <v>N/A</v>
      </c>
      <c r="G156" s="29">
        <v>585.26308994999999</v>
      </c>
      <c r="H156" s="27" t="str">
        <f t="shared" si="23"/>
        <v>N/A</v>
      </c>
      <c r="I156" s="8">
        <v>12.32</v>
      </c>
      <c r="J156" s="8">
        <v>3.2349999999999999</v>
      </c>
      <c r="K156" s="28" t="s">
        <v>734</v>
      </c>
      <c r="L156" s="105" t="str">
        <f t="shared" si="24"/>
        <v>Yes</v>
      </c>
    </row>
    <row r="157" spans="1:12" ht="25.5" x14ac:dyDescent="0.2">
      <c r="A157" s="128" t="s">
        <v>1324</v>
      </c>
      <c r="B157" s="22" t="s">
        <v>213</v>
      </c>
      <c r="C157" s="29">
        <v>9231.8156607000001</v>
      </c>
      <c r="D157" s="27" t="str">
        <f t="shared" si="21"/>
        <v>N/A</v>
      </c>
      <c r="E157" s="29">
        <v>8460.1602739999998</v>
      </c>
      <c r="F157" s="27" t="str">
        <f t="shared" si="22"/>
        <v>N/A</v>
      </c>
      <c r="G157" s="29">
        <v>9626.2704082</v>
      </c>
      <c r="H157" s="27" t="str">
        <f t="shared" si="23"/>
        <v>N/A</v>
      </c>
      <c r="I157" s="8">
        <v>-8.36</v>
      </c>
      <c r="J157" s="8">
        <v>13.78</v>
      </c>
      <c r="K157" s="28" t="s">
        <v>734</v>
      </c>
      <c r="L157" s="105" t="str">
        <f t="shared" si="24"/>
        <v>Yes</v>
      </c>
    </row>
    <row r="158" spans="1:12" ht="25.5" x14ac:dyDescent="0.2">
      <c r="A158" s="128" t="s">
        <v>1325</v>
      </c>
      <c r="B158" s="22" t="s">
        <v>213</v>
      </c>
      <c r="C158" s="29">
        <v>6528.2536858000003</v>
      </c>
      <c r="D158" s="27" t="str">
        <f t="shared" si="21"/>
        <v>N/A</v>
      </c>
      <c r="E158" s="29">
        <v>5587.4301825000002</v>
      </c>
      <c r="F158" s="27" t="str">
        <f t="shared" si="22"/>
        <v>N/A</v>
      </c>
      <c r="G158" s="29">
        <v>6112.0937101999998</v>
      </c>
      <c r="H158" s="27" t="str">
        <f t="shared" si="23"/>
        <v>N/A</v>
      </c>
      <c r="I158" s="8">
        <v>-14.4</v>
      </c>
      <c r="J158" s="8">
        <v>9.39</v>
      </c>
      <c r="K158" s="28" t="s">
        <v>734</v>
      </c>
      <c r="L158" s="105" t="str">
        <f t="shared" si="24"/>
        <v>Yes</v>
      </c>
    </row>
    <row r="159" spans="1:12" ht="25.5" x14ac:dyDescent="0.2">
      <c r="A159" s="128" t="s">
        <v>1326</v>
      </c>
      <c r="B159" s="22" t="s">
        <v>213</v>
      </c>
      <c r="C159" s="29">
        <v>113.93059021000001</v>
      </c>
      <c r="D159" s="27" t="str">
        <f t="shared" si="21"/>
        <v>N/A</v>
      </c>
      <c r="E159" s="29">
        <v>120.09744293</v>
      </c>
      <c r="F159" s="27" t="str">
        <f t="shared" si="22"/>
        <v>N/A</v>
      </c>
      <c r="G159" s="29">
        <v>132.27119862000001</v>
      </c>
      <c r="H159" s="27" t="str">
        <f t="shared" si="23"/>
        <v>N/A</v>
      </c>
      <c r="I159" s="8">
        <v>5.4130000000000003</v>
      </c>
      <c r="J159" s="8">
        <v>10.14</v>
      </c>
      <c r="K159" s="28" t="s">
        <v>734</v>
      </c>
      <c r="L159" s="105" t="str">
        <f t="shared" si="24"/>
        <v>Yes</v>
      </c>
    </row>
    <row r="160" spans="1:12" ht="25.5" x14ac:dyDescent="0.2">
      <c r="A160" s="137" t="s">
        <v>1327</v>
      </c>
      <c r="B160" s="22" t="s">
        <v>213</v>
      </c>
      <c r="C160" s="29">
        <v>0.96268905169999996</v>
      </c>
      <c r="D160" s="27" t="str">
        <f t="shared" si="21"/>
        <v>N/A</v>
      </c>
      <c r="E160" s="29">
        <v>45.019318374000001</v>
      </c>
      <c r="F160" s="27" t="str">
        <f t="shared" si="22"/>
        <v>N/A</v>
      </c>
      <c r="G160" s="29">
        <v>13.496214070000001</v>
      </c>
      <c r="H160" s="27" t="str">
        <f t="shared" si="23"/>
        <v>N/A</v>
      </c>
      <c r="I160" s="8">
        <v>4576</v>
      </c>
      <c r="J160" s="8">
        <v>-70</v>
      </c>
      <c r="K160" s="28" t="s">
        <v>734</v>
      </c>
      <c r="L160" s="105" t="str">
        <f t="shared" si="24"/>
        <v>No</v>
      </c>
    </row>
    <row r="161" spans="1:12" x14ac:dyDescent="0.2">
      <c r="A161" s="137" t="s">
        <v>1328</v>
      </c>
      <c r="B161" s="22" t="s">
        <v>213</v>
      </c>
      <c r="C161" s="29">
        <v>509.18138162999998</v>
      </c>
      <c r="D161" s="27" t="str">
        <f t="shared" si="21"/>
        <v>N/A</v>
      </c>
      <c r="E161" s="29">
        <v>543.65850545000001</v>
      </c>
      <c r="F161" s="27" t="str">
        <f t="shared" si="22"/>
        <v>N/A</v>
      </c>
      <c r="G161" s="29">
        <v>624.74797009999997</v>
      </c>
      <c r="H161" s="27" t="str">
        <f t="shared" si="23"/>
        <v>N/A</v>
      </c>
      <c r="I161" s="8">
        <v>6.7709999999999999</v>
      </c>
      <c r="J161" s="8">
        <v>14.92</v>
      </c>
      <c r="K161" s="28" t="s">
        <v>734</v>
      </c>
      <c r="L161" s="105" t="str">
        <f t="shared" si="24"/>
        <v>Yes</v>
      </c>
    </row>
    <row r="162" spans="1:12" x14ac:dyDescent="0.2">
      <c r="A162" s="137" t="s">
        <v>1329</v>
      </c>
      <c r="B162" s="22" t="s">
        <v>213</v>
      </c>
      <c r="C162" s="29">
        <v>646.39967374000003</v>
      </c>
      <c r="D162" s="27" t="str">
        <f t="shared" si="21"/>
        <v>N/A</v>
      </c>
      <c r="E162" s="29">
        <v>991.51095889999999</v>
      </c>
      <c r="F162" s="27" t="str">
        <f t="shared" si="22"/>
        <v>N/A</v>
      </c>
      <c r="G162" s="29">
        <v>946.4914966</v>
      </c>
      <c r="H162" s="27" t="str">
        <f t="shared" si="23"/>
        <v>N/A</v>
      </c>
      <c r="I162" s="8">
        <v>53.39</v>
      </c>
      <c r="J162" s="8">
        <v>-4.54</v>
      </c>
      <c r="K162" s="28" t="s">
        <v>734</v>
      </c>
      <c r="L162" s="105" t="str">
        <f t="shared" si="24"/>
        <v>Yes</v>
      </c>
    </row>
    <row r="163" spans="1:12" ht="25.5" x14ac:dyDescent="0.2">
      <c r="A163" s="137" t="s">
        <v>1678</v>
      </c>
      <c r="B163" s="22" t="s">
        <v>213</v>
      </c>
      <c r="C163" s="29">
        <v>2812.4109709999998</v>
      </c>
      <c r="D163" s="27" t="str">
        <f t="shared" si="21"/>
        <v>N/A</v>
      </c>
      <c r="E163" s="29">
        <v>2558.1195539999999</v>
      </c>
      <c r="F163" s="27" t="str">
        <f t="shared" si="22"/>
        <v>N/A</v>
      </c>
      <c r="G163" s="29">
        <v>3255.4911560999999</v>
      </c>
      <c r="H163" s="27" t="str">
        <f t="shared" si="23"/>
        <v>N/A</v>
      </c>
      <c r="I163" s="8">
        <v>-9.0399999999999991</v>
      </c>
      <c r="J163" s="8">
        <v>27.26</v>
      </c>
      <c r="K163" s="28" t="s">
        <v>734</v>
      </c>
      <c r="L163" s="105" t="str">
        <f t="shared" si="24"/>
        <v>Yes</v>
      </c>
    </row>
    <row r="164" spans="1:12" x14ac:dyDescent="0.2">
      <c r="A164" s="137" t="s">
        <v>1330</v>
      </c>
      <c r="B164" s="22" t="s">
        <v>213</v>
      </c>
      <c r="C164" s="29">
        <v>372.47721240999999</v>
      </c>
      <c r="D164" s="27" t="str">
        <f t="shared" si="21"/>
        <v>N/A</v>
      </c>
      <c r="E164" s="29">
        <v>377.97996318000003</v>
      </c>
      <c r="F164" s="27" t="str">
        <f t="shared" si="22"/>
        <v>N/A</v>
      </c>
      <c r="G164" s="29">
        <v>426.52569993999998</v>
      </c>
      <c r="H164" s="27" t="str">
        <f t="shared" si="23"/>
        <v>N/A</v>
      </c>
      <c r="I164" s="8">
        <v>1.4770000000000001</v>
      </c>
      <c r="J164" s="8">
        <v>12.84</v>
      </c>
      <c r="K164" s="28" t="s">
        <v>734</v>
      </c>
      <c r="L164" s="105" t="str">
        <f t="shared" si="24"/>
        <v>Yes</v>
      </c>
    </row>
    <row r="165" spans="1:12" x14ac:dyDescent="0.2">
      <c r="A165" s="137" t="s">
        <v>1331</v>
      </c>
      <c r="B165" s="22" t="s">
        <v>213</v>
      </c>
      <c r="C165" s="29">
        <v>248.53398174</v>
      </c>
      <c r="D165" s="27" t="str">
        <f t="shared" si="21"/>
        <v>N/A</v>
      </c>
      <c r="E165" s="29">
        <v>101.33516113</v>
      </c>
      <c r="F165" s="27" t="str">
        <f t="shared" si="22"/>
        <v>N/A</v>
      </c>
      <c r="G165" s="29">
        <v>90.505917812000007</v>
      </c>
      <c r="H165" s="27" t="str">
        <f t="shared" si="23"/>
        <v>N/A</v>
      </c>
      <c r="I165" s="8">
        <v>-59.2</v>
      </c>
      <c r="J165" s="8">
        <v>-10.7</v>
      </c>
      <c r="K165" s="28" t="s">
        <v>734</v>
      </c>
      <c r="L165" s="105" t="str">
        <f t="shared" si="24"/>
        <v>Yes</v>
      </c>
    </row>
    <row r="166" spans="1:12" x14ac:dyDescent="0.2">
      <c r="A166" s="137" t="s">
        <v>1332</v>
      </c>
      <c r="B166" s="22" t="s">
        <v>213</v>
      </c>
      <c r="C166" s="29">
        <v>1526.2933986</v>
      </c>
      <c r="D166" s="27" t="str">
        <f t="shared" si="21"/>
        <v>N/A</v>
      </c>
      <c r="E166" s="29">
        <v>1457.7629909</v>
      </c>
      <c r="F166" s="27" t="str">
        <f t="shared" si="22"/>
        <v>N/A</v>
      </c>
      <c r="G166" s="29">
        <v>1610.8166266999999</v>
      </c>
      <c r="H166" s="27" t="str">
        <f t="shared" si="23"/>
        <v>N/A</v>
      </c>
      <c r="I166" s="8">
        <v>-4.49</v>
      </c>
      <c r="J166" s="8">
        <v>10.5</v>
      </c>
      <c r="K166" s="28" t="s">
        <v>734</v>
      </c>
      <c r="L166" s="105" t="str">
        <f t="shared" si="24"/>
        <v>Yes</v>
      </c>
    </row>
    <row r="167" spans="1:12" x14ac:dyDescent="0.2">
      <c r="A167" s="168" t="s">
        <v>1333</v>
      </c>
      <c r="B167" s="22" t="s">
        <v>213</v>
      </c>
      <c r="C167" s="29">
        <v>3738.3017945000001</v>
      </c>
      <c r="D167" s="27" t="str">
        <f t="shared" si="21"/>
        <v>N/A</v>
      </c>
      <c r="E167" s="29">
        <v>4873.7780822000004</v>
      </c>
      <c r="F167" s="27" t="str">
        <f t="shared" si="22"/>
        <v>N/A</v>
      </c>
      <c r="G167" s="29">
        <v>4691.3435374000001</v>
      </c>
      <c r="H167" s="27" t="str">
        <f t="shared" si="23"/>
        <v>N/A</v>
      </c>
      <c r="I167" s="8">
        <v>30.37</v>
      </c>
      <c r="J167" s="8">
        <v>-3.74</v>
      </c>
      <c r="K167" s="28" t="s">
        <v>734</v>
      </c>
      <c r="L167" s="105" t="str">
        <f t="shared" si="24"/>
        <v>Yes</v>
      </c>
    </row>
    <row r="168" spans="1:12" x14ac:dyDescent="0.2">
      <c r="A168" s="168" t="s">
        <v>1334</v>
      </c>
      <c r="B168" s="22" t="s">
        <v>213</v>
      </c>
      <c r="C168" s="29">
        <v>6390.0092283000004</v>
      </c>
      <c r="D168" s="27" t="str">
        <f t="shared" si="21"/>
        <v>N/A</v>
      </c>
      <c r="E168" s="29">
        <v>5667.7539519000002</v>
      </c>
      <c r="F168" s="27" t="str">
        <f t="shared" si="22"/>
        <v>N/A</v>
      </c>
      <c r="G168" s="29">
        <v>6692.3835431999996</v>
      </c>
      <c r="H168" s="27" t="str">
        <f t="shared" si="23"/>
        <v>N/A</v>
      </c>
      <c r="I168" s="8">
        <v>-11.3</v>
      </c>
      <c r="J168" s="8">
        <v>18.079999999999998</v>
      </c>
      <c r="K168" s="28" t="s">
        <v>734</v>
      </c>
      <c r="L168" s="105" t="str">
        <f t="shared" si="24"/>
        <v>Yes</v>
      </c>
    </row>
    <row r="169" spans="1:12" x14ac:dyDescent="0.2">
      <c r="A169" s="168" t="s">
        <v>1335</v>
      </c>
      <c r="B169" s="22" t="s">
        <v>213</v>
      </c>
      <c r="C169" s="29">
        <v>1132.9786819000001</v>
      </c>
      <c r="D169" s="27" t="str">
        <f t="shared" si="21"/>
        <v>N/A</v>
      </c>
      <c r="E169" s="29">
        <v>1096.5295907</v>
      </c>
      <c r="F169" s="27" t="str">
        <f t="shared" si="22"/>
        <v>N/A</v>
      </c>
      <c r="G169" s="29">
        <v>1212.2990049</v>
      </c>
      <c r="H169" s="27" t="str">
        <f t="shared" si="23"/>
        <v>N/A</v>
      </c>
      <c r="I169" s="8">
        <v>-3.22</v>
      </c>
      <c r="J169" s="8">
        <v>10.56</v>
      </c>
      <c r="K169" s="28" t="s">
        <v>734</v>
      </c>
      <c r="L169" s="105" t="str">
        <f t="shared" si="24"/>
        <v>Yes</v>
      </c>
    </row>
    <row r="170" spans="1:12" x14ac:dyDescent="0.2">
      <c r="A170" s="168" t="s">
        <v>1336</v>
      </c>
      <c r="B170" s="22" t="s">
        <v>213</v>
      </c>
      <c r="C170" s="29">
        <v>1890.1610387000001</v>
      </c>
      <c r="D170" s="27" t="str">
        <f t="shared" si="21"/>
        <v>N/A</v>
      </c>
      <c r="E170" s="29">
        <v>821.48734604000003</v>
      </c>
      <c r="F170" s="27" t="str">
        <f t="shared" si="22"/>
        <v>N/A</v>
      </c>
      <c r="G170" s="29">
        <v>862.60773358999995</v>
      </c>
      <c r="H170" s="27" t="str">
        <f t="shared" si="23"/>
        <v>N/A</v>
      </c>
      <c r="I170" s="8">
        <v>-56.5</v>
      </c>
      <c r="J170" s="8">
        <v>5.0060000000000002</v>
      </c>
      <c r="K170" s="28" t="s">
        <v>734</v>
      </c>
      <c r="L170" s="105" t="str">
        <f t="shared" si="24"/>
        <v>Yes</v>
      </c>
    </row>
    <row r="171" spans="1:12" x14ac:dyDescent="0.2">
      <c r="A171" s="168" t="s">
        <v>85</v>
      </c>
      <c r="B171" s="22" t="s">
        <v>213</v>
      </c>
      <c r="C171" s="4">
        <v>7.5994801107000001</v>
      </c>
      <c r="D171" s="27" t="str">
        <f t="shared" ref="D171:D202" si="25">IF($B171="N/A","N/A",IF(C171&gt;10,"No",IF(C171&lt;-10,"No","Yes")))</f>
        <v>N/A</v>
      </c>
      <c r="E171" s="4">
        <v>4.6939097909000003</v>
      </c>
      <c r="F171" s="27" t="str">
        <f t="shared" ref="F171:F202" si="26">IF($B171="N/A","N/A",IF(E171&gt;10,"No",IF(E171&lt;-10,"No","Yes")))</f>
        <v>N/A</v>
      </c>
      <c r="G171" s="4">
        <v>4.7167563463000004</v>
      </c>
      <c r="H171" s="27" t="str">
        <f t="shared" ref="H171:H202" si="27">IF($B171="N/A","N/A",IF(G171&gt;10,"No",IF(G171&lt;-10,"No","Yes")))</f>
        <v>N/A</v>
      </c>
      <c r="I171" s="8">
        <v>-38.200000000000003</v>
      </c>
      <c r="J171" s="8">
        <v>0.48670000000000002</v>
      </c>
      <c r="K171" s="28" t="s">
        <v>734</v>
      </c>
      <c r="L171" s="105" t="str">
        <f t="shared" ref="L171:L202" si="28">IF(J171="Div by 0", "N/A", IF(K171="N/A","N/A", IF(J171&gt;VALUE(MID(K171,1,2)), "No", IF(J171&lt;-1*VALUE(MID(K171,1,2)), "No", "Yes"))))</f>
        <v>Yes</v>
      </c>
    </row>
    <row r="172" spans="1:12" x14ac:dyDescent="0.2">
      <c r="A172" s="168" t="s">
        <v>462</v>
      </c>
      <c r="B172" s="22" t="s">
        <v>213</v>
      </c>
      <c r="C172" s="4">
        <v>21.696574224999999</v>
      </c>
      <c r="D172" s="27" t="str">
        <f t="shared" si="25"/>
        <v>N/A</v>
      </c>
      <c r="E172" s="4">
        <v>20.958904109999999</v>
      </c>
      <c r="F172" s="27" t="str">
        <f t="shared" si="26"/>
        <v>N/A</v>
      </c>
      <c r="G172" s="4">
        <v>23.979591837000001</v>
      </c>
      <c r="H172" s="27" t="str">
        <f t="shared" si="27"/>
        <v>N/A</v>
      </c>
      <c r="I172" s="8">
        <v>-3.4</v>
      </c>
      <c r="J172" s="8">
        <v>14.41</v>
      </c>
      <c r="K172" s="28" t="s">
        <v>734</v>
      </c>
      <c r="L172" s="105" t="str">
        <f t="shared" si="28"/>
        <v>Yes</v>
      </c>
    </row>
    <row r="173" spans="1:12" x14ac:dyDescent="0.2">
      <c r="A173" s="168" t="s">
        <v>463</v>
      </c>
      <c r="B173" s="22" t="s">
        <v>213</v>
      </c>
      <c r="C173" s="4">
        <v>18.890400381999999</v>
      </c>
      <c r="D173" s="27" t="str">
        <f t="shared" si="25"/>
        <v>N/A</v>
      </c>
      <c r="E173" s="4">
        <v>15.807736795</v>
      </c>
      <c r="F173" s="27" t="str">
        <f t="shared" si="26"/>
        <v>N/A</v>
      </c>
      <c r="G173" s="4">
        <v>16.796377529000001</v>
      </c>
      <c r="H173" s="27" t="str">
        <f t="shared" si="27"/>
        <v>N/A</v>
      </c>
      <c r="I173" s="8">
        <v>-16.3</v>
      </c>
      <c r="J173" s="8">
        <v>6.2539999999999996</v>
      </c>
      <c r="K173" s="28" t="s">
        <v>734</v>
      </c>
      <c r="L173" s="105" t="str">
        <f t="shared" si="28"/>
        <v>Yes</v>
      </c>
    </row>
    <row r="174" spans="1:12" x14ac:dyDescent="0.2">
      <c r="A174" s="128" t="s">
        <v>464</v>
      </c>
      <c r="B174" s="22" t="s">
        <v>213</v>
      </c>
      <c r="C174" s="4">
        <v>4.0101084519999999</v>
      </c>
      <c r="D174" s="27" t="str">
        <f t="shared" si="25"/>
        <v>N/A</v>
      </c>
      <c r="E174" s="4">
        <v>3.5961899082</v>
      </c>
      <c r="F174" s="27" t="str">
        <f t="shared" si="26"/>
        <v>N/A</v>
      </c>
      <c r="G174" s="4">
        <v>3.5648213611999999</v>
      </c>
      <c r="H174" s="27" t="str">
        <f t="shared" si="27"/>
        <v>N/A</v>
      </c>
      <c r="I174" s="8">
        <v>-10.3</v>
      </c>
      <c r="J174" s="8">
        <v>-0.872</v>
      </c>
      <c r="K174" s="28" t="s">
        <v>734</v>
      </c>
      <c r="L174" s="105" t="str">
        <f t="shared" si="28"/>
        <v>Yes</v>
      </c>
    </row>
    <row r="175" spans="1:12" x14ac:dyDescent="0.2">
      <c r="A175" s="128" t="s">
        <v>465</v>
      </c>
      <c r="B175" s="22" t="s">
        <v>213</v>
      </c>
      <c r="C175" s="4">
        <v>32.414629505999997</v>
      </c>
      <c r="D175" s="27" t="str">
        <f t="shared" si="25"/>
        <v>N/A</v>
      </c>
      <c r="E175" s="4">
        <v>6.8078285810999999</v>
      </c>
      <c r="F175" s="27" t="str">
        <f t="shared" si="26"/>
        <v>N/A</v>
      </c>
      <c r="G175" s="4">
        <v>7.5277512312999999</v>
      </c>
      <c r="H175" s="27" t="str">
        <f t="shared" si="27"/>
        <v>N/A</v>
      </c>
      <c r="I175" s="8">
        <v>-79</v>
      </c>
      <c r="J175" s="8">
        <v>10.57</v>
      </c>
      <c r="K175" s="28" t="s">
        <v>734</v>
      </c>
      <c r="L175" s="105" t="str">
        <f t="shared" si="28"/>
        <v>Yes</v>
      </c>
    </row>
    <row r="176" spans="1:12" x14ac:dyDescent="0.2">
      <c r="A176" s="128" t="s">
        <v>1337</v>
      </c>
      <c r="B176" s="22" t="s">
        <v>213</v>
      </c>
      <c r="C176" s="4">
        <v>1.0716586744000001</v>
      </c>
      <c r="D176" s="27" t="str">
        <f t="shared" si="25"/>
        <v>N/A</v>
      </c>
      <c r="E176" s="4">
        <v>1.2612557521000001</v>
      </c>
      <c r="F176" s="27" t="str">
        <f t="shared" si="26"/>
        <v>N/A</v>
      </c>
      <c r="G176" s="4">
        <v>1.3068352906</v>
      </c>
      <c r="H176" s="27" t="str">
        <f t="shared" si="27"/>
        <v>N/A</v>
      </c>
      <c r="I176" s="8">
        <v>17.690000000000001</v>
      </c>
      <c r="J176" s="8">
        <v>3.6139999999999999</v>
      </c>
      <c r="K176" s="28" t="s">
        <v>734</v>
      </c>
      <c r="L176" s="105" t="str">
        <f t="shared" si="28"/>
        <v>Yes</v>
      </c>
    </row>
    <row r="177" spans="1:12" x14ac:dyDescent="0.2">
      <c r="A177" s="128" t="s">
        <v>1338</v>
      </c>
      <c r="B177" s="22" t="s">
        <v>213</v>
      </c>
      <c r="C177" s="4">
        <v>21.207177814000001</v>
      </c>
      <c r="D177" s="27" t="str">
        <f t="shared" si="25"/>
        <v>N/A</v>
      </c>
      <c r="E177" s="4">
        <v>19.315068492999998</v>
      </c>
      <c r="F177" s="27" t="str">
        <f t="shared" si="26"/>
        <v>N/A</v>
      </c>
      <c r="G177" s="4">
        <v>19.387755102</v>
      </c>
      <c r="H177" s="27" t="str">
        <f t="shared" si="27"/>
        <v>N/A</v>
      </c>
      <c r="I177" s="8">
        <v>-8.92</v>
      </c>
      <c r="J177" s="8">
        <v>0.37630000000000002</v>
      </c>
      <c r="K177" s="28" t="s">
        <v>734</v>
      </c>
      <c r="L177" s="105" t="str">
        <f t="shared" si="28"/>
        <v>Yes</v>
      </c>
    </row>
    <row r="178" spans="1:12" x14ac:dyDescent="0.2">
      <c r="A178" s="128" t="s">
        <v>1339</v>
      </c>
      <c r="B178" s="22" t="s">
        <v>213</v>
      </c>
      <c r="C178" s="4">
        <v>9.8275671899999999</v>
      </c>
      <c r="D178" s="27" t="str">
        <f t="shared" si="25"/>
        <v>N/A</v>
      </c>
      <c r="E178" s="4">
        <v>8.7263847834000003</v>
      </c>
      <c r="F178" s="27" t="str">
        <f t="shared" si="26"/>
        <v>N/A</v>
      </c>
      <c r="G178" s="4">
        <v>9.4983727183000006</v>
      </c>
      <c r="H178" s="27" t="str">
        <f t="shared" si="27"/>
        <v>N/A</v>
      </c>
      <c r="I178" s="8">
        <v>-11.2</v>
      </c>
      <c r="J178" s="8">
        <v>8.8469999999999995</v>
      </c>
      <c r="K178" s="28" t="s">
        <v>734</v>
      </c>
      <c r="L178" s="105" t="str">
        <f t="shared" si="28"/>
        <v>Yes</v>
      </c>
    </row>
    <row r="179" spans="1:12" x14ac:dyDescent="0.2">
      <c r="A179" s="128" t="s">
        <v>1340</v>
      </c>
      <c r="B179" s="22" t="s">
        <v>213</v>
      </c>
      <c r="C179" s="4">
        <v>0.52734008809999999</v>
      </c>
      <c r="D179" s="27" t="str">
        <f t="shared" si="25"/>
        <v>N/A</v>
      </c>
      <c r="E179" s="4">
        <v>0.59124091779999999</v>
      </c>
      <c r="F179" s="27" t="str">
        <f t="shared" si="26"/>
        <v>N/A</v>
      </c>
      <c r="G179" s="4">
        <v>0.64073105200000002</v>
      </c>
      <c r="H179" s="27" t="str">
        <f t="shared" si="27"/>
        <v>N/A</v>
      </c>
      <c r="I179" s="8">
        <v>12.12</v>
      </c>
      <c r="J179" s="8">
        <v>8.3710000000000004</v>
      </c>
      <c r="K179" s="28" t="s">
        <v>734</v>
      </c>
      <c r="L179" s="105" t="str">
        <f t="shared" si="28"/>
        <v>Yes</v>
      </c>
    </row>
    <row r="180" spans="1:12" x14ac:dyDescent="0.2">
      <c r="A180" s="128" t="s">
        <v>1341</v>
      </c>
      <c r="B180" s="22" t="s">
        <v>213</v>
      </c>
      <c r="C180" s="4">
        <v>1.6646057299999999E-2</v>
      </c>
      <c r="D180" s="27" t="str">
        <f t="shared" si="25"/>
        <v>N/A</v>
      </c>
      <c r="E180" s="4">
        <v>0.26151510039999998</v>
      </c>
      <c r="F180" s="27" t="str">
        <f t="shared" si="26"/>
        <v>N/A</v>
      </c>
      <c r="G180" s="4">
        <v>0.1249724326</v>
      </c>
      <c r="H180" s="27" t="str">
        <f t="shared" si="27"/>
        <v>N/A</v>
      </c>
      <c r="I180" s="8">
        <v>1471</v>
      </c>
      <c r="J180" s="8">
        <v>-52.2</v>
      </c>
      <c r="K180" s="28" t="s">
        <v>734</v>
      </c>
      <c r="L180" s="105" t="str">
        <f t="shared" si="28"/>
        <v>No</v>
      </c>
    </row>
    <row r="181" spans="1:12" x14ac:dyDescent="0.2">
      <c r="A181" s="128" t="s">
        <v>86</v>
      </c>
      <c r="B181" s="22" t="s">
        <v>213</v>
      </c>
      <c r="C181" s="4">
        <v>1.6434366548999999</v>
      </c>
      <c r="D181" s="27" t="str">
        <f t="shared" si="25"/>
        <v>N/A</v>
      </c>
      <c r="E181" s="4">
        <v>1.2121212121</v>
      </c>
      <c r="F181" s="27" t="str">
        <f t="shared" si="26"/>
        <v>N/A</v>
      </c>
      <c r="G181" s="4">
        <v>1.3223802844999999</v>
      </c>
      <c r="H181" s="27" t="str">
        <f t="shared" si="27"/>
        <v>N/A</v>
      </c>
      <c r="I181" s="8">
        <v>-26.2</v>
      </c>
      <c r="J181" s="8">
        <v>9.0960000000000001</v>
      </c>
      <c r="K181" s="28" t="s">
        <v>734</v>
      </c>
      <c r="L181" s="105" t="str">
        <f t="shared" si="28"/>
        <v>Yes</v>
      </c>
    </row>
    <row r="182" spans="1:12" x14ac:dyDescent="0.2">
      <c r="A182" s="128" t="s">
        <v>87</v>
      </c>
      <c r="B182" s="22" t="s">
        <v>213</v>
      </c>
      <c r="C182" s="4">
        <v>72.737689970000005</v>
      </c>
      <c r="D182" s="27" t="str">
        <f t="shared" si="25"/>
        <v>N/A</v>
      </c>
      <c r="E182" s="4">
        <v>68.811056244</v>
      </c>
      <c r="F182" s="27" t="str">
        <f t="shared" si="26"/>
        <v>N/A</v>
      </c>
      <c r="G182" s="4">
        <v>69.364911039999996</v>
      </c>
      <c r="H182" s="27" t="str">
        <f t="shared" si="27"/>
        <v>N/A</v>
      </c>
      <c r="I182" s="8">
        <v>-5.4</v>
      </c>
      <c r="J182" s="8">
        <v>0.80489999999999995</v>
      </c>
      <c r="K182" s="28" t="s">
        <v>734</v>
      </c>
      <c r="L182" s="105" t="str">
        <f t="shared" si="28"/>
        <v>Yes</v>
      </c>
    </row>
    <row r="183" spans="1:12" x14ac:dyDescent="0.2">
      <c r="A183" s="128" t="s">
        <v>466</v>
      </c>
      <c r="B183" s="22" t="s">
        <v>213</v>
      </c>
      <c r="C183" s="4">
        <v>28.058727568999998</v>
      </c>
      <c r="D183" s="27" t="str">
        <f t="shared" si="25"/>
        <v>N/A</v>
      </c>
      <c r="E183" s="4">
        <v>35.068493150999998</v>
      </c>
      <c r="F183" s="27" t="str">
        <f t="shared" si="26"/>
        <v>N/A</v>
      </c>
      <c r="G183" s="4">
        <v>34.013605441999999</v>
      </c>
      <c r="H183" s="27" t="str">
        <f t="shared" si="27"/>
        <v>N/A</v>
      </c>
      <c r="I183" s="8">
        <v>24.98</v>
      </c>
      <c r="J183" s="8">
        <v>-3.01</v>
      </c>
      <c r="K183" s="28" t="s">
        <v>734</v>
      </c>
      <c r="L183" s="105" t="str">
        <f t="shared" si="28"/>
        <v>Yes</v>
      </c>
    </row>
    <row r="184" spans="1:12" x14ac:dyDescent="0.2">
      <c r="A184" s="128" t="s">
        <v>467</v>
      </c>
      <c r="B184" s="22" t="s">
        <v>213</v>
      </c>
      <c r="C184" s="4">
        <v>80.841207397000005</v>
      </c>
      <c r="D184" s="27" t="str">
        <f t="shared" si="25"/>
        <v>N/A</v>
      </c>
      <c r="E184" s="4">
        <v>69.297005526000007</v>
      </c>
      <c r="F184" s="27" t="str">
        <f t="shared" si="26"/>
        <v>N/A</v>
      </c>
      <c r="G184" s="4">
        <v>74.469364653</v>
      </c>
      <c r="H184" s="27" t="str">
        <f t="shared" si="27"/>
        <v>N/A</v>
      </c>
      <c r="I184" s="8">
        <v>-14.3</v>
      </c>
      <c r="J184" s="8">
        <v>7.4640000000000004</v>
      </c>
      <c r="K184" s="28" t="s">
        <v>734</v>
      </c>
      <c r="L184" s="105" t="str">
        <f t="shared" si="28"/>
        <v>Yes</v>
      </c>
    </row>
    <row r="185" spans="1:12" x14ac:dyDescent="0.2">
      <c r="A185" s="128" t="s">
        <v>468</v>
      </c>
      <c r="B185" s="22" t="s">
        <v>213</v>
      </c>
      <c r="C185" s="4">
        <v>72.102204159999999</v>
      </c>
      <c r="D185" s="27" t="str">
        <f t="shared" si="25"/>
        <v>N/A</v>
      </c>
      <c r="E185" s="4">
        <v>69.764707905999998</v>
      </c>
      <c r="F185" s="27" t="str">
        <f t="shared" si="26"/>
        <v>N/A</v>
      </c>
      <c r="G185" s="4">
        <v>70.372890742999999</v>
      </c>
      <c r="H185" s="27" t="str">
        <f t="shared" si="27"/>
        <v>N/A</v>
      </c>
      <c r="I185" s="8">
        <v>-3.24</v>
      </c>
      <c r="J185" s="8">
        <v>0.87180000000000002</v>
      </c>
      <c r="K185" s="28" t="s">
        <v>734</v>
      </c>
      <c r="L185" s="105" t="str">
        <f t="shared" si="28"/>
        <v>Yes</v>
      </c>
    </row>
    <row r="186" spans="1:12" x14ac:dyDescent="0.2">
      <c r="A186" s="128" t="s">
        <v>469</v>
      </c>
      <c r="B186" s="22" t="s">
        <v>213</v>
      </c>
      <c r="C186" s="4">
        <v>73.870446114000003</v>
      </c>
      <c r="D186" s="27" t="str">
        <f t="shared" si="25"/>
        <v>N/A</v>
      </c>
      <c r="E186" s="4">
        <v>41.555593049000002</v>
      </c>
      <c r="F186" s="27" t="str">
        <f t="shared" si="26"/>
        <v>N/A</v>
      </c>
      <c r="G186" s="4">
        <v>35.131956185999996</v>
      </c>
      <c r="H186" s="27" t="str">
        <f t="shared" si="27"/>
        <v>N/A</v>
      </c>
      <c r="I186" s="8">
        <v>-43.7</v>
      </c>
      <c r="J186" s="8">
        <v>-15.5</v>
      </c>
      <c r="K186" s="28" t="s">
        <v>734</v>
      </c>
      <c r="L186" s="105" t="str">
        <f t="shared" si="28"/>
        <v>Yes</v>
      </c>
    </row>
    <row r="187" spans="1:12" x14ac:dyDescent="0.2">
      <c r="A187" s="128" t="s">
        <v>116</v>
      </c>
      <c r="B187" s="22" t="s">
        <v>213</v>
      </c>
      <c r="C187" s="4">
        <v>87.998403769999996</v>
      </c>
      <c r="D187" s="27" t="str">
        <f t="shared" si="25"/>
        <v>N/A</v>
      </c>
      <c r="E187" s="4">
        <v>87.003969771000001</v>
      </c>
      <c r="F187" s="27" t="str">
        <f t="shared" si="26"/>
        <v>N/A</v>
      </c>
      <c r="G187" s="4">
        <v>88.983936216000004</v>
      </c>
      <c r="H187" s="27" t="str">
        <f t="shared" si="27"/>
        <v>N/A</v>
      </c>
      <c r="I187" s="8">
        <v>-1.1299999999999999</v>
      </c>
      <c r="J187" s="8">
        <v>2.2759999999999998</v>
      </c>
      <c r="K187" s="28" t="s">
        <v>734</v>
      </c>
      <c r="L187" s="105" t="str">
        <f t="shared" si="28"/>
        <v>Yes</v>
      </c>
    </row>
    <row r="188" spans="1:12" x14ac:dyDescent="0.2">
      <c r="A188" s="128" t="s">
        <v>470</v>
      </c>
      <c r="B188" s="22" t="s">
        <v>213</v>
      </c>
      <c r="C188" s="4">
        <v>74.877650896999995</v>
      </c>
      <c r="D188" s="27" t="str">
        <f t="shared" si="25"/>
        <v>N/A</v>
      </c>
      <c r="E188" s="4">
        <v>79.315068492999998</v>
      </c>
      <c r="F188" s="27" t="str">
        <f t="shared" si="26"/>
        <v>N/A</v>
      </c>
      <c r="G188" s="4">
        <v>84.013605441999999</v>
      </c>
      <c r="H188" s="27" t="str">
        <f t="shared" si="27"/>
        <v>N/A</v>
      </c>
      <c r="I188" s="8">
        <v>5.9260000000000002</v>
      </c>
      <c r="J188" s="8">
        <v>5.9240000000000004</v>
      </c>
      <c r="K188" s="28" t="s">
        <v>734</v>
      </c>
      <c r="L188" s="105" t="str">
        <f t="shared" si="28"/>
        <v>Yes</v>
      </c>
    </row>
    <row r="189" spans="1:12" x14ac:dyDescent="0.2">
      <c r="A189" s="128" t="s">
        <v>471</v>
      </c>
      <c r="B189" s="22" t="s">
        <v>213</v>
      </c>
      <c r="C189" s="4">
        <v>89.131953381000002</v>
      </c>
      <c r="D189" s="27" t="str">
        <f t="shared" si="25"/>
        <v>N/A</v>
      </c>
      <c r="E189" s="4">
        <v>80.799383113000005</v>
      </c>
      <c r="F189" s="27" t="str">
        <f t="shared" si="26"/>
        <v>N/A</v>
      </c>
      <c r="G189" s="4">
        <v>86.221168813000006</v>
      </c>
      <c r="H189" s="27" t="str">
        <f t="shared" si="27"/>
        <v>N/A</v>
      </c>
      <c r="I189" s="8">
        <v>-9.35</v>
      </c>
      <c r="J189" s="8">
        <v>6.71</v>
      </c>
      <c r="K189" s="28" t="s">
        <v>734</v>
      </c>
      <c r="L189" s="105" t="str">
        <f t="shared" si="28"/>
        <v>Yes</v>
      </c>
    </row>
    <row r="190" spans="1:12" x14ac:dyDescent="0.2">
      <c r="A190" s="128" t="s">
        <v>472</v>
      </c>
      <c r="B190" s="22" t="s">
        <v>213</v>
      </c>
      <c r="C190" s="4">
        <v>88.562767202000003</v>
      </c>
      <c r="D190" s="27" t="str">
        <f t="shared" si="25"/>
        <v>N/A</v>
      </c>
      <c r="E190" s="4">
        <v>88.264641957999999</v>
      </c>
      <c r="F190" s="27" t="str">
        <f t="shared" si="26"/>
        <v>N/A</v>
      </c>
      <c r="G190" s="4">
        <v>90.193721718999996</v>
      </c>
      <c r="H190" s="27" t="str">
        <f t="shared" si="27"/>
        <v>N/A</v>
      </c>
      <c r="I190" s="8">
        <v>-0.33700000000000002</v>
      </c>
      <c r="J190" s="8">
        <v>2.1859999999999999</v>
      </c>
      <c r="K190" s="28" t="s">
        <v>734</v>
      </c>
      <c r="L190" s="105" t="str">
        <f t="shared" si="28"/>
        <v>Yes</v>
      </c>
    </row>
    <row r="191" spans="1:12" x14ac:dyDescent="0.2">
      <c r="A191" s="128" t="s">
        <v>473</v>
      </c>
      <c r="B191" s="22" t="s">
        <v>213</v>
      </c>
      <c r="C191" s="4">
        <v>82.374203367000007</v>
      </c>
      <c r="D191" s="27" t="str">
        <f t="shared" si="25"/>
        <v>N/A</v>
      </c>
      <c r="E191" s="4">
        <v>66.677914627999996</v>
      </c>
      <c r="F191" s="27" t="str">
        <f t="shared" si="26"/>
        <v>N/A</v>
      </c>
      <c r="G191" s="4">
        <v>64.750422701000005</v>
      </c>
      <c r="H191" s="27" t="str">
        <f t="shared" si="27"/>
        <v>N/A</v>
      </c>
      <c r="I191" s="8">
        <v>-19.100000000000001</v>
      </c>
      <c r="J191" s="8">
        <v>-2.89</v>
      </c>
      <c r="K191" s="28" t="s">
        <v>734</v>
      </c>
      <c r="L191" s="105" t="str">
        <f t="shared" si="28"/>
        <v>Yes</v>
      </c>
    </row>
    <row r="192" spans="1:12" x14ac:dyDescent="0.2">
      <c r="A192" s="128" t="s">
        <v>1342</v>
      </c>
      <c r="B192" s="22" t="s">
        <v>213</v>
      </c>
      <c r="C192" s="23">
        <v>5.3938629430000002</v>
      </c>
      <c r="D192" s="27" t="str">
        <f t="shared" si="25"/>
        <v>N/A</v>
      </c>
      <c r="E192" s="23">
        <v>6.4146672456999996</v>
      </c>
      <c r="F192" s="27" t="str">
        <f t="shared" si="26"/>
        <v>N/A</v>
      </c>
      <c r="G192" s="23">
        <v>6.4180082157999996</v>
      </c>
      <c r="H192" s="27" t="str">
        <f t="shared" si="27"/>
        <v>N/A</v>
      </c>
      <c r="I192" s="8">
        <v>18.93</v>
      </c>
      <c r="J192" s="8">
        <v>5.21E-2</v>
      </c>
      <c r="K192" s="28" t="s">
        <v>734</v>
      </c>
      <c r="L192" s="105" t="str">
        <f t="shared" si="28"/>
        <v>Yes</v>
      </c>
    </row>
    <row r="193" spans="1:12" x14ac:dyDescent="0.2">
      <c r="A193" s="128" t="s">
        <v>1343</v>
      </c>
      <c r="B193" s="22" t="s">
        <v>213</v>
      </c>
      <c r="C193" s="23">
        <v>1.8345864662</v>
      </c>
      <c r="D193" s="27" t="str">
        <f t="shared" si="25"/>
        <v>N/A</v>
      </c>
      <c r="E193" s="23">
        <v>4.5359477123999996</v>
      </c>
      <c r="F193" s="27" t="str">
        <f t="shared" si="26"/>
        <v>N/A</v>
      </c>
      <c r="G193" s="23">
        <v>3.6808510638</v>
      </c>
      <c r="H193" s="27" t="str">
        <f t="shared" si="27"/>
        <v>N/A</v>
      </c>
      <c r="I193" s="8">
        <v>147.19999999999999</v>
      </c>
      <c r="J193" s="8">
        <v>-18.899999999999999</v>
      </c>
      <c r="K193" s="28" t="s">
        <v>734</v>
      </c>
      <c r="L193" s="105" t="str">
        <f t="shared" si="28"/>
        <v>Yes</v>
      </c>
    </row>
    <row r="194" spans="1:12" x14ac:dyDescent="0.2">
      <c r="A194" s="128" t="s">
        <v>1344</v>
      </c>
      <c r="B194" s="22" t="s">
        <v>213</v>
      </c>
      <c r="C194" s="23">
        <v>13.011093811</v>
      </c>
      <c r="D194" s="27" t="str">
        <f t="shared" si="25"/>
        <v>N/A</v>
      </c>
      <c r="E194" s="23">
        <v>13.244105691</v>
      </c>
      <c r="F194" s="27" t="str">
        <f t="shared" si="26"/>
        <v>N/A</v>
      </c>
      <c r="G194" s="23">
        <v>13.280749789</v>
      </c>
      <c r="H194" s="27" t="str">
        <f t="shared" si="27"/>
        <v>N/A</v>
      </c>
      <c r="I194" s="8">
        <v>1.7909999999999999</v>
      </c>
      <c r="J194" s="8">
        <v>0.2767</v>
      </c>
      <c r="K194" s="28" t="s">
        <v>734</v>
      </c>
      <c r="L194" s="105" t="str">
        <f t="shared" si="28"/>
        <v>Yes</v>
      </c>
    </row>
    <row r="195" spans="1:12" x14ac:dyDescent="0.2">
      <c r="A195" s="128" t="s">
        <v>1345</v>
      </c>
      <c r="B195" s="22" t="s">
        <v>213</v>
      </c>
      <c r="C195" s="23">
        <v>4.7016330830999999</v>
      </c>
      <c r="D195" s="27" t="str">
        <f t="shared" si="25"/>
        <v>N/A</v>
      </c>
      <c r="E195" s="23">
        <v>3.8885345240000002</v>
      </c>
      <c r="F195" s="27" t="str">
        <f t="shared" si="26"/>
        <v>N/A</v>
      </c>
      <c r="G195" s="23">
        <v>3.9730600777</v>
      </c>
      <c r="H195" s="27" t="str">
        <f t="shared" si="27"/>
        <v>N/A</v>
      </c>
      <c r="I195" s="8">
        <v>-17.3</v>
      </c>
      <c r="J195" s="8">
        <v>2.1739999999999999</v>
      </c>
      <c r="K195" s="28" t="s">
        <v>734</v>
      </c>
      <c r="L195" s="105" t="str">
        <f t="shared" si="28"/>
        <v>Yes</v>
      </c>
    </row>
    <row r="196" spans="1:12" x14ac:dyDescent="0.2">
      <c r="A196" s="128" t="s">
        <v>1346</v>
      </c>
      <c r="B196" s="22" t="s">
        <v>213</v>
      </c>
      <c r="C196" s="23">
        <v>3.3285892450999999</v>
      </c>
      <c r="D196" s="27" t="str">
        <f t="shared" si="25"/>
        <v>N/A</v>
      </c>
      <c r="E196" s="23">
        <v>4.3940520446000004</v>
      </c>
      <c r="F196" s="27" t="str">
        <f t="shared" si="26"/>
        <v>N/A</v>
      </c>
      <c r="G196" s="23">
        <v>3.8671875</v>
      </c>
      <c r="H196" s="27" t="str">
        <f t="shared" si="27"/>
        <v>N/A</v>
      </c>
      <c r="I196" s="8">
        <v>32.01</v>
      </c>
      <c r="J196" s="8">
        <v>-12</v>
      </c>
      <c r="K196" s="28" t="s">
        <v>734</v>
      </c>
      <c r="L196" s="105" t="str">
        <f t="shared" si="28"/>
        <v>Yes</v>
      </c>
    </row>
    <row r="197" spans="1:12" x14ac:dyDescent="0.2">
      <c r="A197" s="128" t="s">
        <v>1347</v>
      </c>
      <c r="B197" s="22" t="s">
        <v>213</v>
      </c>
      <c r="C197" s="23">
        <v>178.28624922</v>
      </c>
      <c r="D197" s="27" t="str">
        <f t="shared" si="25"/>
        <v>N/A</v>
      </c>
      <c r="E197" s="23">
        <v>165.57131312999999</v>
      </c>
      <c r="F197" s="27" t="str">
        <f t="shared" si="26"/>
        <v>N/A</v>
      </c>
      <c r="G197" s="23">
        <v>163.50490884000001</v>
      </c>
      <c r="H197" s="27" t="str">
        <f t="shared" si="27"/>
        <v>N/A</v>
      </c>
      <c r="I197" s="8">
        <v>-7.13</v>
      </c>
      <c r="J197" s="8">
        <v>-1.25</v>
      </c>
      <c r="K197" s="28" t="s">
        <v>734</v>
      </c>
      <c r="L197" s="105" t="str">
        <f t="shared" si="28"/>
        <v>Yes</v>
      </c>
    </row>
    <row r="198" spans="1:12" x14ac:dyDescent="0.2">
      <c r="A198" s="128" t="s">
        <v>1348</v>
      </c>
      <c r="B198" s="22" t="s">
        <v>213</v>
      </c>
      <c r="C198" s="23">
        <v>243.91538462</v>
      </c>
      <c r="D198" s="27" t="str">
        <f t="shared" si="25"/>
        <v>N/A</v>
      </c>
      <c r="E198" s="23">
        <v>240.78014184</v>
      </c>
      <c r="F198" s="27" t="str">
        <f t="shared" si="26"/>
        <v>N/A</v>
      </c>
      <c r="G198" s="23">
        <v>271.65789474000002</v>
      </c>
      <c r="H198" s="27" t="str">
        <f t="shared" si="27"/>
        <v>N/A</v>
      </c>
      <c r="I198" s="8">
        <v>-1.29</v>
      </c>
      <c r="J198" s="8">
        <v>12.82</v>
      </c>
      <c r="K198" s="28" t="s">
        <v>734</v>
      </c>
      <c r="L198" s="105" t="str">
        <f t="shared" si="28"/>
        <v>Yes</v>
      </c>
    </row>
    <row r="199" spans="1:12" x14ac:dyDescent="0.2">
      <c r="A199" s="128" t="s">
        <v>1349</v>
      </c>
      <c r="B199" s="22" t="s">
        <v>213</v>
      </c>
      <c r="C199" s="23">
        <v>268.98728020999999</v>
      </c>
      <c r="D199" s="27" t="str">
        <f t="shared" si="25"/>
        <v>N/A</v>
      </c>
      <c r="E199" s="23">
        <v>252.09499263999999</v>
      </c>
      <c r="F199" s="27" t="str">
        <f t="shared" si="26"/>
        <v>N/A</v>
      </c>
      <c r="G199" s="23">
        <v>252.82271881</v>
      </c>
      <c r="H199" s="27" t="str">
        <f t="shared" si="27"/>
        <v>N/A</v>
      </c>
      <c r="I199" s="8">
        <v>-6.28</v>
      </c>
      <c r="J199" s="8">
        <v>0.28870000000000001</v>
      </c>
      <c r="K199" s="28" t="s">
        <v>734</v>
      </c>
      <c r="L199" s="105" t="str">
        <f t="shared" si="28"/>
        <v>Yes</v>
      </c>
    </row>
    <row r="200" spans="1:12" x14ac:dyDescent="0.2">
      <c r="A200" s="128" t="s">
        <v>1350</v>
      </c>
      <c r="B200" s="22" t="s">
        <v>213</v>
      </c>
      <c r="C200" s="23">
        <v>53.185277917000001</v>
      </c>
      <c r="D200" s="27" t="str">
        <f t="shared" si="25"/>
        <v>N/A</v>
      </c>
      <c r="E200" s="23">
        <v>48.437924344999999</v>
      </c>
      <c r="F200" s="27" t="str">
        <f t="shared" si="26"/>
        <v>N/A</v>
      </c>
      <c r="G200" s="23">
        <v>48.672643678</v>
      </c>
      <c r="H200" s="27" t="str">
        <f t="shared" si="27"/>
        <v>N/A</v>
      </c>
      <c r="I200" s="8">
        <v>-8.93</v>
      </c>
      <c r="J200" s="8">
        <v>0.48459999999999998</v>
      </c>
      <c r="K200" s="28" t="s">
        <v>734</v>
      </c>
      <c r="L200" s="105" t="str">
        <f t="shared" si="28"/>
        <v>Yes</v>
      </c>
    </row>
    <row r="201" spans="1:12" x14ac:dyDescent="0.2">
      <c r="A201" s="128" t="s">
        <v>1351</v>
      </c>
      <c r="B201" s="22" t="s">
        <v>213</v>
      </c>
      <c r="C201" s="23">
        <v>14.142857143000001</v>
      </c>
      <c r="D201" s="27" t="str">
        <f t="shared" si="25"/>
        <v>N/A</v>
      </c>
      <c r="E201" s="23">
        <v>34.161290323000003</v>
      </c>
      <c r="F201" s="27" t="str">
        <f t="shared" si="26"/>
        <v>N/A</v>
      </c>
      <c r="G201" s="23">
        <v>23.058823529000001</v>
      </c>
      <c r="H201" s="27" t="str">
        <f t="shared" si="27"/>
        <v>N/A</v>
      </c>
      <c r="I201" s="8">
        <v>141.5</v>
      </c>
      <c r="J201" s="8">
        <v>-32.5</v>
      </c>
      <c r="K201" s="28" t="s">
        <v>734</v>
      </c>
      <c r="L201" s="105" t="str">
        <f t="shared" si="28"/>
        <v>No</v>
      </c>
    </row>
    <row r="202" spans="1:12" x14ac:dyDescent="0.2">
      <c r="A202" s="128" t="s">
        <v>28</v>
      </c>
      <c r="B202" s="22" t="s">
        <v>213</v>
      </c>
      <c r="C202" s="4">
        <v>3.194019935</v>
      </c>
      <c r="D202" s="27" t="str">
        <f t="shared" si="25"/>
        <v>N/A</v>
      </c>
      <c r="E202" s="4">
        <v>0.45048488279999999</v>
      </c>
      <c r="F202" s="27" t="str">
        <f t="shared" si="26"/>
        <v>N/A</v>
      </c>
      <c r="G202" s="4">
        <v>0.47288009110000001</v>
      </c>
      <c r="H202" s="27" t="str">
        <f t="shared" si="27"/>
        <v>N/A</v>
      </c>
      <c r="I202" s="8">
        <v>-85.9</v>
      </c>
      <c r="J202" s="8">
        <v>4.9710000000000001</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-16.7</v>
      </c>
      <c r="J203" s="8">
        <v>0</v>
      </c>
      <c r="K203" s="10" t="s">
        <v>213</v>
      </c>
      <c r="L203" s="105" t="str">
        <f t="shared" ref="L203:L213" si="32">IF(J203="Div by 0", "N/A", IF(K203="N/A","N/A", IF(J203&gt;VALUE(MID(K203,1,2)), "No", IF(J203&lt;-1*VALUE(MID(K203,1,2)), "No", "Yes"))))</f>
        <v>N/A</v>
      </c>
    </row>
    <row r="204" spans="1:12" x14ac:dyDescent="0.2">
      <c r="A204" s="128" t="s">
        <v>124</v>
      </c>
      <c r="B204" s="22" t="s">
        <v>213</v>
      </c>
      <c r="C204" s="23">
        <v>12</v>
      </c>
      <c r="D204" s="27" t="str">
        <f t="shared" si="29"/>
        <v>N/A</v>
      </c>
      <c r="E204" s="23">
        <v>20</v>
      </c>
      <c r="F204" s="27" t="str">
        <f t="shared" si="30"/>
        <v>N/A</v>
      </c>
      <c r="G204" s="23">
        <v>15</v>
      </c>
      <c r="H204" s="27" t="str">
        <f t="shared" si="31"/>
        <v>N/A</v>
      </c>
      <c r="I204" s="8">
        <v>66.67</v>
      </c>
      <c r="J204" s="8">
        <v>-25</v>
      </c>
      <c r="K204" s="10" t="s">
        <v>213</v>
      </c>
      <c r="L204" s="105" t="str">
        <f t="shared" si="32"/>
        <v>N/A</v>
      </c>
    </row>
    <row r="205" spans="1:12" ht="25.5" x14ac:dyDescent="0.2">
      <c r="A205" s="128" t="s">
        <v>1599</v>
      </c>
      <c r="B205" s="22" t="s">
        <v>213</v>
      </c>
      <c r="C205" s="23">
        <v>11</v>
      </c>
      <c r="D205" s="27" t="str">
        <f t="shared" si="29"/>
        <v>N/A</v>
      </c>
      <c r="E205" s="23">
        <v>11</v>
      </c>
      <c r="F205" s="27" t="str">
        <f t="shared" si="30"/>
        <v>N/A</v>
      </c>
      <c r="G205" s="23">
        <v>11</v>
      </c>
      <c r="H205" s="27" t="str">
        <f t="shared" si="31"/>
        <v>N/A</v>
      </c>
      <c r="I205" s="8">
        <v>100</v>
      </c>
      <c r="J205" s="8">
        <v>-50</v>
      </c>
      <c r="K205" s="10" t="s">
        <v>213</v>
      </c>
      <c r="L205" s="105" t="str">
        <f t="shared" si="32"/>
        <v>N/A</v>
      </c>
    </row>
    <row r="206" spans="1:12" ht="25.5" x14ac:dyDescent="0.2">
      <c r="A206" s="128" t="s">
        <v>1352</v>
      </c>
      <c r="B206" s="22" t="s">
        <v>213</v>
      </c>
      <c r="C206" s="23">
        <v>20</v>
      </c>
      <c r="D206" s="27" t="str">
        <f t="shared" si="29"/>
        <v>N/A</v>
      </c>
      <c r="E206" s="23">
        <v>18</v>
      </c>
      <c r="F206" s="27" t="str">
        <f t="shared" si="30"/>
        <v>N/A</v>
      </c>
      <c r="G206" s="23">
        <v>15</v>
      </c>
      <c r="H206" s="27" t="str">
        <f t="shared" si="31"/>
        <v>N/A</v>
      </c>
      <c r="I206" s="8">
        <v>-10</v>
      </c>
      <c r="J206" s="8">
        <v>-16.7</v>
      </c>
      <c r="K206" s="10" t="s">
        <v>213</v>
      </c>
      <c r="L206" s="105" t="str">
        <f t="shared" si="32"/>
        <v>N/A</v>
      </c>
    </row>
    <row r="207" spans="1:12" x14ac:dyDescent="0.2">
      <c r="A207" s="128" t="s">
        <v>1600</v>
      </c>
      <c r="B207" s="22" t="s">
        <v>213</v>
      </c>
      <c r="C207" s="23">
        <v>23</v>
      </c>
      <c r="D207" s="27" t="str">
        <f t="shared" si="29"/>
        <v>N/A</v>
      </c>
      <c r="E207" s="23">
        <v>25</v>
      </c>
      <c r="F207" s="27" t="str">
        <f t="shared" si="30"/>
        <v>N/A</v>
      </c>
      <c r="G207" s="23">
        <v>26</v>
      </c>
      <c r="H207" s="27" t="str">
        <f t="shared" si="31"/>
        <v>N/A</v>
      </c>
      <c r="I207" s="8">
        <v>8.6959999999999997</v>
      </c>
      <c r="J207" s="8">
        <v>4</v>
      </c>
      <c r="K207" s="10" t="s">
        <v>213</v>
      </c>
      <c r="L207" s="105" t="str">
        <f t="shared" si="32"/>
        <v>N/A</v>
      </c>
    </row>
    <row r="208" spans="1:12" x14ac:dyDescent="0.2">
      <c r="A208" s="128" t="s">
        <v>1601</v>
      </c>
      <c r="B208" s="22" t="s">
        <v>213</v>
      </c>
      <c r="C208" s="23">
        <v>11</v>
      </c>
      <c r="D208" s="27" t="str">
        <f t="shared" si="29"/>
        <v>N/A</v>
      </c>
      <c r="E208" s="23">
        <v>15</v>
      </c>
      <c r="F208" s="27" t="str">
        <f t="shared" si="30"/>
        <v>N/A</v>
      </c>
      <c r="G208" s="23">
        <v>20</v>
      </c>
      <c r="H208" s="27" t="str">
        <f t="shared" si="31"/>
        <v>N/A</v>
      </c>
      <c r="I208" s="8">
        <v>87.5</v>
      </c>
      <c r="J208" s="8">
        <v>33.33</v>
      </c>
      <c r="K208" s="10" t="s">
        <v>213</v>
      </c>
      <c r="L208" s="105" t="str">
        <f t="shared" si="32"/>
        <v>N/A</v>
      </c>
    </row>
    <row r="209" spans="1:12" x14ac:dyDescent="0.2">
      <c r="A209" s="128" t="s">
        <v>125</v>
      </c>
      <c r="B209" s="22" t="s">
        <v>213</v>
      </c>
      <c r="C209" s="29">
        <v>1660304</v>
      </c>
      <c r="D209" s="27" t="str">
        <f t="shared" si="29"/>
        <v>N/A</v>
      </c>
      <c r="E209" s="29">
        <v>2064672</v>
      </c>
      <c r="F209" s="27" t="str">
        <f t="shared" si="30"/>
        <v>N/A</v>
      </c>
      <c r="G209" s="29">
        <v>4029077</v>
      </c>
      <c r="H209" s="27" t="str">
        <f t="shared" si="31"/>
        <v>N/A</v>
      </c>
      <c r="I209" s="8">
        <v>24.36</v>
      </c>
      <c r="J209" s="8">
        <v>95.14</v>
      </c>
      <c r="K209" s="10" t="s">
        <v>213</v>
      </c>
      <c r="L209" s="105" t="str">
        <f t="shared" si="32"/>
        <v>N/A</v>
      </c>
    </row>
    <row r="210" spans="1:12" x14ac:dyDescent="0.2">
      <c r="A210" s="168" t="s">
        <v>1596</v>
      </c>
      <c r="B210" s="22" t="s">
        <v>213</v>
      </c>
      <c r="C210" s="29">
        <v>956129</v>
      </c>
      <c r="D210" s="27" t="str">
        <f t="shared" si="29"/>
        <v>N/A</v>
      </c>
      <c r="E210" s="29">
        <v>968950</v>
      </c>
      <c r="F210" s="27" t="str">
        <f t="shared" si="30"/>
        <v>N/A</v>
      </c>
      <c r="G210" s="29">
        <v>815799</v>
      </c>
      <c r="H210" s="27" t="str">
        <f t="shared" si="31"/>
        <v>N/A</v>
      </c>
      <c r="I210" s="8">
        <v>1.341</v>
      </c>
      <c r="J210" s="8">
        <v>-15.8</v>
      </c>
      <c r="K210" s="10" t="s">
        <v>213</v>
      </c>
      <c r="L210" s="105" t="str">
        <f t="shared" si="32"/>
        <v>N/A</v>
      </c>
    </row>
    <row r="211" spans="1:12" x14ac:dyDescent="0.2">
      <c r="A211" s="168" t="s">
        <v>1353</v>
      </c>
      <c r="B211" s="22" t="s">
        <v>213</v>
      </c>
      <c r="C211" s="29">
        <v>220796</v>
      </c>
      <c r="D211" s="27" t="str">
        <f t="shared" si="29"/>
        <v>N/A</v>
      </c>
      <c r="E211" s="29">
        <v>219106</v>
      </c>
      <c r="F211" s="27" t="str">
        <f t="shared" si="30"/>
        <v>N/A</v>
      </c>
      <c r="G211" s="29">
        <v>200934</v>
      </c>
      <c r="H211" s="27" t="str">
        <f t="shared" si="31"/>
        <v>N/A</v>
      </c>
      <c r="I211" s="8">
        <v>-0.76500000000000001</v>
      </c>
      <c r="J211" s="8">
        <v>-8.2899999999999991</v>
      </c>
      <c r="K211" s="10" t="s">
        <v>213</v>
      </c>
      <c r="L211" s="105" t="str">
        <f t="shared" si="32"/>
        <v>N/A</v>
      </c>
    </row>
    <row r="212" spans="1:12" x14ac:dyDescent="0.2">
      <c r="A212" s="168" t="s">
        <v>1590</v>
      </c>
      <c r="B212" s="22" t="s">
        <v>213</v>
      </c>
      <c r="C212" s="29">
        <v>1646829</v>
      </c>
      <c r="D212" s="27" t="str">
        <f t="shared" si="29"/>
        <v>N/A</v>
      </c>
      <c r="E212" s="29">
        <v>2049987</v>
      </c>
      <c r="F212" s="27" t="str">
        <f t="shared" si="30"/>
        <v>N/A</v>
      </c>
      <c r="G212" s="29">
        <v>3846641</v>
      </c>
      <c r="H212" s="27" t="str">
        <f t="shared" si="31"/>
        <v>N/A</v>
      </c>
      <c r="I212" s="8">
        <v>24.48</v>
      </c>
      <c r="J212" s="8">
        <v>87.64</v>
      </c>
      <c r="K212" s="10" t="s">
        <v>213</v>
      </c>
      <c r="L212" s="105" t="str">
        <f t="shared" si="32"/>
        <v>N/A</v>
      </c>
    </row>
    <row r="213" spans="1:12" x14ac:dyDescent="0.2">
      <c r="A213" s="168" t="s">
        <v>1591</v>
      </c>
      <c r="B213" s="22" t="s">
        <v>213</v>
      </c>
      <c r="C213" s="29">
        <v>277054</v>
      </c>
      <c r="D213" s="27" t="str">
        <f t="shared" si="29"/>
        <v>N/A</v>
      </c>
      <c r="E213" s="29">
        <v>444350</v>
      </c>
      <c r="F213" s="27" t="str">
        <f t="shared" si="30"/>
        <v>N/A</v>
      </c>
      <c r="G213" s="29">
        <v>461096</v>
      </c>
      <c r="H213" s="27" t="str">
        <f t="shared" si="31"/>
        <v>N/A</v>
      </c>
      <c r="I213" s="8">
        <v>60.38</v>
      </c>
      <c r="J213" s="8">
        <v>3.7690000000000001</v>
      </c>
      <c r="K213" s="10" t="s">
        <v>213</v>
      </c>
      <c r="L213" s="105" t="str">
        <f t="shared" si="32"/>
        <v>N/A</v>
      </c>
    </row>
    <row r="214" spans="1:12" ht="25.5" x14ac:dyDescent="0.2">
      <c r="A214" s="128" t="s">
        <v>1354</v>
      </c>
      <c r="B214" s="22" t="s">
        <v>213</v>
      </c>
      <c r="C214" s="29">
        <v>0</v>
      </c>
      <c r="D214" s="27" t="str">
        <f t="shared" ref="D214:D228" si="33">IF($B214="N/A","N/A",IF(C214&gt;10,"No",IF(C214&lt;-10,"No","Yes")))</f>
        <v>N/A</v>
      </c>
      <c r="E214" s="29">
        <v>0</v>
      </c>
      <c r="F214" s="27" t="str">
        <f t="shared" ref="F214:F228" si="34">IF($B214="N/A","N/A",IF(E214&gt;10,"No",IF(E214&lt;-10,"No","Yes")))</f>
        <v>N/A</v>
      </c>
      <c r="G214" s="29">
        <v>0</v>
      </c>
      <c r="H214" s="27" t="str">
        <f t="shared" ref="H214:H228" si="35">IF($B214="N/A","N/A",IF(G214&gt;10,"No",IF(G214&lt;-10,"No","Yes")))</f>
        <v>N/A</v>
      </c>
      <c r="I214" s="8" t="s">
        <v>1748</v>
      </c>
      <c r="J214" s="8" t="s">
        <v>1748</v>
      </c>
      <c r="K214" s="28" t="s">
        <v>734</v>
      </c>
      <c r="L214" s="105" t="str">
        <f t="shared" ref="L214:L228" si="36">IF(J214="Div by 0", "N/A", IF(K214="N/A","N/A", IF(J214&gt;VALUE(MID(K214,1,2)), "No", IF(J214&lt;-1*VALUE(MID(K214,1,2)), "No", "Yes"))))</f>
        <v>N/A</v>
      </c>
    </row>
    <row r="215" spans="1:12" x14ac:dyDescent="0.2">
      <c r="A215" s="136" t="s">
        <v>646</v>
      </c>
      <c r="B215" s="22" t="s">
        <v>213</v>
      </c>
      <c r="C215" s="23">
        <v>0</v>
      </c>
      <c r="D215" s="27" t="str">
        <f t="shared" si="33"/>
        <v>N/A</v>
      </c>
      <c r="E215" s="23">
        <v>0</v>
      </c>
      <c r="F215" s="27" t="str">
        <f t="shared" si="34"/>
        <v>N/A</v>
      </c>
      <c r="G215" s="23">
        <v>0</v>
      </c>
      <c r="H215" s="27" t="str">
        <f t="shared" si="35"/>
        <v>N/A</v>
      </c>
      <c r="I215" s="8" t="s">
        <v>1748</v>
      </c>
      <c r="J215" s="8" t="s">
        <v>1748</v>
      </c>
      <c r="K215" s="28" t="s">
        <v>734</v>
      </c>
      <c r="L215" s="105" t="str">
        <f t="shared" si="36"/>
        <v>N/A</v>
      </c>
    </row>
    <row r="216" spans="1:12" ht="25.5" x14ac:dyDescent="0.2">
      <c r="A216" s="137" t="s">
        <v>1355</v>
      </c>
      <c r="B216" s="22" t="s">
        <v>213</v>
      </c>
      <c r="C216" s="29" t="s">
        <v>1748</v>
      </c>
      <c r="D216" s="27" t="str">
        <f t="shared" si="33"/>
        <v>N/A</v>
      </c>
      <c r="E216" s="29" t="s">
        <v>1748</v>
      </c>
      <c r="F216" s="27" t="str">
        <f t="shared" si="34"/>
        <v>N/A</v>
      </c>
      <c r="G216" s="29" t="s">
        <v>1748</v>
      </c>
      <c r="H216" s="27" t="str">
        <f t="shared" si="35"/>
        <v>N/A</v>
      </c>
      <c r="I216" s="8" t="s">
        <v>1748</v>
      </c>
      <c r="J216" s="8" t="s">
        <v>1748</v>
      </c>
      <c r="K216" s="28" t="s">
        <v>734</v>
      </c>
      <c r="L216" s="105" t="str">
        <f t="shared" si="36"/>
        <v>N/A</v>
      </c>
    </row>
    <row r="217" spans="1:12" ht="25.5" x14ac:dyDescent="0.2">
      <c r="A217" s="128" t="s">
        <v>1356</v>
      </c>
      <c r="B217" s="22" t="s">
        <v>213</v>
      </c>
      <c r="C217" s="29">
        <v>28686630</v>
      </c>
      <c r="D217" s="27" t="str">
        <f t="shared" si="33"/>
        <v>N/A</v>
      </c>
      <c r="E217" s="29">
        <v>25565673</v>
      </c>
      <c r="F217" s="27" t="str">
        <f t="shared" si="34"/>
        <v>N/A</v>
      </c>
      <c r="G217" s="29">
        <v>29280111</v>
      </c>
      <c r="H217" s="27" t="str">
        <f t="shared" si="35"/>
        <v>N/A</v>
      </c>
      <c r="I217" s="8">
        <v>-10.9</v>
      </c>
      <c r="J217" s="8">
        <v>14.53</v>
      </c>
      <c r="K217" s="28" t="s">
        <v>734</v>
      </c>
      <c r="L217" s="105" t="str">
        <f t="shared" si="36"/>
        <v>Yes</v>
      </c>
    </row>
    <row r="218" spans="1:12" x14ac:dyDescent="0.2">
      <c r="A218" s="137" t="s">
        <v>513</v>
      </c>
      <c r="B218" s="22" t="s">
        <v>213</v>
      </c>
      <c r="C218" s="23">
        <v>89972</v>
      </c>
      <c r="D218" s="27" t="str">
        <f t="shared" si="33"/>
        <v>N/A</v>
      </c>
      <c r="E218" s="23">
        <v>81416</v>
      </c>
      <c r="F218" s="27" t="str">
        <f t="shared" si="34"/>
        <v>N/A</v>
      </c>
      <c r="G218" s="23">
        <v>88331</v>
      </c>
      <c r="H218" s="27" t="str">
        <f t="shared" si="35"/>
        <v>N/A</v>
      </c>
      <c r="I218" s="8">
        <v>-9.51</v>
      </c>
      <c r="J218" s="8">
        <v>8.4930000000000003</v>
      </c>
      <c r="K218" s="28" t="s">
        <v>734</v>
      </c>
      <c r="L218" s="105" t="str">
        <f t="shared" si="36"/>
        <v>Yes</v>
      </c>
    </row>
    <row r="219" spans="1:12" ht="25.5" x14ac:dyDescent="0.2">
      <c r="A219" s="128" t="s">
        <v>1357</v>
      </c>
      <c r="B219" s="22" t="s">
        <v>213</v>
      </c>
      <c r="C219" s="29">
        <v>318.83952785000002</v>
      </c>
      <c r="D219" s="27" t="str">
        <f t="shared" si="33"/>
        <v>N/A</v>
      </c>
      <c r="E219" s="29">
        <v>314.01288445</v>
      </c>
      <c r="F219" s="27" t="str">
        <f t="shared" si="34"/>
        <v>N/A</v>
      </c>
      <c r="G219" s="29">
        <v>331.48171084000001</v>
      </c>
      <c r="H219" s="27" t="str">
        <f t="shared" si="35"/>
        <v>N/A</v>
      </c>
      <c r="I219" s="8">
        <v>-1.51</v>
      </c>
      <c r="J219" s="8">
        <v>5.5629999999999997</v>
      </c>
      <c r="K219" s="28" t="s">
        <v>734</v>
      </c>
      <c r="L219" s="105" t="str">
        <f t="shared" si="36"/>
        <v>Yes</v>
      </c>
    </row>
    <row r="220" spans="1:12" ht="25.5" x14ac:dyDescent="0.2">
      <c r="A220" s="128" t="s">
        <v>1358</v>
      </c>
      <c r="B220" s="22" t="s">
        <v>213</v>
      </c>
      <c r="C220" s="29">
        <v>16676692</v>
      </c>
      <c r="D220" s="27" t="str">
        <f t="shared" si="33"/>
        <v>N/A</v>
      </c>
      <c r="E220" s="29">
        <v>12452379</v>
      </c>
      <c r="F220" s="27" t="str">
        <f t="shared" si="34"/>
        <v>N/A</v>
      </c>
      <c r="G220" s="29">
        <v>12131010</v>
      </c>
      <c r="H220" s="27" t="str">
        <f t="shared" si="35"/>
        <v>N/A</v>
      </c>
      <c r="I220" s="8">
        <v>-25.3</v>
      </c>
      <c r="J220" s="8">
        <v>-2.58</v>
      </c>
      <c r="K220" s="28" t="s">
        <v>734</v>
      </c>
      <c r="L220" s="105" t="str">
        <f t="shared" si="36"/>
        <v>Yes</v>
      </c>
    </row>
    <row r="221" spans="1:12" x14ac:dyDescent="0.2">
      <c r="A221" s="137" t="s">
        <v>514</v>
      </c>
      <c r="B221" s="22" t="s">
        <v>213</v>
      </c>
      <c r="C221" s="23">
        <v>54442</v>
      </c>
      <c r="D221" s="27" t="str">
        <f t="shared" si="33"/>
        <v>N/A</v>
      </c>
      <c r="E221" s="23">
        <v>45846</v>
      </c>
      <c r="F221" s="27" t="str">
        <f t="shared" si="34"/>
        <v>N/A</v>
      </c>
      <c r="G221" s="23">
        <v>44851</v>
      </c>
      <c r="H221" s="27" t="str">
        <f t="shared" si="35"/>
        <v>N/A</v>
      </c>
      <c r="I221" s="8">
        <v>-15.8</v>
      </c>
      <c r="J221" s="8">
        <v>-2.17</v>
      </c>
      <c r="K221" s="28" t="s">
        <v>734</v>
      </c>
      <c r="L221" s="105" t="str">
        <f t="shared" si="36"/>
        <v>Yes</v>
      </c>
    </row>
    <row r="222" spans="1:12" ht="25.5" x14ac:dyDescent="0.2">
      <c r="A222" s="128" t="s">
        <v>1359</v>
      </c>
      <c r="B222" s="22" t="s">
        <v>213</v>
      </c>
      <c r="C222" s="29">
        <v>306.32034091000003</v>
      </c>
      <c r="D222" s="27" t="str">
        <f t="shared" si="33"/>
        <v>N/A</v>
      </c>
      <c r="E222" s="29">
        <v>271.61320508</v>
      </c>
      <c r="F222" s="27" t="str">
        <f t="shared" si="34"/>
        <v>N/A</v>
      </c>
      <c r="G222" s="29">
        <v>270.47356803999998</v>
      </c>
      <c r="H222" s="27" t="str">
        <f t="shared" si="35"/>
        <v>N/A</v>
      </c>
      <c r="I222" s="8">
        <v>-11.3</v>
      </c>
      <c r="J222" s="8">
        <v>-0.42</v>
      </c>
      <c r="K222" s="28" t="s">
        <v>734</v>
      </c>
      <c r="L222" s="105" t="str">
        <f t="shared" si="36"/>
        <v>Yes</v>
      </c>
    </row>
    <row r="223" spans="1:12" ht="25.5" x14ac:dyDescent="0.2">
      <c r="A223" s="128" t="s">
        <v>1360</v>
      </c>
      <c r="B223" s="22" t="s">
        <v>213</v>
      </c>
      <c r="C223" s="29">
        <v>5624982</v>
      </c>
      <c r="D223" s="27" t="str">
        <f t="shared" si="33"/>
        <v>N/A</v>
      </c>
      <c r="E223" s="29">
        <v>5593434</v>
      </c>
      <c r="F223" s="27" t="str">
        <f t="shared" si="34"/>
        <v>N/A</v>
      </c>
      <c r="G223" s="29">
        <v>6597579</v>
      </c>
      <c r="H223" s="27" t="str">
        <f t="shared" si="35"/>
        <v>N/A</v>
      </c>
      <c r="I223" s="8">
        <v>-0.56100000000000005</v>
      </c>
      <c r="J223" s="8">
        <v>17.95</v>
      </c>
      <c r="K223" s="28" t="s">
        <v>734</v>
      </c>
      <c r="L223" s="105" t="str">
        <f t="shared" si="36"/>
        <v>Yes</v>
      </c>
    </row>
    <row r="224" spans="1:12" x14ac:dyDescent="0.2">
      <c r="A224" s="128" t="s">
        <v>515</v>
      </c>
      <c r="B224" s="22" t="s">
        <v>213</v>
      </c>
      <c r="C224" s="23">
        <v>2203</v>
      </c>
      <c r="D224" s="27" t="str">
        <f t="shared" si="33"/>
        <v>N/A</v>
      </c>
      <c r="E224" s="23">
        <v>2371</v>
      </c>
      <c r="F224" s="27" t="str">
        <f t="shared" si="34"/>
        <v>N/A</v>
      </c>
      <c r="G224" s="23">
        <v>2658</v>
      </c>
      <c r="H224" s="27" t="str">
        <f t="shared" si="35"/>
        <v>N/A</v>
      </c>
      <c r="I224" s="8">
        <v>7.6260000000000003</v>
      </c>
      <c r="J224" s="8">
        <v>12.1</v>
      </c>
      <c r="K224" s="28" t="s">
        <v>734</v>
      </c>
      <c r="L224" s="105" t="str">
        <f t="shared" si="36"/>
        <v>Yes</v>
      </c>
    </row>
    <row r="225" spans="1:12" ht="25.5" x14ac:dyDescent="0.2">
      <c r="A225" s="128" t="s">
        <v>1361</v>
      </c>
      <c r="B225" s="22" t="s">
        <v>213</v>
      </c>
      <c r="C225" s="29">
        <v>2553.3281888000001</v>
      </c>
      <c r="D225" s="27" t="str">
        <f t="shared" si="33"/>
        <v>N/A</v>
      </c>
      <c r="E225" s="29">
        <v>2359.1033318999998</v>
      </c>
      <c r="F225" s="27" t="str">
        <f t="shared" si="34"/>
        <v>N/A</v>
      </c>
      <c r="G225" s="29">
        <v>2482.1591422000001</v>
      </c>
      <c r="H225" s="27" t="str">
        <f t="shared" si="35"/>
        <v>N/A</v>
      </c>
      <c r="I225" s="8">
        <v>-7.61</v>
      </c>
      <c r="J225" s="8">
        <v>5.2160000000000002</v>
      </c>
      <c r="K225" s="28" t="s">
        <v>734</v>
      </c>
      <c r="L225" s="105" t="str">
        <f t="shared" si="36"/>
        <v>Yes</v>
      </c>
    </row>
    <row r="226" spans="1:12" ht="25.5" x14ac:dyDescent="0.2">
      <c r="A226" s="128" t="s">
        <v>1362</v>
      </c>
      <c r="B226" s="22" t="s">
        <v>213</v>
      </c>
      <c r="C226" s="29">
        <v>42836771</v>
      </c>
      <c r="D226" s="27" t="str">
        <f t="shared" si="33"/>
        <v>N/A</v>
      </c>
      <c r="E226" s="29">
        <v>46936055</v>
      </c>
      <c r="F226" s="27" t="str">
        <f t="shared" si="34"/>
        <v>N/A</v>
      </c>
      <c r="G226" s="29">
        <v>58510934</v>
      </c>
      <c r="H226" s="27" t="str">
        <f t="shared" si="35"/>
        <v>N/A</v>
      </c>
      <c r="I226" s="8">
        <v>9.57</v>
      </c>
      <c r="J226" s="8">
        <v>24.66</v>
      </c>
      <c r="K226" s="28" t="s">
        <v>734</v>
      </c>
      <c r="L226" s="105" t="str">
        <f t="shared" si="36"/>
        <v>Yes</v>
      </c>
    </row>
    <row r="227" spans="1:12" ht="25.5" x14ac:dyDescent="0.2">
      <c r="A227" s="128" t="s">
        <v>516</v>
      </c>
      <c r="B227" s="22" t="s">
        <v>213</v>
      </c>
      <c r="C227" s="23">
        <v>3129</v>
      </c>
      <c r="D227" s="27" t="str">
        <f t="shared" si="33"/>
        <v>N/A</v>
      </c>
      <c r="E227" s="23">
        <v>3108</v>
      </c>
      <c r="F227" s="27" t="str">
        <f t="shared" si="34"/>
        <v>N/A</v>
      </c>
      <c r="G227" s="23">
        <v>3303</v>
      </c>
      <c r="H227" s="27" t="str">
        <f t="shared" si="35"/>
        <v>N/A</v>
      </c>
      <c r="I227" s="8">
        <v>-0.67100000000000004</v>
      </c>
      <c r="J227" s="8">
        <v>6.274</v>
      </c>
      <c r="K227" s="28" t="s">
        <v>734</v>
      </c>
      <c r="L227" s="105" t="str">
        <f t="shared" si="36"/>
        <v>Yes</v>
      </c>
    </row>
    <row r="228" spans="1:12" ht="25.5" x14ac:dyDescent="0.2">
      <c r="A228" s="128" t="s">
        <v>1363</v>
      </c>
      <c r="B228" s="22" t="s">
        <v>213</v>
      </c>
      <c r="C228" s="29">
        <v>13690.243209</v>
      </c>
      <c r="D228" s="27" t="str">
        <f t="shared" si="33"/>
        <v>N/A</v>
      </c>
      <c r="E228" s="29">
        <v>15101.690798</v>
      </c>
      <c r="F228" s="27" t="str">
        <f t="shared" si="34"/>
        <v>N/A</v>
      </c>
      <c r="G228" s="29">
        <v>17714.481985999999</v>
      </c>
      <c r="H228" s="27" t="str">
        <f t="shared" si="35"/>
        <v>N/A</v>
      </c>
      <c r="I228" s="8">
        <v>10.31</v>
      </c>
      <c r="J228" s="8">
        <v>17.3</v>
      </c>
      <c r="K228" s="28" t="s">
        <v>734</v>
      </c>
      <c r="L228" s="105" t="str">
        <f t="shared" si="36"/>
        <v>Yes</v>
      </c>
    </row>
    <row r="229" spans="1:12" x14ac:dyDescent="0.2">
      <c r="A229" s="128" t="s">
        <v>1364</v>
      </c>
      <c r="B229" s="22" t="s">
        <v>213</v>
      </c>
      <c r="C229" s="32">
        <v>55566546</v>
      </c>
      <c r="D229" s="27" t="str">
        <f t="shared" ref="D229:D252" si="37">IF($B229="N/A","N/A",IF(C229&gt;10,"No",IF(C229&lt;-10,"No","Yes")))</f>
        <v>N/A</v>
      </c>
      <c r="E229" s="32">
        <v>61762606</v>
      </c>
      <c r="F229" s="27" t="str">
        <f t="shared" ref="F229:F252" si="38">IF($B229="N/A","N/A",IF(E229&gt;10,"No",IF(E229&lt;-10,"No","Yes")))</f>
        <v>N/A</v>
      </c>
      <c r="G229" s="32">
        <v>73494347</v>
      </c>
      <c r="H229" s="27" t="str">
        <f t="shared" ref="H229:H252" si="39">IF($B229="N/A","N/A",IF(G229&gt;10,"No",IF(G229&lt;-10,"No","Yes")))</f>
        <v>N/A</v>
      </c>
      <c r="I229" s="8">
        <v>11.15</v>
      </c>
      <c r="J229" s="8">
        <v>18.989999999999998</v>
      </c>
      <c r="K229" s="28" t="s">
        <v>734</v>
      </c>
      <c r="L229" s="105" t="str">
        <f t="shared" ref="L229:L252" si="40">IF(J229="Div by 0", "N/A", IF(K229="N/A","N/A", IF(J229&gt;VALUE(MID(K229,1,2)), "No", IF(J229&lt;-1*VALUE(MID(K229,1,2)), "No", "Yes"))))</f>
        <v>Yes</v>
      </c>
    </row>
    <row r="230" spans="1:12" x14ac:dyDescent="0.2">
      <c r="A230" s="137" t="s">
        <v>1365</v>
      </c>
      <c r="B230" s="22" t="s">
        <v>213</v>
      </c>
      <c r="C230" s="31">
        <v>4183</v>
      </c>
      <c r="D230" s="27" t="str">
        <f t="shared" si="37"/>
        <v>N/A</v>
      </c>
      <c r="E230" s="31">
        <v>3813</v>
      </c>
      <c r="F230" s="27" t="str">
        <f t="shared" si="38"/>
        <v>N/A</v>
      </c>
      <c r="G230" s="31">
        <v>3964</v>
      </c>
      <c r="H230" s="27" t="str">
        <f t="shared" si="39"/>
        <v>N/A</v>
      </c>
      <c r="I230" s="8">
        <v>-8.85</v>
      </c>
      <c r="J230" s="8">
        <v>3.96</v>
      </c>
      <c r="K230" s="28" t="s">
        <v>734</v>
      </c>
      <c r="L230" s="105" t="str">
        <f t="shared" si="40"/>
        <v>Yes</v>
      </c>
    </row>
    <row r="231" spans="1:12" x14ac:dyDescent="0.2">
      <c r="A231" s="137" t="s">
        <v>1366</v>
      </c>
      <c r="B231" s="22" t="s">
        <v>213</v>
      </c>
      <c r="C231" s="32">
        <v>13283.898159</v>
      </c>
      <c r="D231" s="27" t="str">
        <f t="shared" si="37"/>
        <v>N/A</v>
      </c>
      <c r="E231" s="32">
        <v>16197.903488</v>
      </c>
      <c r="F231" s="27" t="str">
        <f t="shared" si="38"/>
        <v>N/A</v>
      </c>
      <c r="G231" s="32">
        <v>18540.450807000001</v>
      </c>
      <c r="H231" s="27" t="str">
        <f t="shared" si="39"/>
        <v>N/A</v>
      </c>
      <c r="I231" s="8">
        <v>21.94</v>
      </c>
      <c r="J231" s="8">
        <v>14.46</v>
      </c>
      <c r="K231" s="28" t="s">
        <v>734</v>
      </c>
      <c r="L231" s="105" t="str">
        <f t="shared" si="40"/>
        <v>Yes</v>
      </c>
    </row>
    <row r="232" spans="1:12" ht="25.5" x14ac:dyDescent="0.2">
      <c r="A232" s="137" t="s">
        <v>1367</v>
      </c>
      <c r="B232" s="22" t="s">
        <v>213</v>
      </c>
      <c r="C232" s="32">
        <v>10210.081633</v>
      </c>
      <c r="D232" s="27" t="str">
        <f t="shared" si="37"/>
        <v>N/A</v>
      </c>
      <c r="E232" s="32">
        <v>9991.3559322000001</v>
      </c>
      <c r="F232" s="27" t="str">
        <f t="shared" si="38"/>
        <v>N/A</v>
      </c>
      <c r="G232" s="32">
        <v>11884.875969000001</v>
      </c>
      <c r="H232" s="27" t="str">
        <f t="shared" si="39"/>
        <v>N/A</v>
      </c>
      <c r="I232" s="8">
        <v>-2.14</v>
      </c>
      <c r="J232" s="8">
        <v>18.95</v>
      </c>
      <c r="K232" s="28" t="s">
        <v>734</v>
      </c>
      <c r="L232" s="105" t="str">
        <f t="shared" si="40"/>
        <v>Yes</v>
      </c>
    </row>
    <row r="233" spans="1:12" ht="25.5" x14ac:dyDescent="0.2">
      <c r="A233" s="137" t="s">
        <v>1368</v>
      </c>
      <c r="B233" s="22" t="s">
        <v>213</v>
      </c>
      <c r="C233" s="32">
        <v>14268.6718</v>
      </c>
      <c r="D233" s="27" t="str">
        <f t="shared" si="37"/>
        <v>N/A</v>
      </c>
      <c r="E233" s="32">
        <v>16987.953894999999</v>
      </c>
      <c r="F233" s="27" t="str">
        <f t="shared" si="38"/>
        <v>N/A</v>
      </c>
      <c r="G233" s="32">
        <v>19093.296576000001</v>
      </c>
      <c r="H233" s="27" t="str">
        <f t="shared" si="39"/>
        <v>N/A</v>
      </c>
      <c r="I233" s="8">
        <v>19.059999999999999</v>
      </c>
      <c r="J233" s="8">
        <v>12.39</v>
      </c>
      <c r="K233" s="28" t="s">
        <v>734</v>
      </c>
      <c r="L233" s="105" t="str">
        <f t="shared" si="40"/>
        <v>Yes</v>
      </c>
    </row>
    <row r="234" spans="1:12" x14ac:dyDescent="0.2">
      <c r="A234" s="137" t="s">
        <v>1369</v>
      </c>
      <c r="B234" s="22" t="s">
        <v>213</v>
      </c>
      <c r="C234" s="32">
        <v>3454.6716418000001</v>
      </c>
      <c r="D234" s="27" t="str">
        <f t="shared" si="37"/>
        <v>N/A</v>
      </c>
      <c r="E234" s="32">
        <v>4937.1153845999997</v>
      </c>
      <c r="F234" s="27" t="str">
        <f t="shared" si="38"/>
        <v>N/A</v>
      </c>
      <c r="G234" s="32">
        <v>9746.0267856999999</v>
      </c>
      <c r="H234" s="27" t="str">
        <f t="shared" si="39"/>
        <v>N/A</v>
      </c>
      <c r="I234" s="8">
        <v>42.91</v>
      </c>
      <c r="J234" s="8">
        <v>97.4</v>
      </c>
      <c r="K234" s="28" t="s">
        <v>734</v>
      </c>
      <c r="L234" s="105" t="str">
        <f t="shared" si="40"/>
        <v>No</v>
      </c>
    </row>
    <row r="235" spans="1:12" ht="25.5" x14ac:dyDescent="0.2">
      <c r="A235" s="137" t="s">
        <v>1370</v>
      </c>
      <c r="B235" s="22" t="s">
        <v>213</v>
      </c>
      <c r="C235" s="32">
        <v>1150.4322033999999</v>
      </c>
      <c r="D235" s="27" t="str">
        <f t="shared" si="37"/>
        <v>N/A</v>
      </c>
      <c r="E235" s="32">
        <v>2169.7142856999999</v>
      </c>
      <c r="F235" s="27" t="str">
        <f t="shared" si="38"/>
        <v>N/A</v>
      </c>
      <c r="G235" s="32">
        <v>3757.5714286000002</v>
      </c>
      <c r="H235" s="27" t="str">
        <f t="shared" si="39"/>
        <v>N/A</v>
      </c>
      <c r="I235" s="8">
        <v>88.6</v>
      </c>
      <c r="J235" s="8">
        <v>73.180000000000007</v>
      </c>
      <c r="K235" s="28" t="s">
        <v>734</v>
      </c>
      <c r="L235" s="105" t="str">
        <f t="shared" si="40"/>
        <v>No</v>
      </c>
    </row>
    <row r="236" spans="1:12" x14ac:dyDescent="0.2">
      <c r="A236" s="137" t="s">
        <v>1371</v>
      </c>
      <c r="B236" s="22" t="s">
        <v>213</v>
      </c>
      <c r="C236" s="27">
        <v>0.93254591949999999</v>
      </c>
      <c r="D236" s="27" t="str">
        <f t="shared" si="37"/>
        <v>N/A</v>
      </c>
      <c r="E236" s="27">
        <v>0.97154912780000002</v>
      </c>
      <c r="F236" s="27" t="str">
        <f t="shared" si="38"/>
        <v>N/A</v>
      </c>
      <c r="G236" s="27">
        <v>1.0379272875000001</v>
      </c>
      <c r="H236" s="27" t="str">
        <f t="shared" si="39"/>
        <v>N/A</v>
      </c>
      <c r="I236" s="8">
        <v>4.1820000000000004</v>
      </c>
      <c r="J236" s="8">
        <v>6.8319999999999999</v>
      </c>
      <c r="K236" s="28" t="s">
        <v>734</v>
      </c>
      <c r="L236" s="105" t="str">
        <f t="shared" si="40"/>
        <v>Yes</v>
      </c>
    </row>
    <row r="237" spans="1:12" x14ac:dyDescent="0.2">
      <c r="A237" s="137" t="s">
        <v>1372</v>
      </c>
      <c r="B237" s="22" t="s">
        <v>213</v>
      </c>
      <c r="C237" s="27">
        <v>15.986949428999999</v>
      </c>
      <c r="D237" s="27" t="str">
        <f t="shared" si="37"/>
        <v>N/A</v>
      </c>
      <c r="E237" s="27">
        <v>24.246575342</v>
      </c>
      <c r="F237" s="27" t="str">
        <f t="shared" si="38"/>
        <v>N/A</v>
      </c>
      <c r="G237" s="27">
        <v>21.938775509999999</v>
      </c>
      <c r="H237" s="27" t="str">
        <f t="shared" si="39"/>
        <v>N/A</v>
      </c>
      <c r="I237" s="8">
        <v>51.66</v>
      </c>
      <c r="J237" s="8">
        <v>-9.52</v>
      </c>
      <c r="K237" s="28" t="s">
        <v>734</v>
      </c>
      <c r="L237" s="105" t="str">
        <f t="shared" si="40"/>
        <v>Yes</v>
      </c>
    </row>
    <row r="238" spans="1:12" x14ac:dyDescent="0.2">
      <c r="A238" s="136" t="s">
        <v>1373</v>
      </c>
      <c r="B238" s="22" t="s">
        <v>213</v>
      </c>
      <c r="C238" s="27">
        <v>13.846097283000001</v>
      </c>
      <c r="D238" s="27" t="str">
        <f t="shared" si="37"/>
        <v>N/A</v>
      </c>
      <c r="E238" s="27">
        <v>11.219637579</v>
      </c>
      <c r="F238" s="27" t="str">
        <f t="shared" si="38"/>
        <v>N/A</v>
      </c>
      <c r="G238" s="27">
        <v>13.120843356</v>
      </c>
      <c r="H238" s="27" t="str">
        <f t="shared" si="39"/>
        <v>N/A</v>
      </c>
      <c r="I238" s="8">
        <v>-19</v>
      </c>
      <c r="J238" s="8">
        <v>16.95</v>
      </c>
      <c r="K238" s="28" t="s">
        <v>734</v>
      </c>
      <c r="L238" s="105" t="str">
        <f t="shared" si="40"/>
        <v>Yes</v>
      </c>
    </row>
    <row r="239" spans="1:12" x14ac:dyDescent="0.2">
      <c r="A239" s="136" t="s">
        <v>1374</v>
      </c>
      <c r="B239" s="22" t="s">
        <v>213</v>
      </c>
      <c r="C239" s="27">
        <v>5.3077294800000001E-2</v>
      </c>
      <c r="D239" s="27" t="str">
        <f t="shared" si="37"/>
        <v>N/A</v>
      </c>
      <c r="E239" s="27">
        <v>3.7275130599999998E-2</v>
      </c>
      <c r="F239" s="27" t="str">
        <f t="shared" si="38"/>
        <v>N/A</v>
      </c>
      <c r="G239" s="27">
        <v>3.2993966800000003E-2</v>
      </c>
      <c r="H239" s="27" t="str">
        <f t="shared" si="39"/>
        <v>N/A</v>
      </c>
      <c r="I239" s="8">
        <v>-29.8</v>
      </c>
      <c r="J239" s="8">
        <v>-11.5</v>
      </c>
      <c r="K239" s="28" t="s">
        <v>734</v>
      </c>
      <c r="L239" s="105" t="str">
        <f t="shared" si="40"/>
        <v>Yes</v>
      </c>
    </row>
    <row r="240" spans="1:12" x14ac:dyDescent="0.2">
      <c r="A240" s="136" t="s">
        <v>1375</v>
      </c>
      <c r="B240" s="22" t="s">
        <v>213</v>
      </c>
      <c r="C240" s="27">
        <v>0.28060496530000001</v>
      </c>
      <c r="D240" s="27" t="str">
        <f t="shared" si="37"/>
        <v>N/A</v>
      </c>
      <c r="E240" s="27">
        <v>0.1181035937</v>
      </c>
      <c r="F240" s="27" t="str">
        <f t="shared" si="38"/>
        <v>N/A</v>
      </c>
      <c r="G240" s="27">
        <v>0.1029184739</v>
      </c>
      <c r="H240" s="27" t="str">
        <f t="shared" si="39"/>
        <v>N/A</v>
      </c>
      <c r="I240" s="8">
        <v>-57.9</v>
      </c>
      <c r="J240" s="8">
        <v>-12.9</v>
      </c>
      <c r="K240" s="28" t="s">
        <v>734</v>
      </c>
      <c r="L240" s="105" t="str">
        <f t="shared" si="40"/>
        <v>Yes</v>
      </c>
    </row>
    <row r="241" spans="1:12" ht="25.5" x14ac:dyDescent="0.2">
      <c r="A241" s="136" t="s">
        <v>1376</v>
      </c>
      <c r="B241" s="22" t="s">
        <v>213</v>
      </c>
      <c r="C241" s="32">
        <v>42836771</v>
      </c>
      <c r="D241" s="27" t="str">
        <f t="shared" si="37"/>
        <v>N/A</v>
      </c>
      <c r="E241" s="32">
        <v>46936055</v>
      </c>
      <c r="F241" s="27" t="str">
        <f t="shared" si="38"/>
        <v>N/A</v>
      </c>
      <c r="G241" s="32">
        <v>58510934</v>
      </c>
      <c r="H241" s="27" t="str">
        <f t="shared" si="39"/>
        <v>N/A</v>
      </c>
      <c r="I241" s="8">
        <v>9.57</v>
      </c>
      <c r="J241" s="8">
        <v>24.66</v>
      </c>
      <c r="K241" s="28" t="s">
        <v>734</v>
      </c>
      <c r="L241" s="105" t="str">
        <f t="shared" si="40"/>
        <v>Yes</v>
      </c>
    </row>
    <row r="242" spans="1:12" x14ac:dyDescent="0.2">
      <c r="A242" s="136" t="s">
        <v>1377</v>
      </c>
      <c r="B242" s="22" t="s">
        <v>213</v>
      </c>
      <c r="C242" s="31">
        <v>3129</v>
      </c>
      <c r="D242" s="27" t="str">
        <f t="shared" si="37"/>
        <v>N/A</v>
      </c>
      <c r="E242" s="31">
        <v>3108</v>
      </c>
      <c r="F242" s="27" t="str">
        <f t="shared" si="38"/>
        <v>N/A</v>
      </c>
      <c r="G242" s="31">
        <v>3303</v>
      </c>
      <c r="H242" s="27" t="str">
        <f t="shared" si="39"/>
        <v>N/A</v>
      </c>
      <c r="I242" s="8">
        <v>-0.67100000000000004</v>
      </c>
      <c r="J242" s="8">
        <v>6.274</v>
      </c>
      <c r="K242" s="28" t="s">
        <v>734</v>
      </c>
      <c r="L242" s="105" t="str">
        <f t="shared" si="40"/>
        <v>Yes</v>
      </c>
    </row>
    <row r="243" spans="1:12" ht="25.5" x14ac:dyDescent="0.2">
      <c r="A243" s="136" t="s">
        <v>1378</v>
      </c>
      <c r="B243" s="22" t="s">
        <v>213</v>
      </c>
      <c r="C243" s="32">
        <v>13690.243209</v>
      </c>
      <c r="D243" s="27" t="str">
        <f t="shared" si="37"/>
        <v>N/A</v>
      </c>
      <c r="E243" s="32">
        <v>15101.690798</v>
      </c>
      <c r="F243" s="27" t="str">
        <f t="shared" si="38"/>
        <v>N/A</v>
      </c>
      <c r="G243" s="32">
        <v>17714.481985999999</v>
      </c>
      <c r="H243" s="27" t="str">
        <f t="shared" si="39"/>
        <v>N/A</v>
      </c>
      <c r="I243" s="8">
        <v>10.31</v>
      </c>
      <c r="J243" s="8">
        <v>17.3</v>
      </c>
      <c r="K243" s="28" t="s">
        <v>734</v>
      </c>
      <c r="L243" s="105" t="str">
        <f t="shared" si="40"/>
        <v>Yes</v>
      </c>
    </row>
    <row r="244" spans="1:12" ht="25.5" x14ac:dyDescent="0.2">
      <c r="A244" s="136" t="s">
        <v>1379</v>
      </c>
      <c r="B244" s="22" t="s">
        <v>213</v>
      </c>
      <c r="C244" s="32">
        <v>10207.084210999999</v>
      </c>
      <c r="D244" s="27" t="str">
        <f t="shared" si="37"/>
        <v>N/A</v>
      </c>
      <c r="E244" s="32">
        <v>10382.666667</v>
      </c>
      <c r="F244" s="27" t="str">
        <f t="shared" si="38"/>
        <v>N/A</v>
      </c>
      <c r="G244" s="32">
        <v>12372.434426</v>
      </c>
      <c r="H244" s="27" t="str">
        <f t="shared" si="39"/>
        <v>N/A</v>
      </c>
      <c r="I244" s="8">
        <v>1.72</v>
      </c>
      <c r="J244" s="8">
        <v>19.16</v>
      </c>
      <c r="K244" s="28" t="s">
        <v>734</v>
      </c>
      <c r="L244" s="105" t="str">
        <f t="shared" si="40"/>
        <v>Yes</v>
      </c>
    </row>
    <row r="245" spans="1:12" ht="25.5" x14ac:dyDescent="0.2">
      <c r="A245" s="136" t="s">
        <v>1380</v>
      </c>
      <c r="B245" s="22" t="s">
        <v>213</v>
      </c>
      <c r="C245" s="32">
        <v>13786.149950000001</v>
      </c>
      <c r="D245" s="27" t="str">
        <f t="shared" si="37"/>
        <v>N/A</v>
      </c>
      <c r="E245" s="32">
        <v>15355.344698000001</v>
      </c>
      <c r="F245" s="27" t="str">
        <f t="shared" si="38"/>
        <v>N/A</v>
      </c>
      <c r="G245" s="32">
        <v>17920.186927999999</v>
      </c>
      <c r="H245" s="27" t="str">
        <f t="shared" si="39"/>
        <v>N/A</v>
      </c>
      <c r="I245" s="8">
        <v>11.38</v>
      </c>
      <c r="J245" s="8">
        <v>16.7</v>
      </c>
      <c r="K245" s="28" t="s">
        <v>734</v>
      </c>
      <c r="L245" s="105" t="str">
        <f t="shared" si="40"/>
        <v>Yes</v>
      </c>
    </row>
    <row r="246" spans="1:12" ht="25.5" x14ac:dyDescent="0.2">
      <c r="A246" s="136" t="s">
        <v>1381</v>
      </c>
      <c r="B246" s="22" t="s">
        <v>213</v>
      </c>
      <c r="C246" s="32">
        <v>18090.7</v>
      </c>
      <c r="D246" s="27" t="str">
        <f t="shared" si="37"/>
        <v>N/A</v>
      </c>
      <c r="E246" s="32">
        <v>20429.125</v>
      </c>
      <c r="F246" s="27" t="str">
        <f t="shared" si="38"/>
        <v>N/A</v>
      </c>
      <c r="G246" s="32">
        <v>18745.272727</v>
      </c>
      <c r="H246" s="27" t="str">
        <f t="shared" si="39"/>
        <v>N/A</v>
      </c>
      <c r="I246" s="8">
        <v>12.93</v>
      </c>
      <c r="J246" s="8">
        <v>-8.24</v>
      </c>
      <c r="K246" s="28" t="s">
        <v>734</v>
      </c>
      <c r="L246" s="105" t="str">
        <f t="shared" si="40"/>
        <v>Yes</v>
      </c>
    </row>
    <row r="247" spans="1:12" ht="25.5" x14ac:dyDescent="0.2">
      <c r="A247" s="136" t="s">
        <v>1382</v>
      </c>
      <c r="B247" s="22" t="s">
        <v>213</v>
      </c>
      <c r="C247" s="32">
        <v>12744</v>
      </c>
      <c r="D247" s="27" t="str">
        <f t="shared" si="37"/>
        <v>N/A</v>
      </c>
      <c r="E247" s="32">
        <v>11128</v>
      </c>
      <c r="F247" s="27" t="str">
        <f t="shared" si="38"/>
        <v>N/A</v>
      </c>
      <c r="G247" s="32">
        <v>14022.333333</v>
      </c>
      <c r="H247" s="27" t="str">
        <f t="shared" si="39"/>
        <v>N/A</v>
      </c>
      <c r="I247" s="8">
        <v>-12.7</v>
      </c>
      <c r="J247" s="8">
        <v>26.01</v>
      </c>
      <c r="K247" s="28" t="s">
        <v>734</v>
      </c>
      <c r="L247" s="105" t="str">
        <f t="shared" si="40"/>
        <v>Yes</v>
      </c>
    </row>
    <row r="248" spans="1:12" ht="25.5" x14ac:dyDescent="0.2">
      <c r="A248" s="136" t="s">
        <v>1383</v>
      </c>
      <c r="B248" s="22" t="s">
        <v>213</v>
      </c>
      <c r="C248" s="27">
        <v>0.69757020849999996</v>
      </c>
      <c r="D248" s="27" t="str">
        <f t="shared" si="37"/>
        <v>N/A</v>
      </c>
      <c r="E248" s="27">
        <v>0.79191573280000005</v>
      </c>
      <c r="F248" s="27" t="str">
        <f t="shared" si="38"/>
        <v>N/A</v>
      </c>
      <c r="G248" s="27">
        <v>0.86485212680000001</v>
      </c>
      <c r="H248" s="27" t="str">
        <f t="shared" si="39"/>
        <v>N/A</v>
      </c>
      <c r="I248" s="8">
        <v>13.52</v>
      </c>
      <c r="J248" s="8">
        <v>9.2100000000000009</v>
      </c>
      <c r="K248" s="28" t="s">
        <v>734</v>
      </c>
      <c r="L248" s="105" t="str">
        <f t="shared" si="40"/>
        <v>Yes</v>
      </c>
    </row>
    <row r="249" spans="1:12" ht="25.5" x14ac:dyDescent="0.2">
      <c r="A249" s="136" t="s">
        <v>1384</v>
      </c>
      <c r="B249" s="22" t="s">
        <v>213</v>
      </c>
      <c r="C249" s="27">
        <v>15.497553018</v>
      </c>
      <c r="D249" s="27" t="str">
        <f t="shared" si="37"/>
        <v>N/A</v>
      </c>
      <c r="E249" s="27">
        <v>22.602739725999999</v>
      </c>
      <c r="F249" s="27" t="str">
        <f t="shared" si="38"/>
        <v>N/A</v>
      </c>
      <c r="G249" s="27">
        <v>20.748299320000001</v>
      </c>
      <c r="H249" s="27" t="str">
        <f t="shared" si="39"/>
        <v>N/A</v>
      </c>
      <c r="I249" s="8">
        <v>45.85</v>
      </c>
      <c r="J249" s="8">
        <v>-8.1999999999999993</v>
      </c>
      <c r="K249" s="28" t="s">
        <v>734</v>
      </c>
      <c r="L249" s="105" t="str">
        <f t="shared" si="40"/>
        <v>Yes</v>
      </c>
    </row>
    <row r="250" spans="1:12" ht="25.5" x14ac:dyDescent="0.2">
      <c r="A250" s="136" t="s">
        <v>1385</v>
      </c>
      <c r="B250" s="22" t="s">
        <v>213</v>
      </c>
      <c r="C250" s="27">
        <v>11.107025994000001</v>
      </c>
      <c r="D250" s="27" t="str">
        <f t="shared" si="37"/>
        <v>N/A</v>
      </c>
      <c r="E250" s="27">
        <v>9.4235959388000001</v>
      </c>
      <c r="F250" s="27" t="str">
        <f t="shared" si="38"/>
        <v>N/A</v>
      </c>
      <c r="G250" s="27">
        <v>11.203480967999999</v>
      </c>
      <c r="H250" s="27" t="str">
        <f t="shared" si="39"/>
        <v>N/A</v>
      </c>
      <c r="I250" s="8">
        <v>-15.2</v>
      </c>
      <c r="J250" s="8">
        <v>18.89</v>
      </c>
      <c r="K250" s="28" t="s">
        <v>734</v>
      </c>
      <c r="L250" s="105" t="str">
        <f t="shared" si="40"/>
        <v>Yes</v>
      </c>
    </row>
    <row r="251" spans="1:12" ht="25.5" x14ac:dyDescent="0.2">
      <c r="A251" s="136" t="s">
        <v>1386</v>
      </c>
      <c r="B251" s="22" t="s">
        <v>213</v>
      </c>
      <c r="C251" s="27">
        <v>2.6406614E-3</v>
      </c>
      <c r="D251" s="27" t="str">
        <f t="shared" si="37"/>
        <v>N/A</v>
      </c>
      <c r="E251" s="27">
        <v>2.2938542000000002E-3</v>
      </c>
      <c r="F251" s="27" t="str">
        <f t="shared" si="38"/>
        <v>N/A</v>
      </c>
      <c r="G251" s="27">
        <v>3.2404789000000001E-3</v>
      </c>
      <c r="H251" s="27" t="str">
        <f t="shared" si="39"/>
        <v>N/A</v>
      </c>
      <c r="I251" s="8">
        <v>-13.1</v>
      </c>
      <c r="J251" s="8">
        <v>41.27</v>
      </c>
      <c r="K251" s="28" t="s">
        <v>734</v>
      </c>
      <c r="L251" s="105" t="str">
        <f t="shared" si="40"/>
        <v>No</v>
      </c>
    </row>
    <row r="252" spans="1:12" ht="25.5" x14ac:dyDescent="0.2">
      <c r="A252" s="171" t="s">
        <v>1387</v>
      </c>
      <c r="B252" s="113" t="s">
        <v>213</v>
      </c>
      <c r="C252" s="145">
        <v>7.1340244999999998E-3</v>
      </c>
      <c r="D252" s="145" t="str">
        <f t="shared" si="37"/>
        <v>N/A</v>
      </c>
      <c r="E252" s="145">
        <v>1.6871942000000001E-2</v>
      </c>
      <c r="F252" s="145" t="str">
        <f t="shared" si="38"/>
        <v>N/A</v>
      </c>
      <c r="G252" s="145">
        <v>2.2053958700000001E-2</v>
      </c>
      <c r="H252" s="145" t="str">
        <f t="shared" si="39"/>
        <v>N/A</v>
      </c>
      <c r="I252" s="146">
        <v>136.5</v>
      </c>
      <c r="J252" s="146">
        <v>30.71</v>
      </c>
      <c r="K252" s="161" t="s">
        <v>734</v>
      </c>
      <c r="L252" s="116" t="str">
        <f t="shared" si="40"/>
        <v>No</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87419</v>
      </c>
      <c r="D6" s="27" t="str">
        <f t="shared" ref="D6:D37" si="0">IF($B6="N/A","N/A",IF(C6&gt;10,"No",IF(C6&lt;-10,"No","Yes")))</f>
        <v>N/A</v>
      </c>
      <c r="E6" s="23">
        <v>88705</v>
      </c>
      <c r="F6" s="27" t="str">
        <f t="shared" ref="F6:F37" si="1">IF($B6="N/A","N/A",IF(E6&gt;10,"No",IF(E6&lt;-10,"No","Yes")))</f>
        <v>N/A</v>
      </c>
      <c r="G6" s="23">
        <v>88301</v>
      </c>
      <c r="H6" s="27" t="str">
        <f t="shared" ref="H6:H37" si="2">IF($B6="N/A","N/A",IF(G6&gt;10,"No",IF(G6&lt;-10,"No","Yes")))</f>
        <v>N/A</v>
      </c>
      <c r="I6" s="8">
        <v>1.4710000000000001</v>
      </c>
      <c r="J6" s="8">
        <v>-0.45500000000000002</v>
      </c>
      <c r="K6" s="28" t="s">
        <v>734</v>
      </c>
      <c r="L6" s="105" t="str">
        <f t="shared" ref="L6:L39" si="3">IF(J6="Div by 0", "N/A", IF(K6="N/A","N/A", IF(J6&gt;VALUE(MID(K6,1,2)), "No", IF(J6&lt;-1*VALUE(MID(K6,1,2)), "No", "Yes"))))</f>
        <v>Yes</v>
      </c>
    </row>
    <row r="7" spans="1:12" x14ac:dyDescent="0.2">
      <c r="A7" s="168" t="s">
        <v>6</v>
      </c>
      <c r="B7" s="22" t="s">
        <v>213</v>
      </c>
      <c r="C7" s="23">
        <v>83203</v>
      </c>
      <c r="D7" s="27" t="str">
        <f t="shared" si="0"/>
        <v>N/A</v>
      </c>
      <c r="E7" s="23">
        <v>83948</v>
      </c>
      <c r="F7" s="27" t="str">
        <f t="shared" si="1"/>
        <v>N/A</v>
      </c>
      <c r="G7" s="23">
        <v>83603</v>
      </c>
      <c r="H7" s="27" t="str">
        <f t="shared" si="2"/>
        <v>N/A</v>
      </c>
      <c r="I7" s="8">
        <v>0.89539999999999997</v>
      </c>
      <c r="J7" s="8">
        <v>-0.41099999999999998</v>
      </c>
      <c r="K7" s="28" t="s">
        <v>734</v>
      </c>
      <c r="L7" s="105" t="str">
        <f t="shared" si="3"/>
        <v>Yes</v>
      </c>
    </row>
    <row r="8" spans="1:12" x14ac:dyDescent="0.2">
      <c r="A8" s="168" t="s">
        <v>360</v>
      </c>
      <c r="B8" s="22" t="s">
        <v>213</v>
      </c>
      <c r="C8" s="4">
        <v>95.177249797000002</v>
      </c>
      <c r="D8" s="27" t="str">
        <f t="shared" si="0"/>
        <v>N/A</v>
      </c>
      <c r="E8" s="4">
        <v>94.637280875000002</v>
      </c>
      <c r="F8" s="27" t="str">
        <f t="shared" si="1"/>
        <v>N/A</v>
      </c>
      <c r="G8" s="4">
        <v>94.679561953000004</v>
      </c>
      <c r="H8" s="27" t="str">
        <f t="shared" si="2"/>
        <v>N/A</v>
      </c>
      <c r="I8" s="8">
        <v>-0.56699999999999995</v>
      </c>
      <c r="J8" s="8">
        <v>4.4699999999999997E-2</v>
      </c>
      <c r="K8" s="28" t="s">
        <v>734</v>
      </c>
      <c r="L8" s="105" t="str">
        <f t="shared" si="3"/>
        <v>Yes</v>
      </c>
    </row>
    <row r="9" spans="1:12" x14ac:dyDescent="0.2">
      <c r="A9" s="137" t="s">
        <v>88</v>
      </c>
      <c r="B9" s="30" t="s">
        <v>213</v>
      </c>
      <c r="C9" s="1">
        <v>80510.149999999994</v>
      </c>
      <c r="D9" s="7" t="str">
        <f t="shared" si="0"/>
        <v>N/A</v>
      </c>
      <c r="E9" s="1">
        <v>80613.7</v>
      </c>
      <c r="F9" s="7" t="str">
        <f t="shared" si="1"/>
        <v>N/A</v>
      </c>
      <c r="G9" s="1">
        <v>81051.7</v>
      </c>
      <c r="H9" s="7" t="str">
        <f t="shared" si="2"/>
        <v>N/A</v>
      </c>
      <c r="I9" s="8">
        <v>0.12859999999999999</v>
      </c>
      <c r="J9" s="8">
        <v>0.54330000000000001</v>
      </c>
      <c r="K9" s="30" t="s">
        <v>734</v>
      </c>
      <c r="L9" s="105" t="str">
        <f t="shared" si="3"/>
        <v>Yes</v>
      </c>
    </row>
    <row r="10" spans="1:12" x14ac:dyDescent="0.2">
      <c r="A10" s="137" t="s">
        <v>1388</v>
      </c>
      <c r="B10" s="22" t="s">
        <v>213</v>
      </c>
      <c r="C10" s="4">
        <v>0.1750191606</v>
      </c>
      <c r="D10" s="27" t="str">
        <f t="shared" si="0"/>
        <v>N/A</v>
      </c>
      <c r="E10" s="4">
        <v>7.5531255300000003E-2</v>
      </c>
      <c r="F10" s="27" t="str">
        <f t="shared" si="1"/>
        <v>N/A</v>
      </c>
      <c r="G10" s="4">
        <v>0.1472237008</v>
      </c>
      <c r="H10" s="27" t="str">
        <f t="shared" si="2"/>
        <v>N/A</v>
      </c>
      <c r="I10" s="8">
        <v>-56.8</v>
      </c>
      <c r="J10" s="8">
        <v>94.92</v>
      </c>
      <c r="K10" s="28" t="s">
        <v>734</v>
      </c>
      <c r="L10" s="105" t="str">
        <f t="shared" si="3"/>
        <v>No</v>
      </c>
    </row>
    <row r="11" spans="1:12" x14ac:dyDescent="0.2">
      <c r="A11" s="137" t="s">
        <v>1389</v>
      </c>
      <c r="B11" s="22" t="s">
        <v>213</v>
      </c>
      <c r="C11" s="4">
        <v>3.3368032121</v>
      </c>
      <c r="D11" s="27" t="str">
        <f t="shared" si="0"/>
        <v>N/A</v>
      </c>
      <c r="E11" s="4">
        <v>3.1339834282000001</v>
      </c>
      <c r="F11" s="27" t="str">
        <f t="shared" si="1"/>
        <v>N/A</v>
      </c>
      <c r="G11" s="4">
        <v>2.9829786752</v>
      </c>
      <c r="H11" s="27" t="str">
        <f t="shared" si="2"/>
        <v>N/A</v>
      </c>
      <c r="I11" s="8">
        <v>-6.08</v>
      </c>
      <c r="J11" s="8">
        <v>-4.82</v>
      </c>
      <c r="K11" s="28" t="s">
        <v>734</v>
      </c>
      <c r="L11" s="105" t="str">
        <f t="shared" si="3"/>
        <v>Yes</v>
      </c>
    </row>
    <row r="12" spans="1:12" x14ac:dyDescent="0.2">
      <c r="A12" s="137" t="s">
        <v>1390</v>
      </c>
      <c r="B12" s="22" t="s">
        <v>213</v>
      </c>
      <c r="C12" s="4">
        <v>58.761825233000003</v>
      </c>
      <c r="D12" s="27" t="str">
        <f t="shared" si="0"/>
        <v>N/A</v>
      </c>
      <c r="E12" s="4">
        <v>56.984386448999999</v>
      </c>
      <c r="F12" s="27" t="str">
        <f t="shared" si="1"/>
        <v>N/A</v>
      </c>
      <c r="G12" s="4">
        <v>56.442169397999997</v>
      </c>
      <c r="H12" s="27" t="str">
        <f t="shared" si="2"/>
        <v>N/A</v>
      </c>
      <c r="I12" s="8">
        <v>-3.02</v>
      </c>
      <c r="J12" s="8">
        <v>-0.95199999999999996</v>
      </c>
      <c r="K12" s="28" t="s">
        <v>734</v>
      </c>
      <c r="L12" s="105" t="str">
        <f t="shared" si="3"/>
        <v>Yes</v>
      </c>
    </row>
    <row r="13" spans="1:12" x14ac:dyDescent="0.2">
      <c r="A13" s="137" t="s">
        <v>1391</v>
      </c>
      <c r="B13" s="22" t="s">
        <v>213</v>
      </c>
      <c r="C13" s="4">
        <v>1.4001532848</v>
      </c>
      <c r="D13" s="27" t="str">
        <f t="shared" si="0"/>
        <v>N/A</v>
      </c>
      <c r="E13" s="4">
        <v>1.3144693084000001</v>
      </c>
      <c r="F13" s="27" t="str">
        <f t="shared" si="1"/>
        <v>N/A</v>
      </c>
      <c r="G13" s="4">
        <v>1.2910386065999999</v>
      </c>
      <c r="H13" s="27" t="str">
        <f t="shared" si="2"/>
        <v>N/A</v>
      </c>
      <c r="I13" s="8">
        <v>-6.12</v>
      </c>
      <c r="J13" s="8">
        <v>-1.78</v>
      </c>
      <c r="K13" s="28" t="s">
        <v>734</v>
      </c>
      <c r="L13" s="105" t="str">
        <f t="shared" si="3"/>
        <v>Yes</v>
      </c>
    </row>
    <row r="14" spans="1:12" x14ac:dyDescent="0.2">
      <c r="A14" s="137" t="s">
        <v>1392</v>
      </c>
      <c r="B14" s="22" t="s">
        <v>213</v>
      </c>
      <c r="C14" s="4">
        <v>0</v>
      </c>
      <c r="D14" s="27" t="str">
        <f t="shared" si="0"/>
        <v>N/A</v>
      </c>
      <c r="E14" s="4">
        <v>0</v>
      </c>
      <c r="F14" s="27" t="str">
        <f t="shared" si="1"/>
        <v>N/A</v>
      </c>
      <c r="G14" s="4">
        <v>0</v>
      </c>
      <c r="H14" s="27" t="str">
        <f t="shared" si="2"/>
        <v>N/A</v>
      </c>
      <c r="I14" s="8" t="s">
        <v>1748</v>
      </c>
      <c r="J14" s="8" t="s">
        <v>1748</v>
      </c>
      <c r="K14" s="28" t="s">
        <v>734</v>
      </c>
      <c r="L14" s="105" t="str">
        <f t="shared" si="3"/>
        <v>N/A</v>
      </c>
    </row>
    <row r="15" spans="1:12" x14ac:dyDescent="0.2">
      <c r="A15" s="137" t="s">
        <v>1393</v>
      </c>
      <c r="B15" s="22" t="s">
        <v>213</v>
      </c>
      <c r="C15" s="4">
        <v>0</v>
      </c>
      <c r="D15" s="27" t="str">
        <f t="shared" si="0"/>
        <v>N/A</v>
      </c>
      <c r="E15" s="4">
        <v>0</v>
      </c>
      <c r="F15" s="27" t="str">
        <f t="shared" si="1"/>
        <v>N/A</v>
      </c>
      <c r="G15" s="4">
        <v>0</v>
      </c>
      <c r="H15" s="27" t="str">
        <f t="shared" si="2"/>
        <v>N/A</v>
      </c>
      <c r="I15" s="8" t="s">
        <v>1748</v>
      </c>
      <c r="J15" s="8" t="s">
        <v>1748</v>
      </c>
      <c r="K15" s="28" t="s">
        <v>734</v>
      </c>
      <c r="L15" s="105" t="str">
        <f t="shared" si="3"/>
        <v>N/A</v>
      </c>
    </row>
    <row r="16" spans="1:12" x14ac:dyDescent="0.2">
      <c r="A16" s="137" t="s">
        <v>1394</v>
      </c>
      <c r="B16" s="22" t="s">
        <v>213</v>
      </c>
      <c r="C16" s="4">
        <v>0.79959734149999995</v>
      </c>
      <c r="D16" s="27" t="str">
        <f t="shared" si="0"/>
        <v>N/A</v>
      </c>
      <c r="E16" s="4">
        <v>0.74178456680000004</v>
      </c>
      <c r="F16" s="27" t="str">
        <f t="shared" si="1"/>
        <v>N/A</v>
      </c>
      <c r="G16" s="4">
        <v>0.67722902350000003</v>
      </c>
      <c r="H16" s="27" t="str">
        <f t="shared" si="2"/>
        <v>N/A</v>
      </c>
      <c r="I16" s="8">
        <v>-7.23</v>
      </c>
      <c r="J16" s="8">
        <v>-8.6999999999999993</v>
      </c>
      <c r="K16" s="28" t="s">
        <v>734</v>
      </c>
      <c r="L16" s="105" t="str">
        <f t="shared" si="3"/>
        <v>Yes</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35.526601767999999</v>
      </c>
      <c r="D18" s="27" t="str">
        <f t="shared" si="0"/>
        <v>N/A</v>
      </c>
      <c r="E18" s="4">
        <v>37.749844992</v>
      </c>
      <c r="F18" s="27" t="str">
        <f t="shared" si="1"/>
        <v>N/A</v>
      </c>
      <c r="G18" s="4">
        <v>38.459360596000003</v>
      </c>
      <c r="H18" s="27" t="str">
        <f t="shared" si="2"/>
        <v>N/A</v>
      </c>
      <c r="I18" s="8">
        <v>6.258</v>
      </c>
      <c r="J18" s="8">
        <v>1.88</v>
      </c>
      <c r="K18" s="28" t="s">
        <v>734</v>
      </c>
      <c r="L18" s="105" t="str">
        <f t="shared" si="3"/>
        <v>Yes</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94.463446161999997</v>
      </c>
      <c r="D20" s="27" t="str">
        <f t="shared" si="0"/>
        <v>N/A</v>
      </c>
      <c r="E20" s="4">
        <v>94.809762696999996</v>
      </c>
      <c r="F20" s="27" t="str">
        <f t="shared" si="1"/>
        <v>N/A</v>
      </c>
      <c r="G20" s="4">
        <v>95.048753695000002</v>
      </c>
      <c r="H20" s="27" t="str">
        <f t="shared" si="2"/>
        <v>N/A</v>
      </c>
      <c r="I20" s="8">
        <v>0.36659999999999998</v>
      </c>
      <c r="J20" s="8">
        <v>0.25209999999999999</v>
      </c>
      <c r="K20" s="28" t="s">
        <v>734</v>
      </c>
      <c r="L20" s="105" t="str">
        <f t="shared" si="3"/>
        <v>Yes</v>
      </c>
    </row>
    <row r="21" spans="1:12" x14ac:dyDescent="0.2">
      <c r="A21" s="128" t="s">
        <v>960</v>
      </c>
      <c r="B21" s="22" t="s">
        <v>213</v>
      </c>
      <c r="C21" s="4">
        <v>5.5365538383999997</v>
      </c>
      <c r="D21" s="27" t="str">
        <f t="shared" si="0"/>
        <v>N/A</v>
      </c>
      <c r="E21" s="4">
        <v>5.1902373034</v>
      </c>
      <c r="F21" s="27" t="str">
        <f t="shared" si="1"/>
        <v>N/A</v>
      </c>
      <c r="G21" s="4">
        <v>4.9512463052999998</v>
      </c>
      <c r="H21" s="27" t="str">
        <f t="shared" si="2"/>
        <v>N/A</v>
      </c>
      <c r="I21" s="8">
        <v>-6.26</v>
      </c>
      <c r="J21" s="8">
        <v>-4.5999999999999996</v>
      </c>
      <c r="K21" s="28" t="s">
        <v>734</v>
      </c>
      <c r="L21" s="105" t="str">
        <f t="shared" si="3"/>
        <v>Yes</v>
      </c>
    </row>
    <row r="22" spans="1:12" x14ac:dyDescent="0.2">
      <c r="A22" s="104" t="s">
        <v>1691</v>
      </c>
      <c r="B22" s="22" t="s">
        <v>213</v>
      </c>
      <c r="C22" s="23">
        <v>48081</v>
      </c>
      <c r="D22" s="27" t="str">
        <f t="shared" si="0"/>
        <v>N/A</v>
      </c>
      <c r="E22" s="23">
        <v>49551</v>
      </c>
      <c r="F22" s="27" t="str">
        <f t="shared" si="1"/>
        <v>N/A</v>
      </c>
      <c r="G22" s="23">
        <v>48613</v>
      </c>
      <c r="H22" s="27" t="str">
        <f t="shared" si="2"/>
        <v>N/A</v>
      </c>
      <c r="I22" s="8">
        <v>3.0569999999999999</v>
      </c>
      <c r="J22" s="8">
        <v>-1.89</v>
      </c>
      <c r="K22" s="28" t="s">
        <v>734</v>
      </c>
      <c r="L22" s="105" t="str">
        <f t="shared" si="3"/>
        <v>Yes</v>
      </c>
    </row>
    <row r="23" spans="1:12" x14ac:dyDescent="0.2">
      <c r="A23" s="104" t="s">
        <v>975</v>
      </c>
      <c r="B23" s="22" t="s">
        <v>213</v>
      </c>
      <c r="C23" s="23">
        <v>26031</v>
      </c>
      <c r="D23" s="27" t="str">
        <f t="shared" si="0"/>
        <v>N/A</v>
      </c>
      <c r="E23" s="23">
        <v>25848</v>
      </c>
      <c r="F23" s="27" t="str">
        <f t="shared" si="1"/>
        <v>N/A</v>
      </c>
      <c r="G23" s="23">
        <v>24768</v>
      </c>
      <c r="H23" s="27" t="str">
        <f t="shared" si="2"/>
        <v>N/A</v>
      </c>
      <c r="I23" s="8">
        <v>-0.70299999999999996</v>
      </c>
      <c r="J23" s="8">
        <v>-4.18</v>
      </c>
      <c r="K23" s="28" t="s">
        <v>734</v>
      </c>
      <c r="L23" s="105" t="str">
        <f t="shared" si="3"/>
        <v>Yes</v>
      </c>
    </row>
    <row r="24" spans="1:12" x14ac:dyDescent="0.2">
      <c r="A24" s="104" t="s">
        <v>976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04" t="s">
        <v>977</v>
      </c>
      <c r="B25" s="22" t="s">
        <v>213</v>
      </c>
      <c r="C25" s="23">
        <v>1265</v>
      </c>
      <c r="D25" s="27" t="str">
        <f t="shared" si="0"/>
        <v>N/A</v>
      </c>
      <c r="E25" s="23">
        <v>1231</v>
      </c>
      <c r="F25" s="27" t="str">
        <f t="shared" si="1"/>
        <v>N/A</v>
      </c>
      <c r="G25" s="23">
        <v>1220</v>
      </c>
      <c r="H25" s="27" t="str">
        <f t="shared" si="2"/>
        <v>N/A</v>
      </c>
      <c r="I25" s="8">
        <v>-2.69</v>
      </c>
      <c r="J25" s="8">
        <v>-0.89400000000000002</v>
      </c>
      <c r="K25" s="28" t="s">
        <v>734</v>
      </c>
      <c r="L25" s="105" t="str">
        <f t="shared" si="3"/>
        <v>Yes</v>
      </c>
    </row>
    <row r="26" spans="1:12" x14ac:dyDescent="0.2">
      <c r="A26" s="104" t="s">
        <v>978</v>
      </c>
      <c r="B26" s="22" t="s">
        <v>213</v>
      </c>
      <c r="C26" s="23">
        <v>20771</v>
      </c>
      <c r="D26" s="27" t="str">
        <f t="shared" si="0"/>
        <v>N/A</v>
      </c>
      <c r="E26" s="23">
        <v>22442</v>
      </c>
      <c r="F26" s="27" t="str">
        <f t="shared" si="1"/>
        <v>N/A</v>
      </c>
      <c r="G26" s="23">
        <v>22598</v>
      </c>
      <c r="H26" s="27" t="str">
        <f t="shared" si="2"/>
        <v>N/A</v>
      </c>
      <c r="I26" s="8">
        <v>8.0449999999999999</v>
      </c>
      <c r="J26" s="8">
        <v>0.69510000000000005</v>
      </c>
      <c r="K26" s="28" t="s">
        <v>734</v>
      </c>
      <c r="L26" s="105" t="str">
        <f t="shared" si="3"/>
        <v>Yes</v>
      </c>
    </row>
    <row r="27" spans="1:12" x14ac:dyDescent="0.2">
      <c r="A27" s="104" t="s">
        <v>979</v>
      </c>
      <c r="B27" s="22" t="s">
        <v>213</v>
      </c>
      <c r="C27" s="23">
        <v>14</v>
      </c>
      <c r="D27" s="27" t="str">
        <f t="shared" si="0"/>
        <v>N/A</v>
      </c>
      <c r="E27" s="23">
        <v>30</v>
      </c>
      <c r="F27" s="27" t="str">
        <f t="shared" si="1"/>
        <v>N/A</v>
      </c>
      <c r="G27" s="23">
        <v>27</v>
      </c>
      <c r="H27" s="27" t="str">
        <f t="shared" si="2"/>
        <v>N/A</v>
      </c>
      <c r="I27" s="8">
        <v>114.3</v>
      </c>
      <c r="J27" s="8">
        <v>-10</v>
      </c>
      <c r="K27" s="28" t="s">
        <v>734</v>
      </c>
      <c r="L27" s="105" t="str">
        <f t="shared" si="3"/>
        <v>Yes</v>
      </c>
    </row>
    <row r="28" spans="1:12" x14ac:dyDescent="0.2">
      <c r="A28" s="104" t="s">
        <v>103</v>
      </c>
      <c r="B28" s="22" t="s">
        <v>213</v>
      </c>
      <c r="C28" s="23">
        <v>39160</v>
      </c>
      <c r="D28" s="27" t="str">
        <f t="shared" si="0"/>
        <v>N/A</v>
      </c>
      <c r="E28" s="23">
        <v>39029</v>
      </c>
      <c r="F28" s="27" t="str">
        <f t="shared" si="1"/>
        <v>N/A</v>
      </c>
      <c r="G28" s="23">
        <v>39547</v>
      </c>
      <c r="H28" s="27" t="str">
        <f t="shared" si="2"/>
        <v>N/A</v>
      </c>
      <c r="I28" s="8">
        <v>-0.33500000000000002</v>
      </c>
      <c r="J28" s="8">
        <v>1.327</v>
      </c>
      <c r="K28" s="28" t="s">
        <v>734</v>
      </c>
      <c r="L28" s="105" t="str">
        <f t="shared" si="3"/>
        <v>Yes</v>
      </c>
    </row>
    <row r="29" spans="1:12" x14ac:dyDescent="0.2">
      <c r="A29" s="104" t="s">
        <v>980</v>
      </c>
      <c r="B29" s="22" t="s">
        <v>213</v>
      </c>
      <c r="C29" s="23">
        <v>25418</v>
      </c>
      <c r="D29" s="27" t="str">
        <f t="shared" si="0"/>
        <v>N/A</v>
      </c>
      <c r="E29" s="23">
        <v>24717</v>
      </c>
      <c r="F29" s="27" t="str">
        <f t="shared" si="1"/>
        <v>N/A</v>
      </c>
      <c r="G29" s="23">
        <v>25152</v>
      </c>
      <c r="H29" s="27" t="str">
        <f t="shared" si="2"/>
        <v>N/A</v>
      </c>
      <c r="I29" s="8">
        <v>-2.76</v>
      </c>
      <c r="J29" s="8">
        <v>1.76</v>
      </c>
      <c r="K29" s="28" t="s">
        <v>734</v>
      </c>
      <c r="L29" s="105" t="str">
        <f t="shared" si="3"/>
        <v>Yes</v>
      </c>
    </row>
    <row r="30" spans="1:12" x14ac:dyDescent="0.2">
      <c r="A30" s="104" t="s">
        <v>981</v>
      </c>
      <c r="B30" s="22" t="s">
        <v>213</v>
      </c>
      <c r="C30" s="23">
        <v>0</v>
      </c>
      <c r="D30" s="27" t="str">
        <f t="shared" si="0"/>
        <v>N/A</v>
      </c>
      <c r="E30" s="23">
        <v>0</v>
      </c>
      <c r="F30" s="27" t="str">
        <f t="shared" si="1"/>
        <v>N/A</v>
      </c>
      <c r="G30" s="23">
        <v>0</v>
      </c>
      <c r="H30" s="27" t="str">
        <f t="shared" si="2"/>
        <v>N/A</v>
      </c>
      <c r="I30" s="8" t="s">
        <v>1748</v>
      </c>
      <c r="J30" s="8" t="s">
        <v>1748</v>
      </c>
      <c r="K30" s="28" t="s">
        <v>734</v>
      </c>
      <c r="L30" s="105" t="str">
        <f t="shared" si="3"/>
        <v>N/A</v>
      </c>
    </row>
    <row r="31" spans="1:12" x14ac:dyDescent="0.2">
      <c r="A31" s="104" t="s">
        <v>982</v>
      </c>
      <c r="B31" s="22" t="s">
        <v>213</v>
      </c>
      <c r="C31" s="23">
        <v>3579</v>
      </c>
      <c r="D31" s="27" t="str">
        <f t="shared" si="0"/>
        <v>N/A</v>
      </c>
      <c r="E31" s="23">
        <v>3372</v>
      </c>
      <c r="F31" s="27" t="str">
        <f t="shared" si="1"/>
        <v>N/A</v>
      </c>
      <c r="G31" s="23">
        <v>3149</v>
      </c>
      <c r="H31" s="27" t="str">
        <f t="shared" si="2"/>
        <v>N/A</v>
      </c>
      <c r="I31" s="8">
        <v>-5.78</v>
      </c>
      <c r="J31" s="8">
        <v>-6.61</v>
      </c>
      <c r="K31" s="28" t="s">
        <v>734</v>
      </c>
      <c r="L31" s="105" t="str">
        <f t="shared" si="3"/>
        <v>Yes</v>
      </c>
    </row>
    <row r="32" spans="1:12" x14ac:dyDescent="0.2">
      <c r="A32" s="104" t="s">
        <v>983</v>
      </c>
      <c r="B32" s="22" t="s">
        <v>213</v>
      </c>
      <c r="C32" s="23">
        <v>9954</v>
      </c>
      <c r="D32" s="27" t="str">
        <f t="shared" si="0"/>
        <v>N/A</v>
      </c>
      <c r="E32" s="23">
        <v>10791</v>
      </c>
      <c r="F32" s="27" t="str">
        <f t="shared" si="1"/>
        <v>N/A</v>
      </c>
      <c r="G32" s="23">
        <v>11193</v>
      </c>
      <c r="H32" s="27" t="str">
        <f t="shared" si="2"/>
        <v>N/A</v>
      </c>
      <c r="I32" s="8">
        <v>8.4090000000000007</v>
      </c>
      <c r="J32" s="8">
        <v>3.7250000000000001</v>
      </c>
      <c r="K32" s="28" t="s">
        <v>734</v>
      </c>
      <c r="L32" s="105" t="str">
        <f t="shared" si="3"/>
        <v>Yes</v>
      </c>
    </row>
    <row r="33" spans="1:12" x14ac:dyDescent="0.2">
      <c r="A33" s="104" t="s">
        <v>984</v>
      </c>
      <c r="B33" s="22" t="s">
        <v>213</v>
      </c>
      <c r="C33" s="23">
        <v>209</v>
      </c>
      <c r="D33" s="27" t="str">
        <f t="shared" si="0"/>
        <v>N/A</v>
      </c>
      <c r="E33" s="23">
        <v>149</v>
      </c>
      <c r="F33" s="27" t="str">
        <f t="shared" si="1"/>
        <v>N/A</v>
      </c>
      <c r="G33" s="23">
        <v>53</v>
      </c>
      <c r="H33" s="27" t="str">
        <f t="shared" si="2"/>
        <v>N/A</v>
      </c>
      <c r="I33" s="8">
        <v>-28.7</v>
      </c>
      <c r="J33" s="8">
        <v>-64.400000000000006</v>
      </c>
      <c r="K33" s="28" t="s">
        <v>734</v>
      </c>
      <c r="L33" s="105" t="str">
        <f t="shared" si="3"/>
        <v>No</v>
      </c>
    </row>
    <row r="34" spans="1:12" x14ac:dyDescent="0.2">
      <c r="A34" s="168" t="s">
        <v>84</v>
      </c>
      <c r="B34" s="22" t="s">
        <v>213</v>
      </c>
      <c r="C34" s="29">
        <v>1272712812</v>
      </c>
      <c r="D34" s="27" t="str">
        <f t="shared" si="0"/>
        <v>N/A</v>
      </c>
      <c r="E34" s="29">
        <v>1270597328</v>
      </c>
      <c r="F34" s="27" t="str">
        <f t="shared" si="1"/>
        <v>N/A</v>
      </c>
      <c r="G34" s="29">
        <v>1305725508</v>
      </c>
      <c r="H34" s="27" t="str">
        <f t="shared" si="2"/>
        <v>N/A</v>
      </c>
      <c r="I34" s="8">
        <v>-0.16600000000000001</v>
      </c>
      <c r="J34" s="8">
        <v>2.7650000000000001</v>
      </c>
      <c r="K34" s="28" t="s">
        <v>734</v>
      </c>
      <c r="L34" s="105" t="str">
        <f t="shared" si="3"/>
        <v>Yes</v>
      </c>
    </row>
    <row r="35" spans="1:12" x14ac:dyDescent="0.2">
      <c r="A35" s="168" t="s">
        <v>1398</v>
      </c>
      <c r="B35" s="22" t="s">
        <v>213</v>
      </c>
      <c r="C35" s="29">
        <v>14558.766538</v>
      </c>
      <c r="D35" s="27" t="str">
        <f t="shared" si="0"/>
        <v>N/A</v>
      </c>
      <c r="E35" s="29">
        <v>14323.85241</v>
      </c>
      <c r="F35" s="27" t="str">
        <f t="shared" si="1"/>
        <v>N/A</v>
      </c>
      <c r="G35" s="29">
        <v>14787.210881000001</v>
      </c>
      <c r="H35" s="27" t="str">
        <f t="shared" si="2"/>
        <v>N/A</v>
      </c>
      <c r="I35" s="8">
        <v>-1.61</v>
      </c>
      <c r="J35" s="8">
        <v>3.2349999999999999</v>
      </c>
      <c r="K35" s="28" t="s">
        <v>734</v>
      </c>
      <c r="L35" s="105" t="str">
        <f t="shared" si="3"/>
        <v>Yes</v>
      </c>
    </row>
    <row r="36" spans="1:12" x14ac:dyDescent="0.2">
      <c r="A36" s="168" t="s">
        <v>1399</v>
      </c>
      <c r="B36" s="22" t="s">
        <v>213</v>
      </c>
      <c r="C36" s="29">
        <v>15296.477435000001</v>
      </c>
      <c r="D36" s="27" t="str">
        <f t="shared" si="0"/>
        <v>N/A</v>
      </c>
      <c r="E36" s="29">
        <v>15135.528279</v>
      </c>
      <c r="F36" s="27" t="str">
        <f t="shared" si="1"/>
        <v>N/A</v>
      </c>
      <c r="G36" s="29">
        <v>15618.165712</v>
      </c>
      <c r="H36" s="27" t="str">
        <f t="shared" si="2"/>
        <v>N/A</v>
      </c>
      <c r="I36" s="8">
        <v>-1.05</v>
      </c>
      <c r="J36" s="8">
        <v>3.1890000000000001</v>
      </c>
      <c r="K36" s="28" t="s">
        <v>734</v>
      </c>
      <c r="L36" s="105" t="str">
        <f t="shared" si="3"/>
        <v>Yes</v>
      </c>
    </row>
    <row r="37" spans="1:12" x14ac:dyDescent="0.2">
      <c r="A37" s="137" t="s">
        <v>107</v>
      </c>
      <c r="B37" s="22" t="s">
        <v>213</v>
      </c>
      <c r="C37" s="29">
        <v>1368</v>
      </c>
      <c r="D37" s="27" t="str">
        <f t="shared" si="0"/>
        <v>N/A</v>
      </c>
      <c r="E37" s="29">
        <v>0</v>
      </c>
      <c r="F37" s="27" t="str">
        <f t="shared" si="1"/>
        <v>N/A</v>
      </c>
      <c r="G37" s="29">
        <v>0</v>
      </c>
      <c r="H37" s="27" t="str">
        <f t="shared" si="2"/>
        <v>N/A</v>
      </c>
      <c r="I37" s="8">
        <v>-100</v>
      </c>
      <c r="J37" s="8" t="s">
        <v>1748</v>
      </c>
      <c r="K37" s="28" t="s">
        <v>734</v>
      </c>
      <c r="L37" s="105" t="str">
        <f t="shared" si="3"/>
        <v>N/A</v>
      </c>
    </row>
    <row r="38" spans="1:12" x14ac:dyDescent="0.2">
      <c r="A38" s="168" t="s">
        <v>158</v>
      </c>
      <c r="B38" s="30" t="s">
        <v>217</v>
      </c>
      <c r="C38" s="1">
        <v>11</v>
      </c>
      <c r="D38" s="27" t="str">
        <f>IF($B38="N/A","N/A",IF(C38&gt;0,"No",IF(C38&lt;0,"No","Yes")))</f>
        <v>No</v>
      </c>
      <c r="E38" s="1">
        <v>0</v>
      </c>
      <c r="F38" s="27" t="str">
        <f>IF($B38="N/A","N/A",IF(E38&gt;0,"No",IF(E38&lt;0,"No","Yes")))</f>
        <v>Yes</v>
      </c>
      <c r="G38" s="1">
        <v>0</v>
      </c>
      <c r="H38" s="27" t="str">
        <f>IF($B38="N/A","N/A",IF(G38&gt;0,"No",IF(G38&lt;0,"No","Yes")))</f>
        <v>Yes</v>
      </c>
      <c r="I38" s="8">
        <v>-100</v>
      </c>
      <c r="J38" s="8" t="s">
        <v>1748</v>
      </c>
      <c r="K38" s="28" t="s">
        <v>734</v>
      </c>
      <c r="L38" s="105" t="str">
        <f t="shared" si="3"/>
        <v>N/A</v>
      </c>
    </row>
    <row r="39" spans="1:12" x14ac:dyDescent="0.2">
      <c r="A39" s="168" t="s">
        <v>156</v>
      </c>
      <c r="B39" s="22" t="s">
        <v>213</v>
      </c>
      <c r="C39" s="29">
        <v>1368</v>
      </c>
      <c r="D39" s="27" t="str">
        <f t="shared" ref="D39:D40" si="4">IF($B39="N/A","N/A",IF(C39&gt;10,"No",IF(C39&lt;-10,"No","Yes")))</f>
        <v>N/A</v>
      </c>
      <c r="E39" s="29">
        <v>0</v>
      </c>
      <c r="F39" s="27" t="str">
        <f t="shared" ref="F39:F40" si="5">IF($B39="N/A","N/A",IF(E39&gt;10,"No",IF(E39&lt;-10,"No","Yes")))</f>
        <v>N/A</v>
      </c>
      <c r="G39" s="29">
        <v>0</v>
      </c>
      <c r="H39" s="27" t="str">
        <f t="shared" ref="H39:H40" si="6">IF($B39="N/A","N/A",IF(G39&gt;10,"No",IF(G39&lt;-10,"No","Yes")))</f>
        <v>N/A</v>
      </c>
      <c r="I39" s="8">
        <v>-100</v>
      </c>
      <c r="J39" s="8" t="s">
        <v>1748</v>
      </c>
      <c r="K39" s="28" t="s">
        <v>734</v>
      </c>
      <c r="L39" s="105" t="str">
        <f t="shared" si="3"/>
        <v>N/A</v>
      </c>
    </row>
    <row r="40" spans="1:12" x14ac:dyDescent="0.2">
      <c r="A40" s="168" t="s">
        <v>1278</v>
      </c>
      <c r="B40" s="22" t="s">
        <v>213</v>
      </c>
      <c r="C40" s="29">
        <v>1368</v>
      </c>
      <c r="D40" s="27" t="str">
        <f t="shared" si="4"/>
        <v>N/A</v>
      </c>
      <c r="E40" s="29" t="s">
        <v>1748</v>
      </c>
      <c r="F40" s="27" t="str">
        <f t="shared" si="5"/>
        <v>N/A</v>
      </c>
      <c r="G40" s="29" t="s">
        <v>1748</v>
      </c>
      <c r="H40" s="27" t="str">
        <f t="shared" si="6"/>
        <v>N/A</v>
      </c>
      <c r="I40" s="8" t="s">
        <v>1748</v>
      </c>
      <c r="J40" s="8" t="s">
        <v>1748</v>
      </c>
      <c r="K40" s="28" t="s">
        <v>734</v>
      </c>
      <c r="L40" s="105" t="str">
        <f>IF(J40="Div by 0", "N/A", IF(OR(J40="N/A",K40="N/A"),"N/A", IF(J40&gt;VALUE(MID(K40,1,2)), "No", IF(J40&lt;-1*VALUE(MID(K40,1,2)), "No", "Yes"))))</f>
        <v>N/A</v>
      </c>
    </row>
    <row r="41" spans="1:12" x14ac:dyDescent="0.2">
      <c r="A41" s="104" t="s">
        <v>1400</v>
      </c>
      <c r="B41" s="22" t="s">
        <v>213</v>
      </c>
      <c r="C41" s="29">
        <v>17886.250306999998</v>
      </c>
      <c r="D41" s="27" t="str">
        <f t="shared" ref="D41:D52" si="7">IF($B41="N/A","N/A",IF(C41&gt;10,"No",IF(C41&lt;-10,"No","Yes")))</f>
        <v>N/A</v>
      </c>
      <c r="E41" s="29">
        <v>17170.526870999998</v>
      </c>
      <c r="F41" s="27" t="str">
        <f t="shared" ref="F41:F52" si="8">IF($B41="N/A","N/A",IF(E41&gt;10,"No",IF(E41&lt;-10,"No","Yes")))</f>
        <v>N/A</v>
      </c>
      <c r="G41" s="29">
        <v>17800.522822999999</v>
      </c>
      <c r="H41" s="27" t="str">
        <f t="shared" ref="H41:H52" si="9">IF($B41="N/A","N/A",IF(G41&gt;10,"No",IF(G41&lt;-10,"No","Yes")))</f>
        <v>N/A</v>
      </c>
      <c r="I41" s="8">
        <v>-4</v>
      </c>
      <c r="J41" s="8">
        <v>3.669</v>
      </c>
      <c r="K41" s="28" t="s">
        <v>734</v>
      </c>
      <c r="L41" s="105" t="str">
        <f t="shared" ref="L41:L52" si="10">IF(J41="Div by 0", "N/A", IF(K41="N/A","N/A", IF(J41&gt;VALUE(MID(K41,1,2)), "No", IF(J41&lt;-1*VALUE(MID(K41,1,2)), "No", "Yes"))))</f>
        <v>Yes</v>
      </c>
    </row>
    <row r="42" spans="1:12" x14ac:dyDescent="0.2">
      <c r="A42" s="104" t="s">
        <v>1401</v>
      </c>
      <c r="B42" s="22" t="s">
        <v>213</v>
      </c>
      <c r="C42" s="29">
        <v>5730.6172256</v>
      </c>
      <c r="D42" s="27" t="str">
        <f t="shared" si="7"/>
        <v>N/A</v>
      </c>
      <c r="E42" s="29">
        <v>5736.9817781000002</v>
      </c>
      <c r="F42" s="27" t="str">
        <f t="shared" si="8"/>
        <v>N/A</v>
      </c>
      <c r="G42" s="29">
        <v>5894.7423288</v>
      </c>
      <c r="H42" s="27" t="str">
        <f t="shared" si="9"/>
        <v>N/A</v>
      </c>
      <c r="I42" s="8">
        <v>0.1111</v>
      </c>
      <c r="J42" s="8">
        <v>2.75</v>
      </c>
      <c r="K42" s="28" t="s">
        <v>734</v>
      </c>
      <c r="L42" s="105" t="str">
        <f t="shared" si="10"/>
        <v>Yes</v>
      </c>
    </row>
    <row r="43" spans="1:12" x14ac:dyDescent="0.2">
      <c r="A43" s="104" t="s">
        <v>1402</v>
      </c>
      <c r="B43" s="22" t="s">
        <v>213</v>
      </c>
      <c r="C43" s="29" t="s">
        <v>1748</v>
      </c>
      <c r="D43" s="27" t="str">
        <f t="shared" si="7"/>
        <v>N/A</v>
      </c>
      <c r="E43" s="29" t="s">
        <v>1748</v>
      </c>
      <c r="F43" s="27" t="str">
        <f t="shared" si="8"/>
        <v>N/A</v>
      </c>
      <c r="G43" s="29" t="s">
        <v>1748</v>
      </c>
      <c r="H43" s="27" t="str">
        <f t="shared" si="9"/>
        <v>N/A</v>
      </c>
      <c r="I43" s="8" t="s">
        <v>1748</v>
      </c>
      <c r="J43" s="8" t="s">
        <v>1748</v>
      </c>
      <c r="K43" s="28" t="s">
        <v>734</v>
      </c>
      <c r="L43" s="105" t="str">
        <f t="shared" si="10"/>
        <v>N/A</v>
      </c>
    </row>
    <row r="44" spans="1:12" x14ac:dyDescent="0.2">
      <c r="A44" s="104" t="s">
        <v>1403</v>
      </c>
      <c r="B44" s="22" t="s">
        <v>213</v>
      </c>
      <c r="C44" s="29">
        <v>5777.5233201999999</v>
      </c>
      <c r="D44" s="27" t="str">
        <f t="shared" si="7"/>
        <v>N/A</v>
      </c>
      <c r="E44" s="29">
        <v>4992.9780665999997</v>
      </c>
      <c r="F44" s="27" t="str">
        <f t="shared" si="8"/>
        <v>N/A</v>
      </c>
      <c r="G44" s="29">
        <v>4744.7737705</v>
      </c>
      <c r="H44" s="27" t="str">
        <f t="shared" si="9"/>
        <v>N/A</v>
      </c>
      <c r="I44" s="8">
        <v>-13.6</v>
      </c>
      <c r="J44" s="8">
        <v>-4.97</v>
      </c>
      <c r="K44" s="28" t="s">
        <v>734</v>
      </c>
      <c r="L44" s="105" t="str">
        <f t="shared" si="10"/>
        <v>Yes</v>
      </c>
    </row>
    <row r="45" spans="1:12" x14ac:dyDescent="0.2">
      <c r="A45" s="104" t="s">
        <v>1404</v>
      </c>
      <c r="B45" s="22" t="s">
        <v>213</v>
      </c>
      <c r="C45" s="29">
        <v>33851.653892000002</v>
      </c>
      <c r="D45" s="27" t="str">
        <f t="shared" si="7"/>
        <v>N/A</v>
      </c>
      <c r="E45" s="29">
        <v>31011.909322</v>
      </c>
      <c r="F45" s="27" t="str">
        <f t="shared" si="8"/>
        <v>N/A</v>
      </c>
      <c r="G45" s="29">
        <v>31569.267191999999</v>
      </c>
      <c r="H45" s="27" t="str">
        <f t="shared" si="9"/>
        <v>N/A</v>
      </c>
      <c r="I45" s="8">
        <v>-8.39</v>
      </c>
      <c r="J45" s="8">
        <v>1.7969999999999999</v>
      </c>
      <c r="K45" s="28" t="s">
        <v>734</v>
      </c>
      <c r="L45" s="105" t="str">
        <f t="shared" si="10"/>
        <v>Yes</v>
      </c>
    </row>
    <row r="46" spans="1:12" x14ac:dyDescent="0.2">
      <c r="A46" s="104" t="s">
        <v>1405</v>
      </c>
      <c r="B46" s="22" t="s">
        <v>213</v>
      </c>
      <c r="C46" s="29">
        <v>26702.428571</v>
      </c>
      <c r="D46" s="27" t="str">
        <f t="shared" si="7"/>
        <v>N/A</v>
      </c>
      <c r="E46" s="29">
        <v>13721.566666999999</v>
      </c>
      <c r="F46" s="27" t="str">
        <f t="shared" si="8"/>
        <v>N/A</v>
      </c>
      <c r="G46" s="29">
        <v>5367.1851852</v>
      </c>
      <c r="H46" s="27" t="str">
        <f t="shared" si="9"/>
        <v>N/A</v>
      </c>
      <c r="I46" s="8">
        <v>-48.6</v>
      </c>
      <c r="J46" s="8">
        <v>-60.9</v>
      </c>
      <c r="K46" s="28" t="s">
        <v>734</v>
      </c>
      <c r="L46" s="105" t="str">
        <f t="shared" si="10"/>
        <v>No</v>
      </c>
    </row>
    <row r="47" spans="1:12" x14ac:dyDescent="0.2">
      <c r="A47" s="104" t="s">
        <v>1406</v>
      </c>
      <c r="B47" s="22" t="s">
        <v>213</v>
      </c>
      <c r="C47" s="29">
        <v>10519.025204</v>
      </c>
      <c r="D47" s="27" t="str">
        <f t="shared" si="7"/>
        <v>N/A</v>
      </c>
      <c r="E47" s="29">
        <v>10748.679878999999</v>
      </c>
      <c r="F47" s="27" t="str">
        <f t="shared" si="8"/>
        <v>N/A</v>
      </c>
      <c r="G47" s="29">
        <v>11125.845171999999</v>
      </c>
      <c r="H47" s="27" t="str">
        <f t="shared" si="9"/>
        <v>N/A</v>
      </c>
      <c r="I47" s="8">
        <v>2.1829999999999998</v>
      </c>
      <c r="J47" s="8">
        <v>3.5089999999999999</v>
      </c>
      <c r="K47" s="28" t="s">
        <v>734</v>
      </c>
      <c r="L47" s="105" t="str">
        <f t="shared" si="10"/>
        <v>Yes</v>
      </c>
    </row>
    <row r="48" spans="1:12" x14ac:dyDescent="0.2">
      <c r="A48" s="104" t="s">
        <v>1407</v>
      </c>
      <c r="B48" s="30" t="s">
        <v>213</v>
      </c>
      <c r="C48" s="10">
        <v>3912.6621292</v>
      </c>
      <c r="D48" s="7" t="str">
        <f t="shared" si="7"/>
        <v>N/A</v>
      </c>
      <c r="E48" s="10">
        <v>3945.8932718000001</v>
      </c>
      <c r="F48" s="7" t="str">
        <f t="shared" si="8"/>
        <v>N/A</v>
      </c>
      <c r="G48" s="10">
        <v>4260.6739423999998</v>
      </c>
      <c r="H48" s="7" t="str">
        <f t="shared" si="9"/>
        <v>N/A</v>
      </c>
      <c r="I48" s="36">
        <v>0.84930000000000005</v>
      </c>
      <c r="J48" s="36">
        <v>7.9770000000000003</v>
      </c>
      <c r="K48" s="30" t="s">
        <v>734</v>
      </c>
      <c r="L48" s="105" t="str">
        <f t="shared" si="10"/>
        <v>Yes</v>
      </c>
    </row>
    <row r="49" spans="1:12" ht="25.5" x14ac:dyDescent="0.2">
      <c r="A49" s="104" t="s">
        <v>1408</v>
      </c>
      <c r="B49" s="30" t="s">
        <v>213</v>
      </c>
      <c r="C49" s="10" t="s">
        <v>1748</v>
      </c>
      <c r="D49" s="7" t="str">
        <f t="shared" si="7"/>
        <v>N/A</v>
      </c>
      <c r="E49" s="10" t="s">
        <v>1748</v>
      </c>
      <c r="F49" s="7" t="str">
        <f t="shared" si="8"/>
        <v>N/A</v>
      </c>
      <c r="G49" s="10" t="s">
        <v>1748</v>
      </c>
      <c r="H49" s="7" t="str">
        <f t="shared" si="9"/>
        <v>N/A</v>
      </c>
      <c r="I49" s="36" t="s">
        <v>1748</v>
      </c>
      <c r="J49" s="36" t="s">
        <v>1748</v>
      </c>
      <c r="K49" s="30" t="s">
        <v>734</v>
      </c>
      <c r="L49" s="105" t="str">
        <f t="shared" si="10"/>
        <v>N/A</v>
      </c>
    </row>
    <row r="50" spans="1:12" x14ac:dyDescent="0.2">
      <c r="A50" s="104" t="s">
        <v>1409</v>
      </c>
      <c r="B50" s="30" t="s">
        <v>213</v>
      </c>
      <c r="C50" s="10">
        <v>5176.4361553999997</v>
      </c>
      <c r="D50" s="7" t="str">
        <f t="shared" si="7"/>
        <v>N/A</v>
      </c>
      <c r="E50" s="10">
        <v>5161.9400949000001</v>
      </c>
      <c r="F50" s="7" t="str">
        <f t="shared" si="8"/>
        <v>N/A</v>
      </c>
      <c r="G50" s="10">
        <v>5839.7138773999995</v>
      </c>
      <c r="H50" s="7" t="str">
        <f t="shared" si="9"/>
        <v>N/A</v>
      </c>
      <c r="I50" s="36">
        <v>-0.28000000000000003</v>
      </c>
      <c r="J50" s="36">
        <v>13.13</v>
      </c>
      <c r="K50" s="30" t="s">
        <v>734</v>
      </c>
      <c r="L50" s="105" t="str">
        <f t="shared" si="10"/>
        <v>Yes</v>
      </c>
    </row>
    <row r="51" spans="1:12" x14ac:dyDescent="0.2">
      <c r="A51" s="104" t="s">
        <v>1410</v>
      </c>
      <c r="B51" s="30" t="s">
        <v>213</v>
      </c>
      <c r="C51" s="10">
        <v>29320.159032</v>
      </c>
      <c r="D51" s="7" t="str">
        <f t="shared" si="7"/>
        <v>N/A</v>
      </c>
      <c r="E51" s="10">
        <v>28067.914373</v>
      </c>
      <c r="F51" s="7" t="str">
        <f t="shared" si="8"/>
        <v>N/A</v>
      </c>
      <c r="G51" s="10">
        <v>28043.530062999998</v>
      </c>
      <c r="H51" s="7" t="str">
        <f t="shared" si="9"/>
        <v>N/A</v>
      </c>
      <c r="I51" s="36">
        <v>-4.2699999999999996</v>
      </c>
      <c r="J51" s="36">
        <v>-8.6999999999999994E-2</v>
      </c>
      <c r="K51" s="30" t="s">
        <v>734</v>
      </c>
      <c r="L51" s="105" t="str">
        <f t="shared" si="10"/>
        <v>Yes</v>
      </c>
    </row>
    <row r="52" spans="1:12" x14ac:dyDescent="0.2">
      <c r="A52" s="104" t="s">
        <v>1411</v>
      </c>
      <c r="B52" s="30" t="s">
        <v>213</v>
      </c>
      <c r="C52" s="10">
        <v>10017.478469</v>
      </c>
      <c r="D52" s="7" t="str">
        <f t="shared" si="7"/>
        <v>N/A</v>
      </c>
      <c r="E52" s="10">
        <v>11360.114094</v>
      </c>
      <c r="F52" s="7" t="str">
        <f t="shared" si="8"/>
        <v>N/A</v>
      </c>
      <c r="G52" s="10">
        <v>10355.415094</v>
      </c>
      <c r="H52" s="7" t="str">
        <f t="shared" si="9"/>
        <v>N/A</v>
      </c>
      <c r="I52" s="36">
        <v>13.4</v>
      </c>
      <c r="J52" s="36">
        <v>-8.84</v>
      </c>
      <c r="K52" s="30" t="s">
        <v>734</v>
      </c>
      <c r="L52" s="105" t="str">
        <f t="shared" si="10"/>
        <v>Yes</v>
      </c>
    </row>
    <row r="53" spans="1:12" x14ac:dyDescent="0.2">
      <c r="A53" s="168" t="s">
        <v>1585</v>
      </c>
      <c r="B53" s="22" t="s">
        <v>213</v>
      </c>
      <c r="C53" s="29">
        <v>43123803</v>
      </c>
      <c r="D53" s="27" t="str">
        <f t="shared" ref="D53:D122" si="11">IF($B53="N/A","N/A",IF(C53&gt;10,"No",IF(C53&lt;-10,"No","Yes")))</f>
        <v>N/A</v>
      </c>
      <c r="E53" s="29">
        <v>44973498</v>
      </c>
      <c r="F53" s="27" t="str">
        <f t="shared" ref="F53:F122" si="12">IF($B53="N/A","N/A",IF(E53&gt;10,"No",IF(E53&lt;-10,"No","Yes")))</f>
        <v>N/A</v>
      </c>
      <c r="G53" s="29">
        <v>44048379</v>
      </c>
      <c r="H53" s="27" t="str">
        <f t="shared" ref="H53:H122" si="13">IF($B53="N/A","N/A",IF(G53&gt;10,"No",IF(G53&lt;-10,"No","Yes")))</f>
        <v>N/A</v>
      </c>
      <c r="I53" s="8">
        <v>4.2889999999999997</v>
      </c>
      <c r="J53" s="8">
        <v>-2.06</v>
      </c>
      <c r="K53" s="28" t="s">
        <v>734</v>
      </c>
      <c r="L53" s="105" t="str">
        <f t="shared" ref="L53:L113" si="14">IF(J53="Div by 0", "N/A", IF(K53="N/A","N/A", IF(J53&gt;VALUE(MID(K53,1,2)), "No", IF(J53&lt;-1*VALUE(MID(K53,1,2)), "No", "Yes"))))</f>
        <v>Yes</v>
      </c>
    </row>
    <row r="54" spans="1:12" x14ac:dyDescent="0.2">
      <c r="A54" s="168" t="s">
        <v>595</v>
      </c>
      <c r="B54" s="22" t="s">
        <v>213</v>
      </c>
      <c r="C54" s="23">
        <v>21201</v>
      </c>
      <c r="D54" s="27" t="str">
        <f t="shared" si="11"/>
        <v>N/A</v>
      </c>
      <c r="E54" s="23">
        <v>21029</v>
      </c>
      <c r="F54" s="27" t="str">
        <f t="shared" si="12"/>
        <v>N/A</v>
      </c>
      <c r="G54" s="23">
        <v>20937</v>
      </c>
      <c r="H54" s="27" t="str">
        <f t="shared" si="13"/>
        <v>N/A</v>
      </c>
      <c r="I54" s="8">
        <v>-0.81100000000000005</v>
      </c>
      <c r="J54" s="8">
        <v>-0.437</v>
      </c>
      <c r="K54" s="28" t="s">
        <v>734</v>
      </c>
      <c r="L54" s="105" t="str">
        <f t="shared" si="14"/>
        <v>Yes</v>
      </c>
    </row>
    <row r="55" spans="1:12" x14ac:dyDescent="0.2">
      <c r="A55" s="168" t="s">
        <v>1412</v>
      </c>
      <c r="B55" s="22" t="s">
        <v>213</v>
      </c>
      <c r="C55" s="29">
        <v>2034.0457054000001</v>
      </c>
      <c r="D55" s="27" t="str">
        <f t="shared" si="11"/>
        <v>N/A</v>
      </c>
      <c r="E55" s="29">
        <v>2138.6417803999998</v>
      </c>
      <c r="F55" s="27" t="str">
        <f t="shared" si="12"/>
        <v>N/A</v>
      </c>
      <c r="G55" s="29">
        <v>2103.8534174000001</v>
      </c>
      <c r="H55" s="27" t="str">
        <f t="shared" si="13"/>
        <v>N/A</v>
      </c>
      <c r="I55" s="8">
        <v>5.1420000000000003</v>
      </c>
      <c r="J55" s="8">
        <v>-1.63</v>
      </c>
      <c r="K55" s="28" t="s">
        <v>734</v>
      </c>
      <c r="L55" s="105" t="str">
        <f t="shared" si="14"/>
        <v>Yes</v>
      </c>
    </row>
    <row r="56" spans="1:12" x14ac:dyDescent="0.2">
      <c r="A56" s="168" t="s">
        <v>1413</v>
      </c>
      <c r="B56" s="22" t="s">
        <v>213</v>
      </c>
      <c r="C56" s="23">
        <v>0.33833309750000001</v>
      </c>
      <c r="D56" s="27" t="str">
        <f t="shared" si="11"/>
        <v>N/A</v>
      </c>
      <c r="E56" s="23">
        <v>0.39863997340000001</v>
      </c>
      <c r="F56" s="27" t="str">
        <f t="shared" si="12"/>
        <v>N/A</v>
      </c>
      <c r="G56" s="23">
        <v>0.33653340980000002</v>
      </c>
      <c r="H56" s="27" t="str">
        <f t="shared" si="13"/>
        <v>N/A</v>
      </c>
      <c r="I56" s="8">
        <v>17.82</v>
      </c>
      <c r="J56" s="8">
        <v>-15.6</v>
      </c>
      <c r="K56" s="28" t="s">
        <v>734</v>
      </c>
      <c r="L56" s="105" t="str">
        <f t="shared" si="14"/>
        <v>Yes</v>
      </c>
    </row>
    <row r="57" spans="1:12" ht="25.5" x14ac:dyDescent="0.2">
      <c r="A57" s="168" t="s">
        <v>596</v>
      </c>
      <c r="B57" s="22" t="s">
        <v>213</v>
      </c>
      <c r="C57" s="29">
        <v>103282</v>
      </c>
      <c r="D57" s="27" t="str">
        <f t="shared" si="11"/>
        <v>N/A</v>
      </c>
      <c r="E57" s="29">
        <v>89993</v>
      </c>
      <c r="F57" s="27" t="str">
        <f t="shared" si="12"/>
        <v>N/A</v>
      </c>
      <c r="G57" s="29">
        <v>79374</v>
      </c>
      <c r="H57" s="27" t="str">
        <f t="shared" si="13"/>
        <v>N/A</v>
      </c>
      <c r="I57" s="8">
        <v>-12.9</v>
      </c>
      <c r="J57" s="8">
        <v>-11.8</v>
      </c>
      <c r="K57" s="28" t="s">
        <v>734</v>
      </c>
      <c r="L57" s="105" t="str">
        <f t="shared" si="14"/>
        <v>Yes</v>
      </c>
    </row>
    <row r="58" spans="1:12" x14ac:dyDescent="0.2">
      <c r="A58" s="168" t="s">
        <v>597</v>
      </c>
      <c r="B58" s="22" t="s">
        <v>213</v>
      </c>
      <c r="C58" s="23">
        <v>68</v>
      </c>
      <c r="D58" s="27" t="str">
        <f t="shared" si="11"/>
        <v>N/A</v>
      </c>
      <c r="E58" s="23">
        <v>75</v>
      </c>
      <c r="F58" s="27" t="str">
        <f t="shared" si="12"/>
        <v>N/A</v>
      </c>
      <c r="G58" s="23">
        <v>58</v>
      </c>
      <c r="H58" s="27" t="str">
        <f t="shared" si="13"/>
        <v>N/A</v>
      </c>
      <c r="I58" s="8">
        <v>10.29</v>
      </c>
      <c r="J58" s="8">
        <v>-22.7</v>
      </c>
      <c r="K58" s="28" t="s">
        <v>734</v>
      </c>
      <c r="L58" s="105" t="str">
        <f t="shared" si="14"/>
        <v>Yes</v>
      </c>
    </row>
    <row r="59" spans="1:12" x14ac:dyDescent="0.2">
      <c r="A59" s="168" t="s">
        <v>1414</v>
      </c>
      <c r="B59" s="22" t="s">
        <v>213</v>
      </c>
      <c r="C59" s="29">
        <v>1518.8529412</v>
      </c>
      <c r="D59" s="27" t="str">
        <f t="shared" si="11"/>
        <v>N/A</v>
      </c>
      <c r="E59" s="29">
        <v>1199.9066667</v>
      </c>
      <c r="F59" s="27" t="str">
        <f t="shared" si="12"/>
        <v>N/A</v>
      </c>
      <c r="G59" s="29">
        <v>1368.5172414000001</v>
      </c>
      <c r="H59" s="27" t="str">
        <f t="shared" si="13"/>
        <v>N/A</v>
      </c>
      <c r="I59" s="8">
        <v>-21</v>
      </c>
      <c r="J59" s="8">
        <v>14.05</v>
      </c>
      <c r="K59" s="28" t="s">
        <v>734</v>
      </c>
      <c r="L59" s="105" t="str">
        <f t="shared" si="14"/>
        <v>Yes</v>
      </c>
    </row>
    <row r="60" spans="1:12" ht="25.5" x14ac:dyDescent="0.2">
      <c r="A60" s="168" t="s">
        <v>598</v>
      </c>
      <c r="B60" s="22" t="s">
        <v>213</v>
      </c>
      <c r="C60" s="29">
        <v>3682</v>
      </c>
      <c r="D60" s="27" t="str">
        <f t="shared" si="11"/>
        <v>N/A</v>
      </c>
      <c r="E60" s="29">
        <v>202</v>
      </c>
      <c r="F60" s="27" t="str">
        <f t="shared" si="12"/>
        <v>N/A</v>
      </c>
      <c r="G60" s="29">
        <v>8077</v>
      </c>
      <c r="H60" s="27" t="str">
        <f t="shared" si="13"/>
        <v>N/A</v>
      </c>
      <c r="I60" s="8">
        <v>-94.5</v>
      </c>
      <c r="J60" s="8">
        <v>3899</v>
      </c>
      <c r="K60" s="28" t="s">
        <v>734</v>
      </c>
      <c r="L60" s="105" t="str">
        <f t="shared" si="14"/>
        <v>No</v>
      </c>
    </row>
    <row r="61" spans="1:12" x14ac:dyDescent="0.2">
      <c r="A61" s="137" t="s">
        <v>599</v>
      </c>
      <c r="B61" s="30" t="s">
        <v>213</v>
      </c>
      <c r="C61" s="1">
        <v>11</v>
      </c>
      <c r="D61" s="7" t="str">
        <f t="shared" si="11"/>
        <v>N/A</v>
      </c>
      <c r="E61" s="1">
        <v>11</v>
      </c>
      <c r="F61" s="7" t="str">
        <f t="shared" si="12"/>
        <v>N/A</v>
      </c>
      <c r="G61" s="1">
        <v>11</v>
      </c>
      <c r="H61" s="7" t="str">
        <f t="shared" si="13"/>
        <v>N/A</v>
      </c>
      <c r="I61" s="36">
        <v>-66.7</v>
      </c>
      <c r="J61" s="36">
        <v>100</v>
      </c>
      <c r="K61" s="30" t="s">
        <v>734</v>
      </c>
      <c r="L61" s="105" t="str">
        <f t="shared" si="14"/>
        <v>No</v>
      </c>
    </row>
    <row r="62" spans="1:12" ht="25.5" x14ac:dyDescent="0.2">
      <c r="A62" s="137" t="s">
        <v>1415</v>
      </c>
      <c r="B62" s="30" t="s">
        <v>213</v>
      </c>
      <c r="C62" s="10">
        <v>1227.3333333</v>
      </c>
      <c r="D62" s="7" t="str">
        <f t="shared" si="11"/>
        <v>N/A</v>
      </c>
      <c r="E62" s="10">
        <v>202</v>
      </c>
      <c r="F62" s="7" t="str">
        <f t="shared" si="12"/>
        <v>N/A</v>
      </c>
      <c r="G62" s="10">
        <v>4038.5</v>
      </c>
      <c r="H62" s="7" t="str">
        <f t="shared" si="13"/>
        <v>N/A</v>
      </c>
      <c r="I62" s="36">
        <v>-83.5</v>
      </c>
      <c r="J62" s="36">
        <v>1899</v>
      </c>
      <c r="K62" s="30" t="s">
        <v>734</v>
      </c>
      <c r="L62" s="105" t="str">
        <f t="shared" si="14"/>
        <v>No</v>
      </c>
    </row>
    <row r="63" spans="1:12" x14ac:dyDescent="0.2">
      <c r="A63" s="137" t="s">
        <v>600</v>
      </c>
      <c r="B63" s="30" t="s">
        <v>213</v>
      </c>
      <c r="C63" s="10">
        <v>153983333</v>
      </c>
      <c r="D63" s="7" t="str">
        <f t="shared" si="11"/>
        <v>N/A</v>
      </c>
      <c r="E63" s="10">
        <v>153789724</v>
      </c>
      <c r="F63" s="7" t="str">
        <f t="shared" si="12"/>
        <v>N/A</v>
      </c>
      <c r="G63" s="10">
        <v>157120679</v>
      </c>
      <c r="H63" s="7" t="str">
        <f t="shared" si="13"/>
        <v>N/A</v>
      </c>
      <c r="I63" s="36">
        <v>-0.126</v>
      </c>
      <c r="J63" s="36">
        <v>2.1659999999999999</v>
      </c>
      <c r="K63" s="30" t="s">
        <v>734</v>
      </c>
      <c r="L63" s="105" t="str">
        <f t="shared" si="14"/>
        <v>Yes</v>
      </c>
    </row>
    <row r="64" spans="1:12" x14ac:dyDescent="0.2">
      <c r="A64" s="137" t="s">
        <v>601</v>
      </c>
      <c r="B64" s="30" t="s">
        <v>213</v>
      </c>
      <c r="C64" s="1">
        <v>1678</v>
      </c>
      <c r="D64" s="7" t="str">
        <f t="shared" si="11"/>
        <v>N/A</v>
      </c>
      <c r="E64" s="1">
        <v>1649</v>
      </c>
      <c r="F64" s="7" t="str">
        <f t="shared" si="12"/>
        <v>N/A</v>
      </c>
      <c r="G64" s="1">
        <v>1622</v>
      </c>
      <c r="H64" s="7" t="str">
        <f t="shared" si="13"/>
        <v>N/A</v>
      </c>
      <c r="I64" s="36">
        <v>-1.73</v>
      </c>
      <c r="J64" s="36">
        <v>-1.64</v>
      </c>
      <c r="K64" s="30" t="s">
        <v>734</v>
      </c>
      <c r="L64" s="105" t="str">
        <f t="shared" si="14"/>
        <v>Yes</v>
      </c>
    </row>
    <row r="65" spans="1:12" x14ac:dyDescent="0.2">
      <c r="A65" s="137" t="s">
        <v>1416</v>
      </c>
      <c r="B65" s="30" t="s">
        <v>213</v>
      </c>
      <c r="C65" s="10">
        <v>91765.991060999993</v>
      </c>
      <c r="D65" s="7" t="str">
        <f t="shared" si="11"/>
        <v>N/A</v>
      </c>
      <c r="E65" s="10">
        <v>93262.416010000001</v>
      </c>
      <c r="F65" s="7" t="str">
        <f t="shared" si="12"/>
        <v>N/A</v>
      </c>
      <c r="G65" s="10">
        <v>96868.482736999998</v>
      </c>
      <c r="H65" s="7" t="str">
        <f t="shared" si="13"/>
        <v>N/A</v>
      </c>
      <c r="I65" s="36">
        <v>1.631</v>
      </c>
      <c r="J65" s="36">
        <v>3.867</v>
      </c>
      <c r="K65" s="30" t="s">
        <v>734</v>
      </c>
      <c r="L65" s="105" t="str">
        <f t="shared" si="14"/>
        <v>Yes</v>
      </c>
    </row>
    <row r="66" spans="1:12" x14ac:dyDescent="0.2">
      <c r="A66" s="137" t="s">
        <v>602</v>
      </c>
      <c r="B66" s="30" t="s">
        <v>213</v>
      </c>
      <c r="C66" s="10">
        <v>672373423</v>
      </c>
      <c r="D66" s="7" t="str">
        <f t="shared" si="11"/>
        <v>N/A</v>
      </c>
      <c r="E66" s="10">
        <v>652484841</v>
      </c>
      <c r="F66" s="7" t="str">
        <f t="shared" si="12"/>
        <v>N/A</v>
      </c>
      <c r="G66" s="10">
        <v>658547522</v>
      </c>
      <c r="H66" s="7" t="str">
        <f t="shared" si="13"/>
        <v>N/A</v>
      </c>
      <c r="I66" s="36">
        <v>-2.96</v>
      </c>
      <c r="J66" s="36">
        <v>0.92920000000000003</v>
      </c>
      <c r="K66" s="30" t="s">
        <v>734</v>
      </c>
      <c r="L66" s="105" t="str">
        <f t="shared" si="14"/>
        <v>Yes</v>
      </c>
    </row>
    <row r="67" spans="1:12" x14ac:dyDescent="0.2">
      <c r="A67" s="137" t="s">
        <v>603</v>
      </c>
      <c r="B67" s="30" t="s">
        <v>213</v>
      </c>
      <c r="C67" s="1">
        <v>16443</v>
      </c>
      <c r="D67" s="7" t="str">
        <f t="shared" si="11"/>
        <v>N/A</v>
      </c>
      <c r="E67" s="1">
        <v>16708</v>
      </c>
      <c r="F67" s="7" t="str">
        <f t="shared" si="12"/>
        <v>N/A</v>
      </c>
      <c r="G67" s="1">
        <v>16420</v>
      </c>
      <c r="H67" s="7" t="str">
        <f t="shared" si="13"/>
        <v>N/A</v>
      </c>
      <c r="I67" s="36">
        <v>1.6120000000000001</v>
      </c>
      <c r="J67" s="36">
        <v>-1.72</v>
      </c>
      <c r="K67" s="30" t="s">
        <v>734</v>
      </c>
      <c r="L67" s="105" t="str">
        <f t="shared" si="14"/>
        <v>Yes</v>
      </c>
    </row>
    <row r="68" spans="1:12" x14ac:dyDescent="0.2">
      <c r="A68" s="137" t="s">
        <v>1417</v>
      </c>
      <c r="B68" s="30" t="s">
        <v>213</v>
      </c>
      <c r="C68" s="10">
        <v>40891.164812000003</v>
      </c>
      <c r="D68" s="7" t="str">
        <f t="shared" si="11"/>
        <v>N/A</v>
      </c>
      <c r="E68" s="10">
        <v>39052.240902999998</v>
      </c>
      <c r="F68" s="7" t="str">
        <f t="shared" si="12"/>
        <v>N/A</v>
      </c>
      <c r="G68" s="10">
        <v>40106.426431</v>
      </c>
      <c r="H68" s="7" t="str">
        <f t="shared" si="13"/>
        <v>N/A</v>
      </c>
      <c r="I68" s="36">
        <v>-4.5</v>
      </c>
      <c r="J68" s="36">
        <v>2.6989999999999998</v>
      </c>
      <c r="K68" s="30" t="s">
        <v>734</v>
      </c>
      <c r="L68" s="105" t="str">
        <f t="shared" si="14"/>
        <v>Yes</v>
      </c>
    </row>
    <row r="69" spans="1:12" ht="25.5" x14ac:dyDescent="0.2">
      <c r="A69" s="137" t="s">
        <v>604</v>
      </c>
      <c r="B69" s="30" t="s">
        <v>213</v>
      </c>
      <c r="C69" s="10">
        <v>20312461</v>
      </c>
      <c r="D69" s="7" t="str">
        <f t="shared" si="11"/>
        <v>N/A</v>
      </c>
      <c r="E69" s="10">
        <v>20643184</v>
      </c>
      <c r="F69" s="7" t="str">
        <f t="shared" si="12"/>
        <v>N/A</v>
      </c>
      <c r="G69" s="10">
        <v>21157732</v>
      </c>
      <c r="H69" s="7" t="str">
        <f t="shared" si="13"/>
        <v>N/A</v>
      </c>
      <c r="I69" s="36">
        <v>1.6279999999999999</v>
      </c>
      <c r="J69" s="36">
        <v>2.4929999999999999</v>
      </c>
      <c r="K69" s="30" t="s">
        <v>734</v>
      </c>
      <c r="L69" s="105" t="str">
        <f t="shared" si="14"/>
        <v>Yes</v>
      </c>
    </row>
    <row r="70" spans="1:12" x14ac:dyDescent="0.2">
      <c r="A70" s="137" t="s">
        <v>605</v>
      </c>
      <c r="B70" s="30" t="s">
        <v>213</v>
      </c>
      <c r="C70" s="1">
        <v>73641</v>
      </c>
      <c r="D70" s="7" t="str">
        <f t="shared" si="11"/>
        <v>N/A</v>
      </c>
      <c r="E70" s="1">
        <v>73850</v>
      </c>
      <c r="F70" s="7" t="str">
        <f t="shared" si="12"/>
        <v>N/A</v>
      </c>
      <c r="G70" s="1">
        <v>73384</v>
      </c>
      <c r="H70" s="7" t="str">
        <f t="shared" si="13"/>
        <v>N/A</v>
      </c>
      <c r="I70" s="36">
        <v>0.2838</v>
      </c>
      <c r="J70" s="36">
        <v>-0.63100000000000001</v>
      </c>
      <c r="K70" s="30" t="s">
        <v>734</v>
      </c>
      <c r="L70" s="105" t="str">
        <f t="shared" si="14"/>
        <v>Yes</v>
      </c>
    </row>
    <row r="71" spans="1:12" x14ac:dyDescent="0.2">
      <c r="A71" s="137" t="s">
        <v>1418</v>
      </c>
      <c r="B71" s="30" t="s">
        <v>213</v>
      </c>
      <c r="C71" s="10">
        <v>275.83086866999997</v>
      </c>
      <c r="D71" s="7" t="str">
        <f t="shared" si="11"/>
        <v>N/A</v>
      </c>
      <c r="E71" s="10">
        <v>279.52855789</v>
      </c>
      <c r="F71" s="7" t="str">
        <f t="shared" si="12"/>
        <v>N/A</v>
      </c>
      <c r="G71" s="10">
        <v>288.31532758999998</v>
      </c>
      <c r="H71" s="7" t="str">
        <f t="shared" si="13"/>
        <v>N/A</v>
      </c>
      <c r="I71" s="36">
        <v>1.341</v>
      </c>
      <c r="J71" s="36">
        <v>3.1429999999999998</v>
      </c>
      <c r="K71" s="30" t="s">
        <v>734</v>
      </c>
      <c r="L71" s="105" t="str">
        <f t="shared" si="14"/>
        <v>Yes</v>
      </c>
    </row>
    <row r="72" spans="1:12" x14ac:dyDescent="0.2">
      <c r="A72" s="137" t="s">
        <v>606</v>
      </c>
      <c r="B72" s="30" t="s">
        <v>213</v>
      </c>
      <c r="C72" s="10">
        <v>2762417</v>
      </c>
      <c r="D72" s="7" t="str">
        <f t="shared" si="11"/>
        <v>N/A</v>
      </c>
      <c r="E72" s="10">
        <v>2701368</v>
      </c>
      <c r="F72" s="7" t="str">
        <f t="shared" si="12"/>
        <v>N/A</v>
      </c>
      <c r="G72" s="10">
        <v>2845259</v>
      </c>
      <c r="H72" s="7" t="str">
        <f t="shared" si="13"/>
        <v>N/A</v>
      </c>
      <c r="I72" s="36">
        <v>-2.21</v>
      </c>
      <c r="J72" s="36">
        <v>5.327</v>
      </c>
      <c r="K72" s="30" t="s">
        <v>734</v>
      </c>
      <c r="L72" s="105" t="str">
        <f t="shared" si="14"/>
        <v>Yes</v>
      </c>
    </row>
    <row r="73" spans="1:12" x14ac:dyDescent="0.2">
      <c r="A73" s="137" t="s">
        <v>607</v>
      </c>
      <c r="B73" s="30" t="s">
        <v>213</v>
      </c>
      <c r="C73" s="1">
        <v>8916</v>
      </c>
      <c r="D73" s="7" t="str">
        <f t="shared" si="11"/>
        <v>N/A</v>
      </c>
      <c r="E73" s="1">
        <v>8925</v>
      </c>
      <c r="F73" s="7" t="str">
        <f t="shared" si="12"/>
        <v>N/A</v>
      </c>
      <c r="G73" s="1">
        <v>8984</v>
      </c>
      <c r="H73" s="7" t="str">
        <f t="shared" si="13"/>
        <v>N/A</v>
      </c>
      <c r="I73" s="36">
        <v>0.1009</v>
      </c>
      <c r="J73" s="36">
        <v>0.66110000000000002</v>
      </c>
      <c r="K73" s="30" t="s">
        <v>734</v>
      </c>
      <c r="L73" s="105" t="str">
        <f t="shared" si="14"/>
        <v>Yes</v>
      </c>
    </row>
    <row r="74" spans="1:12" x14ac:dyDescent="0.2">
      <c r="A74" s="137" t="s">
        <v>1419</v>
      </c>
      <c r="B74" s="30" t="s">
        <v>213</v>
      </c>
      <c r="C74" s="10">
        <v>309.82694033000001</v>
      </c>
      <c r="D74" s="7" t="str">
        <f t="shared" si="11"/>
        <v>N/A</v>
      </c>
      <c r="E74" s="10">
        <v>302.67428570999999</v>
      </c>
      <c r="F74" s="7" t="str">
        <f t="shared" si="12"/>
        <v>N/A</v>
      </c>
      <c r="G74" s="10">
        <v>316.70291630000003</v>
      </c>
      <c r="H74" s="7" t="str">
        <f t="shared" si="13"/>
        <v>N/A</v>
      </c>
      <c r="I74" s="36">
        <v>-2.31</v>
      </c>
      <c r="J74" s="36">
        <v>4.6349999999999998</v>
      </c>
      <c r="K74" s="30" t="s">
        <v>734</v>
      </c>
      <c r="L74" s="105" t="str">
        <f t="shared" si="14"/>
        <v>Yes</v>
      </c>
    </row>
    <row r="75" spans="1:12" ht="25.5" x14ac:dyDescent="0.2">
      <c r="A75" s="137" t="s">
        <v>608</v>
      </c>
      <c r="B75" s="30" t="s">
        <v>213</v>
      </c>
      <c r="C75" s="10">
        <v>745113</v>
      </c>
      <c r="D75" s="7" t="str">
        <f t="shared" si="11"/>
        <v>N/A</v>
      </c>
      <c r="E75" s="10">
        <v>702712</v>
      </c>
      <c r="F75" s="7" t="str">
        <f t="shared" si="12"/>
        <v>N/A</v>
      </c>
      <c r="G75" s="10">
        <v>727161</v>
      </c>
      <c r="H75" s="7" t="str">
        <f t="shared" si="13"/>
        <v>N/A</v>
      </c>
      <c r="I75" s="36">
        <v>-5.69</v>
      </c>
      <c r="J75" s="36">
        <v>3.4790000000000001</v>
      </c>
      <c r="K75" s="30" t="s">
        <v>734</v>
      </c>
      <c r="L75" s="105" t="str">
        <f t="shared" si="14"/>
        <v>Yes</v>
      </c>
    </row>
    <row r="76" spans="1:12" x14ac:dyDescent="0.2">
      <c r="A76" s="168" t="s">
        <v>609</v>
      </c>
      <c r="B76" s="22" t="s">
        <v>213</v>
      </c>
      <c r="C76" s="23">
        <v>15372</v>
      </c>
      <c r="D76" s="27" t="str">
        <f t="shared" si="11"/>
        <v>N/A</v>
      </c>
      <c r="E76" s="23">
        <v>15268</v>
      </c>
      <c r="F76" s="27" t="str">
        <f t="shared" si="12"/>
        <v>N/A</v>
      </c>
      <c r="G76" s="23">
        <v>14257</v>
      </c>
      <c r="H76" s="27" t="str">
        <f t="shared" si="13"/>
        <v>N/A</v>
      </c>
      <c r="I76" s="8">
        <v>-0.67700000000000005</v>
      </c>
      <c r="J76" s="8">
        <v>-6.62</v>
      </c>
      <c r="K76" s="28" t="s">
        <v>734</v>
      </c>
      <c r="L76" s="105" t="str">
        <f t="shared" si="14"/>
        <v>Yes</v>
      </c>
    </row>
    <row r="77" spans="1:12" ht="25.5" x14ac:dyDescent="0.2">
      <c r="A77" s="168" t="s">
        <v>1420</v>
      </c>
      <c r="B77" s="22" t="s">
        <v>213</v>
      </c>
      <c r="C77" s="29">
        <v>48.472092115999999</v>
      </c>
      <c r="D77" s="27" t="str">
        <f t="shared" si="11"/>
        <v>N/A</v>
      </c>
      <c r="E77" s="29">
        <v>46.025150642</v>
      </c>
      <c r="F77" s="27" t="str">
        <f t="shared" si="12"/>
        <v>N/A</v>
      </c>
      <c r="G77" s="29">
        <v>51.003787613</v>
      </c>
      <c r="H77" s="27" t="str">
        <f t="shared" si="13"/>
        <v>N/A</v>
      </c>
      <c r="I77" s="8">
        <v>-5.05</v>
      </c>
      <c r="J77" s="8">
        <v>10.82</v>
      </c>
      <c r="K77" s="28" t="s">
        <v>734</v>
      </c>
      <c r="L77" s="105" t="str">
        <f t="shared" si="14"/>
        <v>Yes</v>
      </c>
    </row>
    <row r="78" spans="1:12" ht="25.5" x14ac:dyDescent="0.2">
      <c r="A78" s="168" t="s">
        <v>610</v>
      </c>
      <c r="B78" s="22" t="s">
        <v>213</v>
      </c>
      <c r="C78" s="29">
        <v>40795547</v>
      </c>
      <c r="D78" s="27" t="str">
        <f t="shared" si="11"/>
        <v>N/A</v>
      </c>
      <c r="E78" s="29">
        <v>40043820</v>
      </c>
      <c r="F78" s="27" t="str">
        <f t="shared" si="12"/>
        <v>N/A</v>
      </c>
      <c r="G78" s="29">
        <v>42845279</v>
      </c>
      <c r="H78" s="27" t="str">
        <f t="shared" si="13"/>
        <v>N/A</v>
      </c>
      <c r="I78" s="8">
        <v>-1.84</v>
      </c>
      <c r="J78" s="8">
        <v>6.9960000000000004</v>
      </c>
      <c r="K78" s="28" t="s">
        <v>734</v>
      </c>
      <c r="L78" s="105" t="str">
        <f t="shared" si="14"/>
        <v>Yes</v>
      </c>
    </row>
    <row r="79" spans="1:12" x14ac:dyDescent="0.2">
      <c r="A79" s="168" t="s">
        <v>611</v>
      </c>
      <c r="B79" s="22" t="s">
        <v>213</v>
      </c>
      <c r="C79" s="23">
        <v>58367</v>
      </c>
      <c r="D79" s="27" t="str">
        <f t="shared" si="11"/>
        <v>N/A</v>
      </c>
      <c r="E79" s="23">
        <v>58781</v>
      </c>
      <c r="F79" s="27" t="str">
        <f t="shared" si="12"/>
        <v>N/A</v>
      </c>
      <c r="G79" s="23">
        <v>59121</v>
      </c>
      <c r="H79" s="27" t="str">
        <f t="shared" si="13"/>
        <v>N/A</v>
      </c>
      <c r="I79" s="8">
        <v>0.70930000000000004</v>
      </c>
      <c r="J79" s="8">
        <v>0.57840000000000003</v>
      </c>
      <c r="K79" s="28" t="s">
        <v>734</v>
      </c>
      <c r="L79" s="105" t="str">
        <f t="shared" si="14"/>
        <v>Yes</v>
      </c>
    </row>
    <row r="80" spans="1:12" x14ac:dyDescent="0.2">
      <c r="A80" s="168" t="s">
        <v>1421</v>
      </c>
      <c r="B80" s="22" t="s">
        <v>213</v>
      </c>
      <c r="C80" s="29">
        <v>698.94884094999998</v>
      </c>
      <c r="D80" s="27" t="str">
        <f t="shared" si="11"/>
        <v>N/A</v>
      </c>
      <c r="E80" s="29">
        <v>681.23747469</v>
      </c>
      <c r="F80" s="27" t="str">
        <f t="shared" si="12"/>
        <v>N/A</v>
      </c>
      <c r="G80" s="29">
        <v>724.70491027000003</v>
      </c>
      <c r="H80" s="27" t="str">
        <f t="shared" si="13"/>
        <v>N/A</v>
      </c>
      <c r="I80" s="8">
        <v>-2.5299999999999998</v>
      </c>
      <c r="J80" s="8">
        <v>6.3810000000000002</v>
      </c>
      <c r="K80" s="28" t="s">
        <v>734</v>
      </c>
      <c r="L80" s="105" t="str">
        <f t="shared" si="14"/>
        <v>Yes</v>
      </c>
    </row>
    <row r="81" spans="1:12" x14ac:dyDescent="0.2">
      <c r="A81" s="168" t="s">
        <v>612</v>
      </c>
      <c r="B81" s="22" t="s">
        <v>213</v>
      </c>
      <c r="C81" s="29">
        <v>4944621</v>
      </c>
      <c r="D81" s="27" t="str">
        <f t="shared" si="11"/>
        <v>N/A</v>
      </c>
      <c r="E81" s="29">
        <v>6012736</v>
      </c>
      <c r="F81" s="27" t="str">
        <f t="shared" si="12"/>
        <v>N/A</v>
      </c>
      <c r="G81" s="29">
        <v>6522049</v>
      </c>
      <c r="H81" s="27" t="str">
        <f t="shared" si="13"/>
        <v>N/A</v>
      </c>
      <c r="I81" s="8">
        <v>21.6</v>
      </c>
      <c r="J81" s="8">
        <v>8.4710000000000001</v>
      </c>
      <c r="K81" s="28" t="s">
        <v>734</v>
      </c>
      <c r="L81" s="105" t="str">
        <f t="shared" si="14"/>
        <v>Yes</v>
      </c>
    </row>
    <row r="82" spans="1:12" x14ac:dyDescent="0.2">
      <c r="A82" s="168" t="s">
        <v>613</v>
      </c>
      <c r="B82" s="22" t="s">
        <v>213</v>
      </c>
      <c r="C82" s="23">
        <v>23050</v>
      </c>
      <c r="D82" s="27" t="str">
        <f t="shared" si="11"/>
        <v>N/A</v>
      </c>
      <c r="E82" s="23">
        <v>24639</v>
      </c>
      <c r="F82" s="27" t="str">
        <f t="shared" si="12"/>
        <v>N/A</v>
      </c>
      <c r="G82" s="23">
        <v>25336</v>
      </c>
      <c r="H82" s="27" t="str">
        <f t="shared" si="13"/>
        <v>N/A</v>
      </c>
      <c r="I82" s="8">
        <v>6.8940000000000001</v>
      </c>
      <c r="J82" s="8">
        <v>2.8290000000000002</v>
      </c>
      <c r="K82" s="28" t="s">
        <v>734</v>
      </c>
      <c r="L82" s="105" t="str">
        <f t="shared" si="14"/>
        <v>Yes</v>
      </c>
    </row>
    <row r="83" spans="1:12" x14ac:dyDescent="0.2">
      <c r="A83" s="168" t="s">
        <v>1422</v>
      </c>
      <c r="B83" s="22" t="s">
        <v>213</v>
      </c>
      <c r="C83" s="29">
        <v>214.51718004</v>
      </c>
      <c r="D83" s="27" t="str">
        <f t="shared" si="11"/>
        <v>N/A</v>
      </c>
      <c r="E83" s="29">
        <v>244.03328056999999</v>
      </c>
      <c r="F83" s="27" t="str">
        <f t="shared" si="12"/>
        <v>N/A</v>
      </c>
      <c r="G83" s="29">
        <v>257.42220556000001</v>
      </c>
      <c r="H83" s="27" t="str">
        <f t="shared" si="13"/>
        <v>N/A</v>
      </c>
      <c r="I83" s="8">
        <v>13.76</v>
      </c>
      <c r="J83" s="8">
        <v>5.4870000000000001</v>
      </c>
      <c r="K83" s="28" t="s">
        <v>734</v>
      </c>
      <c r="L83" s="105" t="str">
        <f t="shared" si="14"/>
        <v>Yes</v>
      </c>
    </row>
    <row r="84" spans="1:12" ht="25.5" x14ac:dyDescent="0.2">
      <c r="A84" s="168" t="s">
        <v>614</v>
      </c>
      <c r="B84" s="22" t="s">
        <v>213</v>
      </c>
      <c r="C84" s="29">
        <v>3128770</v>
      </c>
      <c r="D84" s="27" t="str">
        <f t="shared" si="11"/>
        <v>N/A</v>
      </c>
      <c r="E84" s="29">
        <v>1712449</v>
      </c>
      <c r="F84" s="27" t="str">
        <f t="shared" si="12"/>
        <v>N/A</v>
      </c>
      <c r="G84" s="29">
        <v>170348</v>
      </c>
      <c r="H84" s="27" t="str">
        <f t="shared" si="13"/>
        <v>N/A</v>
      </c>
      <c r="I84" s="8">
        <v>-45.3</v>
      </c>
      <c r="J84" s="8">
        <v>-90.1</v>
      </c>
      <c r="K84" s="28" t="s">
        <v>734</v>
      </c>
      <c r="L84" s="105" t="str">
        <f t="shared" si="14"/>
        <v>No</v>
      </c>
    </row>
    <row r="85" spans="1:12" x14ac:dyDescent="0.2">
      <c r="A85" s="168" t="s">
        <v>615</v>
      </c>
      <c r="B85" s="22" t="s">
        <v>213</v>
      </c>
      <c r="C85" s="23">
        <v>3684</v>
      </c>
      <c r="D85" s="27" t="str">
        <f t="shared" si="11"/>
        <v>N/A</v>
      </c>
      <c r="E85" s="23">
        <v>2280</v>
      </c>
      <c r="F85" s="27" t="str">
        <f t="shared" si="12"/>
        <v>N/A</v>
      </c>
      <c r="G85" s="23">
        <v>172</v>
      </c>
      <c r="H85" s="27" t="str">
        <f t="shared" si="13"/>
        <v>N/A</v>
      </c>
      <c r="I85" s="8">
        <v>-38.1</v>
      </c>
      <c r="J85" s="8">
        <v>-92.5</v>
      </c>
      <c r="K85" s="28" t="s">
        <v>734</v>
      </c>
      <c r="L85" s="105" t="str">
        <f t="shared" si="14"/>
        <v>No</v>
      </c>
    </row>
    <row r="86" spans="1:12" ht="25.5" x14ac:dyDescent="0.2">
      <c r="A86" s="168" t="s">
        <v>1423</v>
      </c>
      <c r="B86" s="22" t="s">
        <v>213</v>
      </c>
      <c r="C86" s="29">
        <v>849.28610205999996</v>
      </c>
      <c r="D86" s="27" t="str">
        <f t="shared" si="11"/>
        <v>N/A</v>
      </c>
      <c r="E86" s="29">
        <v>751.07412280999995</v>
      </c>
      <c r="F86" s="27" t="str">
        <f t="shared" si="12"/>
        <v>N/A</v>
      </c>
      <c r="G86" s="29">
        <v>990.39534884</v>
      </c>
      <c r="H86" s="27" t="str">
        <f t="shared" si="13"/>
        <v>N/A</v>
      </c>
      <c r="I86" s="8">
        <v>-11.6</v>
      </c>
      <c r="J86" s="8">
        <v>31.86</v>
      </c>
      <c r="K86" s="28" t="s">
        <v>734</v>
      </c>
      <c r="L86" s="105" t="str">
        <f t="shared" si="14"/>
        <v>No</v>
      </c>
    </row>
    <row r="87" spans="1:12" ht="25.5" x14ac:dyDescent="0.2">
      <c r="A87" s="168" t="s">
        <v>616</v>
      </c>
      <c r="B87" s="22" t="s">
        <v>213</v>
      </c>
      <c r="C87" s="29">
        <v>9267548</v>
      </c>
      <c r="D87" s="27" t="str">
        <f t="shared" si="11"/>
        <v>N/A</v>
      </c>
      <c r="E87" s="29">
        <v>9207361</v>
      </c>
      <c r="F87" s="27" t="str">
        <f t="shared" si="12"/>
        <v>N/A</v>
      </c>
      <c r="G87" s="29">
        <v>9083208</v>
      </c>
      <c r="H87" s="27" t="str">
        <f t="shared" si="13"/>
        <v>N/A</v>
      </c>
      <c r="I87" s="8">
        <v>-0.64900000000000002</v>
      </c>
      <c r="J87" s="8">
        <v>-1.35</v>
      </c>
      <c r="K87" s="28" t="s">
        <v>734</v>
      </c>
      <c r="L87" s="105" t="str">
        <f t="shared" si="14"/>
        <v>Yes</v>
      </c>
    </row>
    <row r="88" spans="1:12" x14ac:dyDescent="0.2">
      <c r="A88" s="168" t="s">
        <v>617</v>
      </c>
      <c r="B88" s="22" t="s">
        <v>213</v>
      </c>
      <c r="C88" s="23">
        <v>57605</v>
      </c>
      <c r="D88" s="27" t="str">
        <f t="shared" si="11"/>
        <v>N/A</v>
      </c>
      <c r="E88" s="23">
        <v>57907</v>
      </c>
      <c r="F88" s="27" t="str">
        <f t="shared" si="12"/>
        <v>N/A</v>
      </c>
      <c r="G88" s="23">
        <v>56677</v>
      </c>
      <c r="H88" s="27" t="str">
        <f t="shared" si="13"/>
        <v>N/A</v>
      </c>
      <c r="I88" s="8">
        <v>0.52429999999999999</v>
      </c>
      <c r="J88" s="8">
        <v>-2.12</v>
      </c>
      <c r="K88" s="28" t="s">
        <v>734</v>
      </c>
      <c r="L88" s="105" t="str">
        <f t="shared" si="14"/>
        <v>Yes</v>
      </c>
    </row>
    <row r="89" spans="1:12" x14ac:dyDescent="0.2">
      <c r="A89" s="168" t="s">
        <v>1424</v>
      </c>
      <c r="B89" s="22" t="s">
        <v>213</v>
      </c>
      <c r="C89" s="29">
        <v>160.88096519000001</v>
      </c>
      <c r="D89" s="27" t="str">
        <f t="shared" si="11"/>
        <v>N/A</v>
      </c>
      <c r="E89" s="29">
        <v>159.00255582</v>
      </c>
      <c r="F89" s="27" t="str">
        <f t="shared" si="12"/>
        <v>N/A</v>
      </c>
      <c r="G89" s="29">
        <v>160.26268150999999</v>
      </c>
      <c r="H89" s="27" t="str">
        <f t="shared" si="13"/>
        <v>N/A</v>
      </c>
      <c r="I89" s="8">
        <v>-1.17</v>
      </c>
      <c r="J89" s="8">
        <v>0.79249999999999998</v>
      </c>
      <c r="K89" s="28" t="s">
        <v>734</v>
      </c>
      <c r="L89" s="105" t="str">
        <f t="shared" si="14"/>
        <v>Yes</v>
      </c>
    </row>
    <row r="90" spans="1:12" x14ac:dyDescent="0.2">
      <c r="A90" s="168" t="s">
        <v>618</v>
      </c>
      <c r="B90" s="22" t="s">
        <v>213</v>
      </c>
      <c r="C90" s="29">
        <v>8742150</v>
      </c>
      <c r="D90" s="27" t="str">
        <f t="shared" si="11"/>
        <v>N/A</v>
      </c>
      <c r="E90" s="29">
        <v>7114067</v>
      </c>
      <c r="F90" s="27" t="str">
        <f t="shared" si="12"/>
        <v>N/A</v>
      </c>
      <c r="G90" s="29">
        <v>7716824</v>
      </c>
      <c r="H90" s="27" t="str">
        <f t="shared" si="13"/>
        <v>N/A</v>
      </c>
      <c r="I90" s="8">
        <v>-18.600000000000001</v>
      </c>
      <c r="J90" s="8">
        <v>8.4730000000000008</v>
      </c>
      <c r="K90" s="28" t="s">
        <v>734</v>
      </c>
      <c r="L90" s="105" t="str">
        <f t="shared" si="14"/>
        <v>Yes</v>
      </c>
    </row>
    <row r="91" spans="1:12" x14ac:dyDescent="0.2">
      <c r="A91" s="168" t="s">
        <v>619</v>
      </c>
      <c r="B91" s="22" t="s">
        <v>213</v>
      </c>
      <c r="C91" s="23">
        <v>29399</v>
      </c>
      <c r="D91" s="27" t="str">
        <f t="shared" si="11"/>
        <v>N/A</v>
      </c>
      <c r="E91" s="23">
        <v>17124</v>
      </c>
      <c r="F91" s="27" t="str">
        <f t="shared" si="12"/>
        <v>N/A</v>
      </c>
      <c r="G91" s="23">
        <v>13610</v>
      </c>
      <c r="H91" s="27" t="str">
        <f t="shared" si="13"/>
        <v>N/A</v>
      </c>
      <c r="I91" s="8">
        <v>-41.8</v>
      </c>
      <c r="J91" s="8">
        <v>-20.5</v>
      </c>
      <c r="K91" s="28" t="s">
        <v>734</v>
      </c>
      <c r="L91" s="105" t="str">
        <f t="shared" si="14"/>
        <v>Yes</v>
      </c>
    </row>
    <row r="92" spans="1:12" x14ac:dyDescent="0.2">
      <c r="A92" s="168" t="s">
        <v>1425</v>
      </c>
      <c r="B92" s="22" t="s">
        <v>213</v>
      </c>
      <c r="C92" s="29">
        <v>297.36215518</v>
      </c>
      <c r="D92" s="27" t="str">
        <f t="shared" si="11"/>
        <v>N/A</v>
      </c>
      <c r="E92" s="29">
        <v>415.44423031999997</v>
      </c>
      <c r="F92" s="27" t="str">
        <f t="shared" si="12"/>
        <v>N/A</v>
      </c>
      <c r="G92" s="29">
        <v>566.99662013</v>
      </c>
      <c r="H92" s="27" t="str">
        <f t="shared" si="13"/>
        <v>N/A</v>
      </c>
      <c r="I92" s="8">
        <v>39.71</v>
      </c>
      <c r="J92" s="8">
        <v>36.479999999999997</v>
      </c>
      <c r="K92" s="28" t="s">
        <v>734</v>
      </c>
      <c r="L92" s="105" t="str">
        <f t="shared" si="14"/>
        <v>No</v>
      </c>
    </row>
    <row r="93" spans="1:12" ht="25.5" x14ac:dyDescent="0.2">
      <c r="A93" s="168" t="s">
        <v>620</v>
      </c>
      <c r="B93" s="22" t="s">
        <v>213</v>
      </c>
      <c r="C93" s="29">
        <v>197949584</v>
      </c>
      <c r="D93" s="27" t="str">
        <f t="shared" si="11"/>
        <v>N/A</v>
      </c>
      <c r="E93" s="29">
        <v>214918117</v>
      </c>
      <c r="F93" s="27" t="str">
        <f t="shared" si="12"/>
        <v>N/A</v>
      </c>
      <c r="G93" s="29">
        <v>237788444</v>
      </c>
      <c r="H93" s="27" t="str">
        <f t="shared" si="13"/>
        <v>N/A</v>
      </c>
      <c r="I93" s="8">
        <v>8.5719999999999992</v>
      </c>
      <c r="J93" s="8">
        <v>10.64</v>
      </c>
      <c r="K93" s="28" t="s">
        <v>734</v>
      </c>
      <c r="L93" s="105" t="str">
        <f t="shared" si="14"/>
        <v>Yes</v>
      </c>
    </row>
    <row r="94" spans="1:12" x14ac:dyDescent="0.2">
      <c r="A94" s="172" t="s">
        <v>621</v>
      </c>
      <c r="B94" s="23" t="s">
        <v>213</v>
      </c>
      <c r="C94" s="23">
        <v>33014</v>
      </c>
      <c r="D94" s="27" t="str">
        <f t="shared" si="11"/>
        <v>N/A</v>
      </c>
      <c r="E94" s="23">
        <v>34131</v>
      </c>
      <c r="F94" s="27" t="str">
        <f t="shared" si="12"/>
        <v>N/A</v>
      </c>
      <c r="G94" s="23">
        <v>34504</v>
      </c>
      <c r="H94" s="27" t="str">
        <f t="shared" si="13"/>
        <v>N/A</v>
      </c>
      <c r="I94" s="8">
        <v>3.383</v>
      </c>
      <c r="J94" s="8">
        <v>1.093</v>
      </c>
      <c r="K94" s="31" t="s">
        <v>734</v>
      </c>
      <c r="L94" s="105" t="str">
        <f t="shared" si="14"/>
        <v>Yes</v>
      </c>
    </row>
    <row r="95" spans="1:12" ht="25.5" x14ac:dyDescent="0.2">
      <c r="A95" s="168" t="s">
        <v>1426</v>
      </c>
      <c r="B95" s="22" t="s">
        <v>213</v>
      </c>
      <c r="C95" s="29">
        <v>5995.9285152000002</v>
      </c>
      <c r="D95" s="27" t="str">
        <f t="shared" si="11"/>
        <v>N/A</v>
      </c>
      <c r="E95" s="29">
        <v>6296.8596583999997</v>
      </c>
      <c r="F95" s="27" t="str">
        <f t="shared" si="12"/>
        <v>N/A</v>
      </c>
      <c r="G95" s="29">
        <v>6891.6196382999997</v>
      </c>
      <c r="H95" s="27" t="str">
        <f t="shared" si="13"/>
        <v>N/A</v>
      </c>
      <c r="I95" s="8">
        <v>5.0190000000000001</v>
      </c>
      <c r="J95" s="8">
        <v>9.4450000000000003</v>
      </c>
      <c r="K95" s="28" t="s">
        <v>734</v>
      </c>
      <c r="L95" s="105" t="str">
        <f t="shared" si="14"/>
        <v>Yes</v>
      </c>
    </row>
    <row r="96" spans="1:12" ht="25.5" x14ac:dyDescent="0.2">
      <c r="A96" s="168" t="s">
        <v>622</v>
      </c>
      <c r="B96" s="22" t="s">
        <v>213</v>
      </c>
      <c r="C96" s="29">
        <v>9323038</v>
      </c>
      <c r="D96" s="27" t="str">
        <f t="shared" si="11"/>
        <v>N/A</v>
      </c>
      <c r="E96" s="29">
        <v>8282881</v>
      </c>
      <c r="F96" s="27" t="str">
        <f t="shared" si="12"/>
        <v>N/A</v>
      </c>
      <c r="G96" s="29">
        <v>8084922</v>
      </c>
      <c r="H96" s="27" t="str">
        <f t="shared" si="13"/>
        <v>N/A</v>
      </c>
      <c r="I96" s="8">
        <v>-11.2</v>
      </c>
      <c r="J96" s="8">
        <v>-2.39</v>
      </c>
      <c r="K96" s="28" t="s">
        <v>734</v>
      </c>
      <c r="L96" s="105" t="str">
        <f t="shared" si="14"/>
        <v>Yes</v>
      </c>
    </row>
    <row r="97" spans="1:12" x14ac:dyDescent="0.2">
      <c r="A97" s="168" t="s">
        <v>623</v>
      </c>
      <c r="B97" s="22" t="s">
        <v>213</v>
      </c>
      <c r="C97" s="23">
        <v>22489</v>
      </c>
      <c r="D97" s="27" t="str">
        <f t="shared" si="11"/>
        <v>N/A</v>
      </c>
      <c r="E97" s="23">
        <v>22769</v>
      </c>
      <c r="F97" s="27" t="str">
        <f t="shared" si="12"/>
        <v>N/A</v>
      </c>
      <c r="G97" s="23">
        <v>22588</v>
      </c>
      <c r="H97" s="27" t="str">
        <f t="shared" si="13"/>
        <v>N/A</v>
      </c>
      <c r="I97" s="8">
        <v>1.2450000000000001</v>
      </c>
      <c r="J97" s="8">
        <v>-0.79500000000000004</v>
      </c>
      <c r="K97" s="28" t="s">
        <v>734</v>
      </c>
      <c r="L97" s="105" t="str">
        <f t="shared" si="14"/>
        <v>Yes</v>
      </c>
    </row>
    <row r="98" spans="1:12" ht="25.5" x14ac:dyDescent="0.2">
      <c r="A98" s="168" t="s">
        <v>1427</v>
      </c>
      <c r="B98" s="22" t="s">
        <v>213</v>
      </c>
      <c r="C98" s="29">
        <v>414.55991818000001</v>
      </c>
      <c r="D98" s="27" t="str">
        <f t="shared" si="11"/>
        <v>N/A</v>
      </c>
      <c r="E98" s="29">
        <v>363.77886599999999</v>
      </c>
      <c r="F98" s="27" t="str">
        <f t="shared" si="12"/>
        <v>N/A</v>
      </c>
      <c r="G98" s="29">
        <v>357.92996281000001</v>
      </c>
      <c r="H98" s="27" t="str">
        <f t="shared" si="13"/>
        <v>N/A</v>
      </c>
      <c r="I98" s="8">
        <v>-12.2</v>
      </c>
      <c r="J98" s="8">
        <v>-1.61</v>
      </c>
      <c r="K98" s="28" t="s">
        <v>734</v>
      </c>
      <c r="L98" s="105" t="str">
        <f t="shared" si="14"/>
        <v>Yes</v>
      </c>
    </row>
    <row r="99" spans="1:12" ht="25.5" x14ac:dyDescent="0.2">
      <c r="A99" s="168" t="s">
        <v>624</v>
      </c>
      <c r="B99" s="22" t="s">
        <v>213</v>
      </c>
      <c r="C99" s="29">
        <v>3791309</v>
      </c>
      <c r="D99" s="27" t="str">
        <f t="shared" si="11"/>
        <v>N/A</v>
      </c>
      <c r="E99" s="29">
        <v>4968236</v>
      </c>
      <c r="F99" s="27" t="str">
        <f t="shared" si="12"/>
        <v>N/A</v>
      </c>
      <c r="G99" s="29">
        <v>4421281</v>
      </c>
      <c r="H99" s="27" t="str">
        <f t="shared" si="13"/>
        <v>N/A</v>
      </c>
      <c r="I99" s="8">
        <v>31.04</v>
      </c>
      <c r="J99" s="8">
        <v>-11</v>
      </c>
      <c r="K99" s="28" t="s">
        <v>734</v>
      </c>
      <c r="L99" s="105" t="str">
        <f t="shared" si="14"/>
        <v>Yes</v>
      </c>
    </row>
    <row r="100" spans="1:12" x14ac:dyDescent="0.2">
      <c r="A100" s="168" t="s">
        <v>625</v>
      </c>
      <c r="B100" s="22" t="s">
        <v>213</v>
      </c>
      <c r="C100" s="23">
        <v>258</v>
      </c>
      <c r="D100" s="27" t="str">
        <f t="shared" si="11"/>
        <v>N/A</v>
      </c>
      <c r="E100" s="23">
        <v>296</v>
      </c>
      <c r="F100" s="27" t="str">
        <f t="shared" si="12"/>
        <v>N/A</v>
      </c>
      <c r="G100" s="23">
        <v>372</v>
      </c>
      <c r="H100" s="27" t="str">
        <f t="shared" si="13"/>
        <v>N/A</v>
      </c>
      <c r="I100" s="8">
        <v>14.73</v>
      </c>
      <c r="J100" s="8">
        <v>25.68</v>
      </c>
      <c r="K100" s="28" t="s">
        <v>734</v>
      </c>
      <c r="L100" s="105" t="str">
        <f t="shared" si="14"/>
        <v>Yes</v>
      </c>
    </row>
    <row r="101" spans="1:12" ht="25.5" x14ac:dyDescent="0.2">
      <c r="A101" s="168" t="s">
        <v>1428</v>
      </c>
      <c r="B101" s="22" t="s">
        <v>213</v>
      </c>
      <c r="C101" s="29">
        <v>14694.996123999999</v>
      </c>
      <c r="D101" s="27" t="str">
        <f t="shared" si="11"/>
        <v>N/A</v>
      </c>
      <c r="E101" s="29">
        <v>16784.581081</v>
      </c>
      <c r="F101" s="27" t="str">
        <f t="shared" si="12"/>
        <v>N/A</v>
      </c>
      <c r="G101" s="29">
        <v>11885.163978</v>
      </c>
      <c r="H101" s="27" t="str">
        <f t="shared" si="13"/>
        <v>N/A</v>
      </c>
      <c r="I101" s="8">
        <v>14.22</v>
      </c>
      <c r="J101" s="8">
        <v>-29.2</v>
      </c>
      <c r="K101" s="28" t="s">
        <v>734</v>
      </c>
      <c r="L101" s="105" t="str">
        <f t="shared" si="14"/>
        <v>Yes</v>
      </c>
    </row>
    <row r="102" spans="1:12" ht="25.5" x14ac:dyDescent="0.2">
      <c r="A102" s="168" t="s">
        <v>626</v>
      </c>
      <c r="B102" s="22" t="s">
        <v>213</v>
      </c>
      <c r="C102" s="29">
        <v>249432</v>
      </c>
      <c r="D102" s="27" t="str">
        <f t="shared" si="11"/>
        <v>N/A</v>
      </c>
      <c r="E102" s="29">
        <v>255904</v>
      </c>
      <c r="F102" s="27" t="str">
        <f t="shared" si="12"/>
        <v>N/A</v>
      </c>
      <c r="G102" s="29">
        <v>268572</v>
      </c>
      <c r="H102" s="27" t="str">
        <f t="shared" si="13"/>
        <v>N/A</v>
      </c>
      <c r="I102" s="8">
        <v>2.5950000000000002</v>
      </c>
      <c r="J102" s="8">
        <v>4.95</v>
      </c>
      <c r="K102" s="28" t="s">
        <v>734</v>
      </c>
      <c r="L102" s="105" t="str">
        <f t="shared" si="14"/>
        <v>Yes</v>
      </c>
    </row>
    <row r="103" spans="1:12" ht="25.5" x14ac:dyDescent="0.2">
      <c r="A103" s="168" t="s">
        <v>627</v>
      </c>
      <c r="B103" s="22" t="s">
        <v>213</v>
      </c>
      <c r="C103" s="23">
        <v>1630</v>
      </c>
      <c r="D103" s="27" t="str">
        <f t="shared" si="11"/>
        <v>N/A</v>
      </c>
      <c r="E103" s="23">
        <v>1836</v>
      </c>
      <c r="F103" s="27" t="str">
        <f t="shared" si="12"/>
        <v>N/A</v>
      </c>
      <c r="G103" s="23">
        <v>1598</v>
      </c>
      <c r="H103" s="27" t="str">
        <f t="shared" si="13"/>
        <v>N/A</v>
      </c>
      <c r="I103" s="8">
        <v>12.64</v>
      </c>
      <c r="J103" s="8">
        <v>-13</v>
      </c>
      <c r="K103" s="28" t="s">
        <v>734</v>
      </c>
      <c r="L103" s="105" t="str">
        <f t="shared" si="14"/>
        <v>Yes</v>
      </c>
    </row>
    <row r="104" spans="1:12" ht="25.5" x14ac:dyDescent="0.2">
      <c r="A104" s="168" t="s">
        <v>1429</v>
      </c>
      <c r="B104" s="22" t="s">
        <v>213</v>
      </c>
      <c r="C104" s="29">
        <v>153.02576687000001</v>
      </c>
      <c r="D104" s="27" t="str">
        <f t="shared" si="11"/>
        <v>N/A</v>
      </c>
      <c r="E104" s="29">
        <v>139.38126362</v>
      </c>
      <c r="F104" s="27" t="str">
        <f t="shared" si="12"/>
        <v>N/A</v>
      </c>
      <c r="G104" s="29">
        <v>168.06758447999999</v>
      </c>
      <c r="H104" s="27" t="str">
        <f t="shared" si="13"/>
        <v>N/A</v>
      </c>
      <c r="I104" s="8">
        <v>-8.92</v>
      </c>
      <c r="J104" s="8">
        <v>20.58</v>
      </c>
      <c r="K104" s="28" t="s">
        <v>734</v>
      </c>
      <c r="L104" s="105" t="str">
        <f t="shared" si="14"/>
        <v>Yes</v>
      </c>
    </row>
    <row r="105" spans="1:12" ht="25.5" x14ac:dyDescent="0.2">
      <c r="A105" s="168" t="s">
        <v>628</v>
      </c>
      <c r="B105" s="22" t="s">
        <v>213</v>
      </c>
      <c r="C105" s="29">
        <v>0</v>
      </c>
      <c r="D105" s="27" t="str">
        <f t="shared" si="11"/>
        <v>N/A</v>
      </c>
      <c r="E105" s="29">
        <v>0</v>
      </c>
      <c r="F105" s="27" t="str">
        <f t="shared" si="12"/>
        <v>N/A</v>
      </c>
      <c r="G105" s="29">
        <v>0</v>
      </c>
      <c r="H105" s="27" t="str">
        <f t="shared" si="13"/>
        <v>N/A</v>
      </c>
      <c r="I105" s="8" t="s">
        <v>1748</v>
      </c>
      <c r="J105" s="8" t="s">
        <v>1748</v>
      </c>
      <c r="K105" s="28" t="s">
        <v>734</v>
      </c>
      <c r="L105" s="105" t="str">
        <f t="shared" si="14"/>
        <v>N/A</v>
      </c>
    </row>
    <row r="106" spans="1:12" x14ac:dyDescent="0.2">
      <c r="A106" s="168" t="s">
        <v>629</v>
      </c>
      <c r="B106" s="22" t="s">
        <v>213</v>
      </c>
      <c r="C106" s="23">
        <v>0</v>
      </c>
      <c r="D106" s="27" t="str">
        <f t="shared" si="11"/>
        <v>N/A</v>
      </c>
      <c r="E106" s="23">
        <v>0</v>
      </c>
      <c r="F106" s="27" t="str">
        <f t="shared" si="12"/>
        <v>N/A</v>
      </c>
      <c r="G106" s="23">
        <v>0</v>
      </c>
      <c r="H106" s="27" t="str">
        <f t="shared" si="13"/>
        <v>N/A</v>
      </c>
      <c r="I106" s="8" t="s">
        <v>1748</v>
      </c>
      <c r="J106" s="8" t="s">
        <v>1748</v>
      </c>
      <c r="K106" s="28" t="s">
        <v>734</v>
      </c>
      <c r="L106" s="105" t="str">
        <f t="shared" si="14"/>
        <v>N/A</v>
      </c>
    </row>
    <row r="107" spans="1:12" ht="25.5" x14ac:dyDescent="0.2">
      <c r="A107" s="168" t="s">
        <v>1430</v>
      </c>
      <c r="B107" s="22" t="s">
        <v>213</v>
      </c>
      <c r="C107" s="29" t="s">
        <v>1748</v>
      </c>
      <c r="D107" s="27" t="str">
        <f t="shared" si="11"/>
        <v>N/A</v>
      </c>
      <c r="E107" s="29" t="s">
        <v>1748</v>
      </c>
      <c r="F107" s="27" t="str">
        <f t="shared" si="12"/>
        <v>N/A</v>
      </c>
      <c r="G107" s="29" t="s">
        <v>1748</v>
      </c>
      <c r="H107" s="27" t="str">
        <f t="shared" si="13"/>
        <v>N/A</v>
      </c>
      <c r="I107" s="8" t="s">
        <v>1748</v>
      </c>
      <c r="J107" s="8" t="s">
        <v>1748</v>
      </c>
      <c r="K107" s="28" t="s">
        <v>734</v>
      </c>
      <c r="L107" s="105" t="str">
        <f t="shared" si="14"/>
        <v>N/A</v>
      </c>
    </row>
    <row r="108" spans="1:12" ht="25.5" x14ac:dyDescent="0.2">
      <c r="A108" s="168" t="s">
        <v>630</v>
      </c>
      <c r="B108" s="22" t="s">
        <v>213</v>
      </c>
      <c r="C108" s="29">
        <v>113487</v>
      </c>
      <c r="D108" s="27" t="str">
        <f t="shared" si="11"/>
        <v>N/A</v>
      </c>
      <c r="E108" s="29">
        <v>93405</v>
      </c>
      <c r="F108" s="27" t="str">
        <f t="shared" si="12"/>
        <v>N/A</v>
      </c>
      <c r="G108" s="29">
        <v>104528</v>
      </c>
      <c r="H108" s="27" t="str">
        <f t="shared" si="13"/>
        <v>N/A</v>
      </c>
      <c r="I108" s="8">
        <v>-17.7</v>
      </c>
      <c r="J108" s="8">
        <v>11.91</v>
      </c>
      <c r="K108" s="28" t="s">
        <v>734</v>
      </c>
      <c r="L108" s="105" t="str">
        <f t="shared" si="14"/>
        <v>Yes</v>
      </c>
    </row>
    <row r="109" spans="1:12" x14ac:dyDescent="0.2">
      <c r="A109" s="168" t="s">
        <v>631</v>
      </c>
      <c r="B109" s="22" t="s">
        <v>213</v>
      </c>
      <c r="C109" s="23">
        <v>849</v>
      </c>
      <c r="D109" s="27" t="str">
        <f t="shared" si="11"/>
        <v>N/A</v>
      </c>
      <c r="E109" s="23">
        <v>825</v>
      </c>
      <c r="F109" s="27" t="str">
        <f t="shared" si="12"/>
        <v>N/A</v>
      </c>
      <c r="G109" s="23">
        <v>944</v>
      </c>
      <c r="H109" s="27" t="str">
        <f t="shared" si="13"/>
        <v>N/A</v>
      </c>
      <c r="I109" s="8">
        <v>-2.83</v>
      </c>
      <c r="J109" s="8">
        <v>14.42</v>
      </c>
      <c r="K109" s="28" t="s">
        <v>734</v>
      </c>
      <c r="L109" s="105" t="str">
        <f t="shared" si="14"/>
        <v>Yes</v>
      </c>
    </row>
    <row r="110" spans="1:12" ht="25.5" x14ac:dyDescent="0.2">
      <c r="A110" s="168" t="s">
        <v>1431</v>
      </c>
      <c r="B110" s="22" t="s">
        <v>213</v>
      </c>
      <c r="C110" s="29">
        <v>133.67137808999999</v>
      </c>
      <c r="D110" s="27" t="str">
        <f t="shared" si="11"/>
        <v>N/A</v>
      </c>
      <c r="E110" s="29">
        <v>113.21818182</v>
      </c>
      <c r="F110" s="27" t="str">
        <f t="shared" si="12"/>
        <v>N/A</v>
      </c>
      <c r="G110" s="29">
        <v>110.72881356000001</v>
      </c>
      <c r="H110" s="27" t="str">
        <f t="shared" si="13"/>
        <v>N/A</v>
      </c>
      <c r="I110" s="8">
        <v>-15.3</v>
      </c>
      <c r="J110" s="8">
        <v>-2.2000000000000002</v>
      </c>
      <c r="K110" s="28" t="s">
        <v>734</v>
      </c>
      <c r="L110" s="105" t="str">
        <f t="shared" si="14"/>
        <v>Yes</v>
      </c>
    </row>
    <row r="111" spans="1:12" ht="25.5" x14ac:dyDescent="0.2">
      <c r="A111" s="168" t="s">
        <v>632</v>
      </c>
      <c r="B111" s="22" t="s">
        <v>213</v>
      </c>
      <c r="C111" s="29">
        <v>28120532</v>
      </c>
      <c r="D111" s="27" t="str">
        <f t="shared" si="11"/>
        <v>N/A</v>
      </c>
      <c r="E111" s="29">
        <v>30246540</v>
      </c>
      <c r="F111" s="27" t="str">
        <f t="shared" si="12"/>
        <v>N/A</v>
      </c>
      <c r="G111" s="29">
        <v>30236065</v>
      </c>
      <c r="H111" s="27" t="str">
        <f t="shared" si="13"/>
        <v>N/A</v>
      </c>
      <c r="I111" s="8">
        <v>7.56</v>
      </c>
      <c r="J111" s="8">
        <v>-3.5000000000000003E-2</v>
      </c>
      <c r="K111" s="28" t="s">
        <v>734</v>
      </c>
      <c r="L111" s="105" t="str">
        <f t="shared" si="14"/>
        <v>Yes</v>
      </c>
    </row>
    <row r="112" spans="1:12" x14ac:dyDescent="0.2">
      <c r="A112" s="168" t="s">
        <v>633</v>
      </c>
      <c r="B112" s="22" t="s">
        <v>213</v>
      </c>
      <c r="C112" s="23">
        <v>2006</v>
      </c>
      <c r="D112" s="27" t="str">
        <f t="shared" si="11"/>
        <v>N/A</v>
      </c>
      <c r="E112" s="23">
        <v>2170</v>
      </c>
      <c r="F112" s="27" t="str">
        <f t="shared" si="12"/>
        <v>N/A</v>
      </c>
      <c r="G112" s="23">
        <v>2224</v>
      </c>
      <c r="H112" s="27" t="str">
        <f t="shared" si="13"/>
        <v>N/A</v>
      </c>
      <c r="I112" s="8">
        <v>8.1750000000000007</v>
      </c>
      <c r="J112" s="8">
        <v>2.488</v>
      </c>
      <c r="K112" s="28" t="s">
        <v>734</v>
      </c>
      <c r="L112" s="105" t="str">
        <f t="shared" si="14"/>
        <v>Yes</v>
      </c>
    </row>
    <row r="113" spans="1:12" x14ac:dyDescent="0.2">
      <c r="A113" s="168" t="s">
        <v>1432</v>
      </c>
      <c r="B113" s="22" t="s">
        <v>213</v>
      </c>
      <c r="C113" s="29">
        <v>14018.211366</v>
      </c>
      <c r="D113" s="27" t="str">
        <f t="shared" si="11"/>
        <v>N/A</v>
      </c>
      <c r="E113" s="29">
        <v>13938.497696</v>
      </c>
      <c r="F113" s="27" t="str">
        <f t="shared" si="12"/>
        <v>N/A</v>
      </c>
      <c r="G113" s="29">
        <v>13595.352967999999</v>
      </c>
      <c r="H113" s="27" t="str">
        <f t="shared" si="13"/>
        <v>N/A</v>
      </c>
      <c r="I113" s="8">
        <v>-0.56899999999999995</v>
      </c>
      <c r="J113" s="8">
        <v>-2.46</v>
      </c>
      <c r="K113" s="28" t="s">
        <v>734</v>
      </c>
      <c r="L113" s="105" t="str">
        <f t="shared" si="14"/>
        <v>Yes</v>
      </c>
    </row>
    <row r="114" spans="1:12" ht="25.5" x14ac:dyDescent="0.2">
      <c r="A114" s="168" t="s">
        <v>634</v>
      </c>
      <c r="B114" s="22" t="s">
        <v>213</v>
      </c>
      <c r="C114" s="29">
        <v>491755</v>
      </c>
      <c r="D114" s="27" t="str">
        <f t="shared" si="11"/>
        <v>N/A</v>
      </c>
      <c r="E114" s="29">
        <v>582810</v>
      </c>
      <c r="F114" s="27" t="str">
        <f t="shared" si="12"/>
        <v>N/A</v>
      </c>
      <c r="G114" s="29">
        <v>662262</v>
      </c>
      <c r="H114" s="27" t="str">
        <f t="shared" si="13"/>
        <v>N/A</v>
      </c>
      <c r="I114" s="8">
        <v>18.52</v>
      </c>
      <c r="J114" s="8">
        <v>13.63</v>
      </c>
      <c r="K114" s="28" t="s">
        <v>734</v>
      </c>
      <c r="L114" s="105" t="str">
        <f>IF(J114="Div by 0", "N/A", IF(OR(J114="N/A",K114="N/A"),"N/A", IF(J114&gt;VALUE(MID(K114,1,2)), "No", IF(J114&lt;-1*VALUE(MID(K114,1,2)), "No", "Yes"))))</f>
        <v>Yes</v>
      </c>
    </row>
    <row r="115" spans="1:12" x14ac:dyDescent="0.2">
      <c r="A115" s="168" t="s">
        <v>635</v>
      </c>
      <c r="B115" s="22" t="s">
        <v>213</v>
      </c>
      <c r="C115" s="23">
        <v>6881</v>
      </c>
      <c r="D115" s="27" t="str">
        <f t="shared" si="11"/>
        <v>N/A</v>
      </c>
      <c r="E115" s="23">
        <v>8422</v>
      </c>
      <c r="F115" s="27" t="str">
        <f t="shared" si="12"/>
        <v>N/A</v>
      </c>
      <c r="G115" s="23">
        <v>8928</v>
      </c>
      <c r="H115" s="27" t="str">
        <f t="shared" si="13"/>
        <v>N/A</v>
      </c>
      <c r="I115" s="8">
        <v>22.4</v>
      </c>
      <c r="J115" s="8">
        <v>6.008</v>
      </c>
      <c r="K115" s="28" t="s">
        <v>734</v>
      </c>
      <c r="L115" s="105" t="str">
        <f t="shared" ref="L115:L119" si="15">IF(J115="Div by 0", "N/A", IF(OR(J115="N/A",K115="N/A"),"N/A", IF(J115&gt;VALUE(MID(K115,1,2)), "No", IF(J115&lt;-1*VALUE(MID(K115,1,2)), "No", "Yes"))))</f>
        <v>Yes</v>
      </c>
    </row>
    <row r="116" spans="1:12" ht="25.5" x14ac:dyDescent="0.2">
      <c r="A116" s="168" t="s">
        <v>1433</v>
      </c>
      <c r="B116" s="22" t="s">
        <v>213</v>
      </c>
      <c r="C116" s="29">
        <v>71.465629996000004</v>
      </c>
      <c r="D116" s="27" t="str">
        <f t="shared" si="11"/>
        <v>N/A</v>
      </c>
      <c r="E116" s="29">
        <v>69.200902397999997</v>
      </c>
      <c r="F116" s="27" t="str">
        <f t="shared" si="12"/>
        <v>N/A</v>
      </c>
      <c r="G116" s="29">
        <v>74.178091398000007</v>
      </c>
      <c r="H116" s="27" t="str">
        <f t="shared" si="13"/>
        <v>N/A</v>
      </c>
      <c r="I116" s="8">
        <v>-3.17</v>
      </c>
      <c r="J116" s="8">
        <v>7.1920000000000002</v>
      </c>
      <c r="K116" s="28" t="s">
        <v>734</v>
      </c>
      <c r="L116" s="105" t="str">
        <f t="shared" si="15"/>
        <v>Yes</v>
      </c>
    </row>
    <row r="117" spans="1:12" ht="25.5" x14ac:dyDescent="0.2">
      <c r="A117" s="168" t="s">
        <v>636</v>
      </c>
      <c r="B117" s="22" t="s">
        <v>213</v>
      </c>
      <c r="C117" s="29">
        <v>150</v>
      </c>
      <c r="D117" s="27" t="str">
        <f t="shared" si="11"/>
        <v>N/A</v>
      </c>
      <c r="E117" s="29">
        <v>18434</v>
      </c>
      <c r="F117" s="27" t="str">
        <f t="shared" si="12"/>
        <v>N/A</v>
      </c>
      <c r="G117" s="29">
        <v>37842</v>
      </c>
      <c r="H117" s="27" t="str">
        <f t="shared" si="13"/>
        <v>N/A</v>
      </c>
      <c r="I117" s="8">
        <v>12189</v>
      </c>
      <c r="J117" s="8">
        <v>105.3</v>
      </c>
      <c r="K117" s="28" t="s">
        <v>734</v>
      </c>
      <c r="L117" s="105" t="str">
        <f t="shared" si="15"/>
        <v>No</v>
      </c>
    </row>
    <row r="118" spans="1:12" x14ac:dyDescent="0.2">
      <c r="A118" s="168" t="s">
        <v>637</v>
      </c>
      <c r="B118" s="22" t="s">
        <v>213</v>
      </c>
      <c r="C118" s="23">
        <v>11</v>
      </c>
      <c r="D118" s="27" t="str">
        <f t="shared" si="11"/>
        <v>N/A</v>
      </c>
      <c r="E118" s="23">
        <v>23</v>
      </c>
      <c r="F118" s="27" t="str">
        <f t="shared" si="12"/>
        <v>N/A</v>
      </c>
      <c r="G118" s="23">
        <v>11</v>
      </c>
      <c r="H118" s="27" t="str">
        <f t="shared" si="13"/>
        <v>N/A</v>
      </c>
      <c r="I118" s="8">
        <v>109.1</v>
      </c>
      <c r="J118" s="8">
        <v>-95.7</v>
      </c>
      <c r="K118" s="28" t="s">
        <v>734</v>
      </c>
      <c r="L118" s="105" t="str">
        <f t="shared" si="15"/>
        <v>No</v>
      </c>
    </row>
    <row r="119" spans="1:12" ht="25.5" x14ac:dyDescent="0.2">
      <c r="A119" s="168" t="s">
        <v>1434</v>
      </c>
      <c r="B119" s="22" t="s">
        <v>213</v>
      </c>
      <c r="C119" s="29">
        <v>13.636363636</v>
      </c>
      <c r="D119" s="27" t="str">
        <f t="shared" si="11"/>
        <v>N/A</v>
      </c>
      <c r="E119" s="29">
        <v>801.47826086999999</v>
      </c>
      <c r="F119" s="27" t="str">
        <f t="shared" si="12"/>
        <v>N/A</v>
      </c>
      <c r="G119" s="29">
        <v>37842</v>
      </c>
      <c r="H119" s="27" t="str">
        <f t="shared" si="13"/>
        <v>N/A</v>
      </c>
      <c r="I119" s="8">
        <v>5778</v>
      </c>
      <c r="J119" s="8">
        <v>4622</v>
      </c>
      <c r="K119" s="28" t="s">
        <v>734</v>
      </c>
      <c r="L119" s="105" t="str">
        <f t="shared" si="15"/>
        <v>No</v>
      </c>
    </row>
    <row r="120" spans="1:12" ht="25.5" x14ac:dyDescent="0.2">
      <c r="A120" s="168" t="s">
        <v>638</v>
      </c>
      <c r="B120" s="22" t="s">
        <v>213</v>
      </c>
      <c r="C120" s="29">
        <v>21985553</v>
      </c>
      <c r="D120" s="27" t="str">
        <f t="shared" si="11"/>
        <v>N/A</v>
      </c>
      <c r="E120" s="29">
        <v>22612043</v>
      </c>
      <c r="F120" s="27" t="str">
        <f t="shared" si="12"/>
        <v>N/A</v>
      </c>
      <c r="G120" s="29">
        <v>24241066</v>
      </c>
      <c r="H120" s="27" t="str">
        <f t="shared" si="13"/>
        <v>N/A</v>
      </c>
      <c r="I120" s="8">
        <v>2.85</v>
      </c>
      <c r="J120" s="8">
        <v>7.2039999999999997</v>
      </c>
      <c r="K120" s="28" t="s">
        <v>734</v>
      </c>
      <c r="L120" s="105" t="str">
        <f t="shared" ref="L120:L131" si="16">IF(J120="Div by 0", "N/A", IF(K120="N/A","N/A", IF(J120&gt;VALUE(MID(K120,1,2)), "No", IF(J120&lt;-1*VALUE(MID(K120,1,2)), "No", "Yes"))))</f>
        <v>Yes</v>
      </c>
    </row>
    <row r="121" spans="1:12" ht="25.5" x14ac:dyDescent="0.2">
      <c r="A121" s="168" t="s">
        <v>639</v>
      </c>
      <c r="B121" s="22" t="s">
        <v>213</v>
      </c>
      <c r="C121" s="23">
        <v>37254</v>
      </c>
      <c r="D121" s="27" t="str">
        <f t="shared" si="11"/>
        <v>N/A</v>
      </c>
      <c r="E121" s="23">
        <v>35997</v>
      </c>
      <c r="F121" s="27" t="str">
        <f t="shared" si="12"/>
        <v>N/A</v>
      </c>
      <c r="G121" s="23">
        <v>34558</v>
      </c>
      <c r="H121" s="27" t="str">
        <f t="shared" si="13"/>
        <v>N/A</v>
      </c>
      <c r="I121" s="8">
        <v>-3.37</v>
      </c>
      <c r="J121" s="8">
        <v>-4</v>
      </c>
      <c r="K121" s="28" t="s">
        <v>734</v>
      </c>
      <c r="L121" s="105" t="str">
        <f t="shared" si="16"/>
        <v>Yes</v>
      </c>
    </row>
    <row r="122" spans="1:12" ht="25.5" x14ac:dyDescent="0.2">
      <c r="A122" s="168" t="s">
        <v>1435</v>
      </c>
      <c r="B122" s="22" t="s">
        <v>213</v>
      </c>
      <c r="C122" s="29">
        <v>590.15281580999999</v>
      </c>
      <c r="D122" s="27" t="str">
        <f t="shared" si="11"/>
        <v>N/A</v>
      </c>
      <c r="E122" s="29">
        <v>628.16465260999996</v>
      </c>
      <c r="F122" s="27" t="str">
        <f t="shared" si="12"/>
        <v>N/A</v>
      </c>
      <c r="G122" s="29">
        <v>701.46032757</v>
      </c>
      <c r="H122" s="27" t="str">
        <f t="shared" si="13"/>
        <v>N/A</v>
      </c>
      <c r="I122" s="8">
        <v>6.4409999999999998</v>
      </c>
      <c r="J122" s="8">
        <v>11.67</v>
      </c>
      <c r="K122" s="28" t="s">
        <v>734</v>
      </c>
      <c r="L122" s="105" t="str">
        <f t="shared" si="16"/>
        <v>Yes</v>
      </c>
    </row>
    <row r="123" spans="1:12" ht="25.5" x14ac:dyDescent="0.2">
      <c r="A123" s="168" t="s">
        <v>640</v>
      </c>
      <c r="B123" s="22" t="s">
        <v>213</v>
      </c>
      <c r="C123" s="29">
        <v>0</v>
      </c>
      <c r="D123" s="27" t="str">
        <f t="shared" ref="D123:D131" si="17">IF($B123="N/A","N/A",IF(C123&gt;10,"No",IF(C123&lt;-10,"No","Yes")))</f>
        <v>N/A</v>
      </c>
      <c r="E123" s="29">
        <v>0</v>
      </c>
      <c r="F123" s="27" t="str">
        <f t="shared" ref="F123:F131" si="18">IF($B123="N/A","N/A",IF(E123&gt;10,"No",IF(E123&lt;-10,"No","Yes")))</f>
        <v>N/A</v>
      </c>
      <c r="G123" s="29">
        <v>0</v>
      </c>
      <c r="H123" s="27" t="str">
        <f t="shared" ref="H123:H131" si="19">IF($B123="N/A","N/A",IF(G123&gt;10,"No",IF(G123&lt;-10,"No","Yes")))</f>
        <v>N/A</v>
      </c>
      <c r="I123" s="8" t="s">
        <v>1748</v>
      </c>
      <c r="J123" s="8" t="s">
        <v>1748</v>
      </c>
      <c r="K123" s="28" t="s">
        <v>734</v>
      </c>
      <c r="L123" s="105" t="str">
        <f t="shared" si="16"/>
        <v>N/A</v>
      </c>
    </row>
    <row r="124" spans="1:12" x14ac:dyDescent="0.2">
      <c r="A124" s="168" t="s">
        <v>641</v>
      </c>
      <c r="B124" s="22" t="s">
        <v>213</v>
      </c>
      <c r="C124" s="23">
        <v>0</v>
      </c>
      <c r="D124" s="27" t="str">
        <f t="shared" si="17"/>
        <v>N/A</v>
      </c>
      <c r="E124" s="23">
        <v>0</v>
      </c>
      <c r="F124" s="27" t="str">
        <f t="shared" si="18"/>
        <v>N/A</v>
      </c>
      <c r="G124" s="23">
        <v>0</v>
      </c>
      <c r="H124" s="27" t="str">
        <f t="shared" si="19"/>
        <v>N/A</v>
      </c>
      <c r="I124" s="8" t="s">
        <v>1748</v>
      </c>
      <c r="J124" s="8" t="s">
        <v>1748</v>
      </c>
      <c r="K124" s="28" t="s">
        <v>734</v>
      </c>
      <c r="L124" s="105" t="str">
        <f t="shared" si="16"/>
        <v>N/A</v>
      </c>
    </row>
    <row r="125" spans="1:12" ht="25.5" x14ac:dyDescent="0.2">
      <c r="A125" s="168" t="s">
        <v>1436</v>
      </c>
      <c r="B125" s="22" t="s">
        <v>213</v>
      </c>
      <c r="C125" s="29" t="s">
        <v>1748</v>
      </c>
      <c r="D125" s="27" t="str">
        <f t="shared" si="17"/>
        <v>N/A</v>
      </c>
      <c r="E125" s="29" t="s">
        <v>1748</v>
      </c>
      <c r="F125" s="27" t="str">
        <f t="shared" si="18"/>
        <v>N/A</v>
      </c>
      <c r="G125" s="29" t="s">
        <v>1748</v>
      </c>
      <c r="H125" s="27" t="str">
        <f t="shared" si="19"/>
        <v>N/A</v>
      </c>
      <c r="I125" s="8" t="s">
        <v>1748</v>
      </c>
      <c r="J125" s="8" t="s">
        <v>1748</v>
      </c>
      <c r="K125" s="28" t="s">
        <v>734</v>
      </c>
      <c r="L125" s="105" t="str">
        <f t="shared" si="16"/>
        <v>N/A</v>
      </c>
    </row>
    <row r="126" spans="1:12" ht="25.5" x14ac:dyDescent="0.2">
      <c r="A126" s="168" t="s">
        <v>642</v>
      </c>
      <c r="B126" s="22" t="s">
        <v>213</v>
      </c>
      <c r="C126" s="29">
        <v>38877115</v>
      </c>
      <c r="D126" s="27" t="str">
        <f t="shared" si="17"/>
        <v>N/A</v>
      </c>
      <c r="E126" s="29">
        <v>34324190</v>
      </c>
      <c r="F126" s="27" t="str">
        <f t="shared" si="18"/>
        <v>N/A</v>
      </c>
      <c r="G126" s="29">
        <v>31675518</v>
      </c>
      <c r="H126" s="27" t="str">
        <f t="shared" si="19"/>
        <v>N/A</v>
      </c>
      <c r="I126" s="8">
        <v>-11.7</v>
      </c>
      <c r="J126" s="8">
        <v>-7.72</v>
      </c>
      <c r="K126" s="28" t="s">
        <v>734</v>
      </c>
      <c r="L126" s="105" t="str">
        <f t="shared" si="16"/>
        <v>Yes</v>
      </c>
    </row>
    <row r="127" spans="1:12" x14ac:dyDescent="0.2">
      <c r="A127" s="168" t="s">
        <v>643</v>
      </c>
      <c r="B127" s="22" t="s">
        <v>213</v>
      </c>
      <c r="C127" s="23">
        <v>15241</v>
      </c>
      <c r="D127" s="27" t="str">
        <f t="shared" si="17"/>
        <v>N/A</v>
      </c>
      <c r="E127" s="23">
        <v>14187</v>
      </c>
      <c r="F127" s="27" t="str">
        <f t="shared" si="18"/>
        <v>N/A</v>
      </c>
      <c r="G127" s="23">
        <v>12732</v>
      </c>
      <c r="H127" s="27" t="str">
        <f t="shared" si="19"/>
        <v>N/A</v>
      </c>
      <c r="I127" s="8">
        <v>-6.92</v>
      </c>
      <c r="J127" s="8">
        <v>-10.3</v>
      </c>
      <c r="K127" s="28" t="s">
        <v>734</v>
      </c>
      <c r="L127" s="105" t="str">
        <f t="shared" si="16"/>
        <v>Yes</v>
      </c>
    </row>
    <row r="128" spans="1:12" ht="25.5" x14ac:dyDescent="0.2">
      <c r="A128" s="168" t="s">
        <v>1437</v>
      </c>
      <c r="B128" s="22" t="s">
        <v>213</v>
      </c>
      <c r="C128" s="29">
        <v>2550.8244209999998</v>
      </c>
      <c r="D128" s="27" t="str">
        <f t="shared" si="17"/>
        <v>N/A</v>
      </c>
      <c r="E128" s="29">
        <v>2419.4114330000002</v>
      </c>
      <c r="F128" s="27" t="str">
        <f t="shared" si="18"/>
        <v>N/A</v>
      </c>
      <c r="G128" s="29">
        <v>2487.8666352</v>
      </c>
      <c r="H128" s="27" t="str">
        <f t="shared" si="19"/>
        <v>N/A</v>
      </c>
      <c r="I128" s="8">
        <v>-5.15</v>
      </c>
      <c r="J128" s="8">
        <v>2.8290000000000002</v>
      </c>
      <c r="K128" s="28" t="s">
        <v>734</v>
      </c>
      <c r="L128" s="105" t="str">
        <f t="shared" si="16"/>
        <v>Yes</v>
      </c>
    </row>
    <row r="129" spans="1:12" ht="25.5" x14ac:dyDescent="0.2">
      <c r="A129" s="168" t="s">
        <v>644</v>
      </c>
      <c r="B129" s="22" t="s">
        <v>213</v>
      </c>
      <c r="C129" s="29">
        <v>11524707</v>
      </c>
      <c r="D129" s="27" t="str">
        <f t="shared" si="17"/>
        <v>N/A</v>
      </c>
      <c r="E129" s="29">
        <v>14818813</v>
      </c>
      <c r="F129" s="27" t="str">
        <f t="shared" si="18"/>
        <v>N/A</v>
      </c>
      <c r="G129" s="29">
        <v>17333117</v>
      </c>
      <c r="H129" s="27" t="str">
        <f t="shared" si="19"/>
        <v>N/A</v>
      </c>
      <c r="I129" s="8">
        <v>28.58</v>
      </c>
      <c r="J129" s="8">
        <v>16.97</v>
      </c>
      <c r="K129" s="28" t="s">
        <v>734</v>
      </c>
      <c r="L129" s="105" t="str">
        <f t="shared" si="16"/>
        <v>Yes</v>
      </c>
    </row>
    <row r="130" spans="1:12" x14ac:dyDescent="0.2">
      <c r="A130" s="168" t="s">
        <v>645</v>
      </c>
      <c r="B130" s="22" t="s">
        <v>213</v>
      </c>
      <c r="C130" s="23">
        <v>1610</v>
      </c>
      <c r="D130" s="27" t="str">
        <f t="shared" si="17"/>
        <v>N/A</v>
      </c>
      <c r="E130" s="23">
        <v>2170</v>
      </c>
      <c r="F130" s="27" t="str">
        <f t="shared" si="18"/>
        <v>N/A</v>
      </c>
      <c r="G130" s="23">
        <v>2362</v>
      </c>
      <c r="H130" s="27" t="str">
        <f t="shared" si="19"/>
        <v>N/A</v>
      </c>
      <c r="I130" s="8">
        <v>34.78</v>
      </c>
      <c r="J130" s="8">
        <v>8.8480000000000008</v>
      </c>
      <c r="K130" s="28" t="s">
        <v>734</v>
      </c>
      <c r="L130" s="105" t="str">
        <f t="shared" si="16"/>
        <v>Yes</v>
      </c>
    </row>
    <row r="131" spans="1:12" ht="25.5" x14ac:dyDescent="0.2">
      <c r="A131" s="168" t="s">
        <v>1438</v>
      </c>
      <c r="B131" s="22" t="s">
        <v>213</v>
      </c>
      <c r="C131" s="29">
        <v>7158.2031055999996</v>
      </c>
      <c r="D131" s="27" t="str">
        <f t="shared" si="17"/>
        <v>N/A</v>
      </c>
      <c r="E131" s="29">
        <v>6828.9460829</v>
      </c>
      <c r="F131" s="27" t="str">
        <f t="shared" si="18"/>
        <v>N/A</v>
      </c>
      <c r="G131" s="29">
        <v>7338.3221845999997</v>
      </c>
      <c r="H131" s="27" t="str">
        <f t="shared" si="19"/>
        <v>N/A</v>
      </c>
      <c r="I131" s="8">
        <v>-4.5999999999999996</v>
      </c>
      <c r="J131" s="8">
        <v>7.4589999999999996</v>
      </c>
      <c r="K131" s="28" t="s">
        <v>734</v>
      </c>
      <c r="L131" s="105" t="str">
        <f t="shared" si="16"/>
        <v>Yes</v>
      </c>
    </row>
    <row r="132" spans="1:12" x14ac:dyDescent="0.2">
      <c r="A132" s="168" t="s">
        <v>1439</v>
      </c>
      <c r="B132" s="22" t="s">
        <v>213</v>
      </c>
      <c r="C132" s="29">
        <v>493.30011782000003</v>
      </c>
      <c r="D132" s="27" t="str">
        <f t="shared" ref="D132:D143" si="20">IF($B132="N/A","N/A",IF(C132&gt;10,"No",IF(C132&lt;-10,"No","Yes")))</f>
        <v>N/A</v>
      </c>
      <c r="E132" s="29">
        <v>507.00071021999997</v>
      </c>
      <c r="F132" s="27" t="str">
        <f t="shared" ref="F132:F143" si="21">IF($B132="N/A","N/A",IF(E132&gt;10,"No",IF(E132&lt;-10,"No","Yes")))</f>
        <v>N/A</v>
      </c>
      <c r="G132" s="29">
        <v>498.84348987999999</v>
      </c>
      <c r="H132" s="27" t="str">
        <f t="shared" ref="H132:H143" si="22">IF($B132="N/A","N/A",IF(G132&gt;10,"No",IF(G132&lt;-10,"No","Yes")))</f>
        <v>N/A</v>
      </c>
      <c r="I132" s="8">
        <v>2.7770000000000001</v>
      </c>
      <c r="J132" s="8">
        <v>-1.61</v>
      </c>
      <c r="K132" s="28" t="s">
        <v>734</v>
      </c>
      <c r="L132" s="105" t="str">
        <f t="shared" ref="L132:L143" si="23">IF(J132="Div by 0", "N/A", IF(K132="N/A","N/A", IF(J132&gt;VALUE(MID(K132,1,2)), "No", IF(J132&lt;-1*VALUE(MID(K132,1,2)), "No", "Yes"))))</f>
        <v>Yes</v>
      </c>
    </row>
    <row r="133" spans="1:12" x14ac:dyDescent="0.2">
      <c r="A133" s="168" t="s">
        <v>1440</v>
      </c>
      <c r="B133" s="22" t="s">
        <v>213</v>
      </c>
      <c r="C133" s="29">
        <v>458.53430668999999</v>
      </c>
      <c r="D133" s="27" t="str">
        <f t="shared" si="20"/>
        <v>N/A</v>
      </c>
      <c r="E133" s="29">
        <v>465.96395632999997</v>
      </c>
      <c r="F133" s="27" t="str">
        <f t="shared" si="21"/>
        <v>N/A</v>
      </c>
      <c r="G133" s="29">
        <v>466.47092342000002</v>
      </c>
      <c r="H133" s="27" t="str">
        <f t="shared" si="22"/>
        <v>N/A</v>
      </c>
      <c r="I133" s="8">
        <v>1.62</v>
      </c>
      <c r="J133" s="8">
        <v>0.10879999999999999</v>
      </c>
      <c r="K133" s="28" t="s">
        <v>734</v>
      </c>
      <c r="L133" s="105" t="str">
        <f t="shared" si="23"/>
        <v>Yes</v>
      </c>
    </row>
    <row r="134" spans="1:12" x14ac:dyDescent="0.2">
      <c r="A134" s="168" t="s">
        <v>1441</v>
      </c>
      <c r="B134" s="22" t="s">
        <v>213</v>
      </c>
      <c r="C134" s="29">
        <v>531.10875894000003</v>
      </c>
      <c r="D134" s="27" t="str">
        <f t="shared" si="20"/>
        <v>N/A</v>
      </c>
      <c r="E134" s="29">
        <v>558.56427271999996</v>
      </c>
      <c r="F134" s="27" t="str">
        <f t="shared" si="21"/>
        <v>N/A</v>
      </c>
      <c r="G134" s="29">
        <v>537.20719650000001</v>
      </c>
      <c r="H134" s="27" t="str">
        <f t="shared" si="22"/>
        <v>N/A</v>
      </c>
      <c r="I134" s="8">
        <v>5.1689999999999996</v>
      </c>
      <c r="J134" s="8">
        <v>-3.82</v>
      </c>
      <c r="K134" s="28" t="s">
        <v>734</v>
      </c>
      <c r="L134" s="105" t="str">
        <f t="shared" si="23"/>
        <v>Yes</v>
      </c>
    </row>
    <row r="135" spans="1:12" x14ac:dyDescent="0.2">
      <c r="A135" s="168" t="s">
        <v>1442</v>
      </c>
      <c r="B135" s="22" t="s">
        <v>213</v>
      </c>
      <c r="C135" s="29">
        <v>9454.0514075999999</v>
      </c>
      <c r="D135" s="27" t="str">
        <f t="shared" si="20"/>
        <v>N/A</v>
      </c>
      <c r="E135" s="29">
        <v>9090.4093343000004</v>
      </c>
      <c r="F135" s="27" t="str">
        <f t="shared" si="21"/>
        <v>N/A</v>
      </c>
      <c r="G135" s="29">
        <v>9238.3512305000004</v>
      </c>
      <c r="H135" s="27" t="str">
        <f t="shared" si="22"/>
        <v>N/A</v>
      </c>
      <c r="I135" s="8">
        <v>-3.85</v>
      </c>
      <c r="J135" s="8">
        <v>1.627</v>
      </c>
      <c r="K135" s="28" t="s">
        <v>734</v>
      </c>
      <c r="L135" s="105" t="str">
        <f t="shared" si="23"/>
        <v>Yes</v>
      </c>
    </row>
    <row r="136" spans="1:12" x14ac:dyDescent="0.2">
      <c r="A136" s="168" t="s">
        <v>1443</v>
      </c>
      <c r="B136" s="22" t="s">
        <v>213</v>
      </c>
      <c r="C136" s="29">
        <v>12765.444084000001</v>
      </c>
      <c r="D136" s="27" t="str">
        <f t="shared" si="20"/>
        <v>N/A</v>
      </c>
      <c r="E136" s="29">
        <v>12044.967327</v>
      </c>
      <c r="F136" s="27" t="str">
        <f t="shared" si="21"/>
        <v>N/A</v>
      </c>
      <c r="G136" s="29">
        <v>12432.577335</v>
      </c>
      <c r="H136" s="27" t="str">
        <f t="shared" si="22"/>
        <v>N/A</v>
      </c>
      <c r="I136" s="8">
        <v>-5.64</v>
      </c>
      <c r="J136" s="8">
        <v>3.218</v>
      </c>
      <c r="K136" s="28" t="s">
        <v>734</v>
      </c>
      <c r="L136" s="105" t="str">
        <f t="shared" si="23"/>
        <v>Yes</v>
      </c>
    </row>
    <row r="137" spans="1:12" x14ac:dyDescent="0.2">
      <c r="A137" s="168" t="s">
        <v>1444</v>
      </c>
      <c r="B137" s="22" t="s">
        <v>213</v>
      </c>
      <c r="C137" s="29">
        <v>5431.2666751999996</v>
      </c>
      <c r="D137" s="27" t="str">
        <f t="shared" si="20"/>
        <v>N/A</v>
      </c>
      <c r="E137" s="29">
        <v>5368.4333188000001</v>
      </c>
      <c r="F137" s="27" t="str">
        <f t="shared" si="21"/>
        <v>N/A</v>
      </c>
      <c r="G137" s="29">
        <v>5344.7990997999996</v>
      </c>
      <c r="H137" s="27" t="str">
        <f t="shared" si="22"/>
        <v>N/A</v>
      </c>
      <c r="I137" s="8">
        <v>-1.1599999999999999</v>
      </c>
      <c r="J137" s="8">
        <v>-0.44</v>
      </c>
      <c r="K137" s="28" t="s">
        <v>734</v>
      </c>
      <c r="L137" s="105" t="str">
        <f t="shared" si="23"/>
        <v>Yes</v>
      </c>
    </row>
    <row r="138" spans="1:12" x14ac:dyDescent="0.2">
      <c r="A138" s="168" t="s">
        <v>1445</v>
      </c>
      <c r="B138" s="22" t="s">
        <v>213</v>
      </c>
      <c r="C138" s="29">
        <v>100.00285979</v>
      </c>
      <c r="D138" s="27" t="str">
        <f t="shared" si="20"/>
        <v>N/A</v>
      </c>
      <c r="E138" s="29">
        <v>80.199165773999994</v>
      </c>
      <c r="F138" s="27" t="str">
        <f t="shared" si="21"/>
        <v>N/A</v>
      </c>
      <c r="G138" s="29">
        <v>87.392260562999994</v>
      </c>
      <c r="H138" s="27" t="str">
        <f t="shared" si="22"/>
        <v>N/A</v>
      </c>
      <c r="I138" s="8">
        <v>-19.8</v>
      </c>
      <c r="J138" s="8">
        <v>8.9689999999999994</v>
      </c>
      <c r="K138" s="28" t="s">
        <v>734</v>
      </c>
      <c r="L138" s="105" t="str">
        <f t="shared" si="23"/>
        <v>Yes</v>
      </c>
    </row>
    <row r="139" spans="1:12" x14ac:dyDescent="0.2">
      <c r="A139" s="168" t="s">
        <v>1446</v>
      </c>
      <c r="B139" s="22" t="s">
        <v>213</v>
      </c>
      <c r="C139" s="29">
        <v>45.558224662999997</v>
      </c>
      <c r="D139" s="27" t="str">
        <f t="shared" si="20"/>
        <v>N/A</v>
      </c>
      <c r="E139" s="29">
        <v>28.376743154</v>
      </c>
      <c r="F139" s="27" t="str">
        <f t="shared" si="21"/>
        <v>N/A</v>
      </c>
      <c r="G139" s="29">
        <v>29.250282846000001</v>
      </c>
      <c r="H139" s="27" t="str">
        <f t="shared" si="22"/>
        <v>N/A</v>
      </c>
      <c r="I139" s="8">
        <v>-37.700000000000003</v>
      </c>
      <c r="J139" s="8">
        <v>3.0779999999999998</v>
      </c>
      <c r="K139" s="28" t="s">
        <v>734</v>
      </c>
      <c r="L139" s="105" t="str">
        <f t="shared" si="23"/>
        <v>Yes</v>
      </c>
    </row>
    <row r="140" spans="1:12" x14ac:dyDescent="0.2">
      <c r="A140" s="168" t="s">
        <v>1447</v>
      </c>
      <c r="B140" s="22" t="s">
        <v>213</v>
      </c>
      <c r="C140" s="29">
        <v>164.94313074999999</v>
      </c>
      <c r="D140" s="27" t="str">
        <f t="shared" si="20"/>
        <v>N/A</v>
      </c>
      <c r="E140" s="29">
        <v>145.96692203000001</v>
      </c>
      <c r="F140" s="27" t="str">
        <f t="shared" si="21"/>
        <v>N/A</v>
      </c>
      <c r="G140" s="29">
        <v>157.95992111000001</v>
      </c>
      <c r="H140" s="27" t="str">
        <f t="shared" si="22"/>
        <v>N/A</v>
      </c>
      <c r="I140" s="8">
        <v>-11.5</v>
      </c>
      <c r="J140" s="8">
        <v>8.2159999999999993</v>
      </c>
      <c r="K140" s="28" t="s">
        <v>734</v>
      </c>
      <c r="L140" s="105" t="str">
        <f t="shared" si="23"/>
        <v>Yes</v>
      </c>
    </row>
    <row r="141" spans="1:12" x14ac:dyDescent="0.2">
      <c r="A141" s="168" t="s">
        <v>1448</v>
      </c>
      <c r="B141" s="22" t="s">
        <v>213</v>
      </c>
      <c r="C141" s="29">
        <v>4511.4121530000002</v>
      </c>
      <c r="D141" s="27" t="str">
        <f t="shared" si="20"/>
        <v>N/A</v>
      </c>
      <c r="E141" s="29">
        <v>4646.2431993999999</v>
      </c>
      <c r="F141" s="27" t="str">
        <f t="shared" si="21"/>
        <v>N/A</v>
      </c>
      <c r="G141" s="29">
        <v>4962.6239001000004</v>
      </c>
      <c r="H141" s="27" t="str">
        <f t="shared" si="22"/>
        <v>N/A</v>
      </c>
      <c r="I141" s="8">
        <v>2.9889999999999999</v>
      </c>
      <c r="J141" s="8">
        <v>6.8090000000000002</v>
      </c>
      <c r="K141" s="28" t="s">
        <v>734</v>
      </c>
      <c r="L141" s="105" t="str">
        <f t="shared" si="23"/>
        <v>Yes</v>
      </c>
    </row>
    <row r="142" spans="1:12" x14ac:dyDescent="0.2">
      <c r="A142" s="168" t="s">
        <v>1449</v>
      </c>
      <c r="B142" s="22" t="s">
        <v>213</v>
      </c>
      <c r="C142" s="29">
        <v>4616.7136915000001</v>
      </c>
      <c r="D142" s="27" t="str">
        <f t="shared" si="20"/>
        <v>N/A</v>
      </c>
      <c r="E142" s="29">
        <v>4631.2188452</v>
      </c>
      <c r="F142" s="27" t="str">
        <f t="shared" si="21"/>
        <v>N/A</v>
      </c>
      <c r="G142" s="29">
        <v>4872.2242815999998</v>
      </c>
      <c r="H142" s="27" t="str">
        <f t="shared" si="22"/>
        <v>N/A</v>
      </c>
      <c r="I142" s="8">
        <v>0.31419999999999998</v>
      </c>
      <c r="J142" s="8">
        <v>5.2039999999999997</v>
      </c>
      <c r="K142" s="28" t="s">
        <v>734</v>
      </c>
      <c r="L142" s="105" t="str">
        <f t="shared" si="23"/>
        <v>Yes</v>
      </c>
    </row>
    <row r="143" spans="1:12" x14ac:dyDescent="0.2">
      <c r="A143" s="168" t="s">
        <v>1450</v>
      </c>
      <c r="B143" s="22" t="s">
        <v>213</v>
      </c>
      <c r="C143" s="29">
        <v>4391.7066394000003</v>
      </c>
      <c r="D143" s="27" t="str">
        <f t="shared" si="20"/>
        <v>N/A</v>
      </c>
      <c r="E143" s="29">
        <v>4675.7153655000002</v>
      </c>
      <c r="F143" s="27" t="str">
        <f t="shared" si="21"/>
        <v>N/A</v>
      </c>
      <c r="G143" s="29">
        <v>5085.8789542000004</v>
      </c>
      <c r="H143" s="27" t="str">
        <f t="shared" si="22"/>
        <v>N/A</v>
      </c>
      <c r="I143" s="8">
        <v>6.4669999999999996</v>
      </c>
      <c r="J143" s="8">
        <v>8.7720000000000002</v>
      </c>
      <c r="K143" s="28" t="s">
        <v>734</v>
      </c>
      <c r="L143" s="105" t="str">
        <f t="shared" si="23"/>
        <v>Yes</v>
      </c>
    </row>
    <row r="144" spans="1:12" x14ac:dyDescent="0.2">
      <c r="A144" s="168" t="s">
        <v>89</v>
      </c>
      <c r="B144" s="22" t="s">
        <v>213</v>
      </c>
      <c r="C144" s="4">
        <v>24.252164861000001</v>
      </c>
      <c r="D144" s="27" t="str">
        <f t="shared" ref="D144:D161" si="24">IF($B144="N/A","N/A",IF(C144&gt;10,"No",IF(C144&lt;-10,"No","Yes")))</f>
        <v>N/A</v>
      </c>
      <c r="E144" s="4">
        <v>23.70666817</v>
      </c>
      <c r="F144" s="27" t="str">
        <f t="shared" ref="F144:F161" si="25">IF($B144="N/A","N/A",IF(E144&gt;10,"No",IF(E144&lt;-10,"No","Yes")))</f>
        <v>N/A</v>
      </c>
      <c r="G144" s="4">
        <v>23.710943251</v>
      </c>
      <c r="H144" s="27" t="str">
        <f t="shared" ref="H144:H161" si="26">IF($B144="N/A","N/A",IF(G144&gt;10,"No",IF(G144&lt;-10,"No","Yes")))</f>
        <v>N/A</v>
      </c>
      <c r="I144" s="8">
        <v>-2.25</v>
      </c>
      <c r="J144" s="8">
        <v>1.7999999999999999E-2</v>
      </c>
      <c r="K144" s="28" t="s">
        <v>734</v>
      </c>
      <c r="L144" s="105" t="str">
        <f t="shared" ref="L144:L161" si="27">IF(J144="Div by 0", "N/A", IF(K144="N/A","N/A", IF(J144&gt;VALUE(MID(K144,1,2)), "No", IF(J144&lt;-1*VALUE(MID(K144,1,2)), "No", "Yes"))))</f>
        <v>Yes</v>
      </c>
    </row>
    <row r="145" spans="1:12" x14ac:dyDescent="0.2">
      <c r="A145" s="168" t="s">
        <v>474</v>
      </c>
      <c r="B145" s="22" t="s">
        <v>213</v>
      </c>
      <c r="C145" s="4">
        <v>27.776044591000002</v>
      </c>
      <c r="D145" s="27" t="str">
        <f t="shared" si="24"/>
        <v>N/A</v>
      </c>
      <c r="E145" s="4">
        <v>27.014591027000002</v>
      </c>
      <c r="F145" s="27" t="str">
        <f t="shared" si="25"/>
        <v>N/A</v>
      </c>
      <c r="G145" s="4">
        <v>27.062719849</v>
      </c>
      <c r="H145" s="27" t="str">
        <f t="shared" si="26"/>
        <v>N/A</v>
      </c>
      <c r="I145" s="8">
        <v>-2.74</v>
      </c>
      <c r="J145" s="8">
        <v>0.1782</v>
      </c>
      <c r="K145" s="28" t="s">
        <v>734</v>
      </c>
      <c r="L145" s="105" t="str">
        <f t="shared" si="27"/>
        <v>Yes</v>
      </c>
    </row>
    <row r="146" spans="1:12" x14ac:dyDescent="0.2">
      <c r="A146" s="168" t="s">
        <v>475</v>
      </c>
      <c r="B146" s="22" t="s">
        <v>213</v>
      </c>
      <c r="C146" s="4">
        <v>19.867211439999998</v>
      </c>
      <c r="D146" s="27" t="str">
        <f t="shared" si="24"/>
        <v>N/A</v>
      </c>
      <c r="E146" s="4">
        <v>19.459888801000002</v>
      </c>
      <c r="F146" s="27" t="str">
        <f t="shared" si="25"/>
        <v>N/A</v>
      </c>
      <c r="G146" s="4">
        <v>19.548891192999999</v>
      </c>
      <c r="H146" s="27" t="str">
        <f t="shared" si="26"/>
        <v>N/A</v>
      </c>
      <c r="I146" s="8">
        <v>-2.0499999999999998</v>
      </c>
      <c r="J146" s="8">
        <v>0.45739999999999997</v>
      </c>
      <c r="K146" s="28" t="s">
        <v>734</v>
      </c>
      <c r="L146" s="105" t="str">
        <f t="shared" si="27"/>
        <v>Yes</v>
      </c>
    </row>
    <row r="147" spans="1:12" x14ac:dyDescent="0.2">
      <c r="A147" s="168" t="s">
        <v>1451</v>
      </c>
      <c r="B147" s="22" t="s">
        <v>213</v>
      </c>
      <c r="C147" s="4">
        <v>20.723183747</v>
      </c>
      <c r="D147" s="27" t="str">
        <f t="shared" si="24"/>
        <v>N/A</v>
      </c>
      <c r="E147" s="4">
        <v>20.709091934</v>
      </c>
      <c r="F147" s="27" t="str">
        <f t="shared" si="25"/>
        <v>N/A</v>
      </c>
      <c r="G147" s="4">
        <v>20.447107054</v>
      </c>
      <c r="H147" s="27" t="str">
        <f t="shared" si="26"/>
        <v>N/A</v>
      </c>
      <c r="I147" s="8">
        <v>-6.8000000000000005E-2</v>
      </c>
      <c r="J147" s="8">
        <v>-1.27</v>
      </c>
      <c r="K147" s="28" t="s">
        <v>734</v>
      </c>
      <c r="L147" s="105" t="str">
        <f t="shared" si="27"/>
        <v>Yes</v>
      </c>
    </row>
    <row r="148" spans="1:12" x14ac:dyDescent="0.2">
      <c r="A148" s="168" t="s">
        <v>1452</v>
      </c>
      <c r="B148" s="22" t="s">
        <v>213</v>
      </c>
      <c r="C148" s="4">
        <v>30.577567022</v>
      </c>
      <c r="D148" s="27" t="str">
        <f t="shared" si="24"/>
        <v>N/A</v>
      </c>
      <c r="E148" s="4">
        <v>30.080119473</v>
      </c>
      <c r="F148" s="27" t="str">
        <f t="shared" si="25"/>
        <v>N/A</v>
      </c>
      <c r="G148" s="4">
        <v>30.033118713</v>
      </c>
      <c r="H148" s="27" t="str">
        <f t="shared" si="26"/>
        <v>N/A</v>
      </c>
      <c r="I148" s="8">
        <v>-1.63</v>
      </c>
      <c r="J148" s="8">
        <v>-0.156</v>
      </c>
      <c r="K148" s="28" t="s">
        <v>734</v>
      </c>
      <c r="L148" s="105" t="str">
        <f t="shared" si="27"/>
        <v>Yes</v>
      </c>
    </row>
    <row r="149" spans="1:12" x14ac:dyDescent="0.2">
      <c r="A149" s="168" t="s">
        <v>1453</v>
      </c>
      <c r="B149" s="22" t="s">
        <v>213</v>
      </c>
      <c r="C149" s="4">
        <v>8.7180796731000001</v>
      </c>
      <c r="D149" s="27" t="str">
        <f t="shared" si="24"/>
        <v>N/A</v>
      </c>
      <c r="E149" s="4">
        <v>8.8780137846000002</v>
      </c>
      <c r="F149" s="27" t="str">
        <f t="shared" si="25"/>
        <v>N/A</v>
      </c>
      <c r="G149" s="4">
        <v>8.7364401850999993</v>
      </c>
      <c r="H149" s="27" t="str">
        <f t="shared" si="26"/>
        <v>N/A</v>
      </c>
      <c r="I149" s="8">
        <v>1.835</v>
      </c>
      <c r="J149" s="8">
        <v>-1.59</v>
      </c>
      <c r="K149" s="28" t="s">
        <v>734</v>
      </c>
      <c r="L149" s="105" t="str">
        <f t="shared" si="27"/>
        <v>Yes</v>
      </c>
    </row>
    <row r="150" spans="1:12" x14ac:dyDescent="0.2">
      <c r="A150" s="168" t="s">
        <v>90</v>
      </c>
      <c r="B150" s="22" t="s">
        <v>213</v>
      </c>
      <c r="C150" s="4">
        <v>33.629988904000001</v>
      </c>
      <c r="D150" s="27" t="str">
        <f t="shared" si="24"/>
        <v>N/A</v>
      </c>
      <c r="E150" s="4">
        <v>19.304436052</v>
      </c>
      <c r="F150" s="27" t="str">
        <f t="shared" si="25"/>
        <v>N/A</v>
      </c>
      <c r="G150" s="4">
        <v>15.413188978999999</v>
      </c>
      <c r="H150" s="27" t="str">
        <f t="shared" si="26"/>
        <v>N/A</v>
      </c>
      <c r="I150" s="8">
        <v>-42.6</v>
      </c>
      <c r="J150" s="8">
        <v>-20.2</v>
      </c>
      <c r="K150" s="28" t="s">
        <v>734</v>
      </c>
      <c r="L150" s="105" t="str">
        <f t="shared" si="27"/>
        <v>Yes</v>
      </c>
    </row>
    <row r="151" spans="1:12" x14ac:dyDescent="0.2">
      <c r="A151" s="168" t="s">
        <v>476</v>
      </c>
      <c r="B151" s="22" t="s">
        <v>213</v>
      </c>
      <c r="C151" s="4">
        <v>30.492294253000001</v>
      </c>
      <c r="D151" s="27" t="str">
        <f t="shared" si="24"/>
        <v>N/A</v>
      </c>
      <c r="E151" s="4">
        <v>17.363928074</v>
      </c>
      <c r="F151" s="27" t="str">
        <f t="shared" si="25"/>
        <v>N/A</v>
      </c>
      <c r="G151" s="4">
        <v>13.008865941</v>
      </c>
      <c r="H151" s="27" t="str">
        <f t="shared" si="26"/>
        <v>N/A</v>
      </c>
      <c r="I151" s="8">
        <v>-43.1</v>
      </c>
      <c r="J151" s="8">
        <v>-25.1</v>
      </c>
      <c r="K151" s="28" t="s">
        <v>734</v>
      </c>
      <c r="L151" s="105" t="str">
        <f t="shared" si="27"/>
        <v>Yes</v>
      </c>
    </row>
    <row r="152" spans="1:12" x14ac:dyDescent="0.2">
      <c r="A152" s="168" t="s">
        <v>477</v>
      </c>
      <c r="B152" s="22" t="s">
        <v>213</v>
      </c>
      <c r="C152" s="4">
        <v>37.382533197000001</v>
      </c>
      <c r="D152" s="27" t="str">
        <f t="shared" si="24"/>
        <v>N/A</v>
      </c>
      <c r="E152" s="4">
        <v>21.729995643999999</v>
      </c>
      <c r="F152" s="27" t="str">
        <f t="shared" si="25"/>
        <v>N/A</v>
      </c>
      <c r="G152" s="4">
        <v>18.350317344</v>
      </c>
      <c r="H152" s="27" t="str">
        <f t="shared" si="26"/>
        <v>N/A</v>
      </c>
      <c r="I152" s="8">
        <v>-41.9</v>
      </c>
      <c r="J152" s="8">
        <v>-15.6</v>
      </c>
      <c r="K152" s="28" t="s">
        <v>734</v>
      </c>
      <c r="L152" s="105" t="str">
        <f t="shared" si="27"/>
        <v>Yes</v>
      </c>
    </row>
    <row r="153" spans="1:12" x14ac:dyDescent="0.2">
      <c r="A153" s="168" t="s">
        <v>117</v>
      </c>
      <c r="B153" s="22" t="s">
        <v>213</v>
      </c>
      <c r="C153" s="4">
        <v>94.454294833000006</v>
      </c>
      <c r="D153" s="27" t="str">
        <f t="shared" si="24"/>
        <v>N/A</v>
      </c>
      <c r="E153" s="4">
        <v>93.852657686000001</v>
      </c>
      <c r="F153" s="27" t="str">
        <f t="shared" si="25"/>
        <v>N/A</v>
      </c>
      <c r="G153" s="4">
        <v>93.952503368999999</v>
      </c>
      <c r="H153" s="27" t="str">
        <f t="shared" si="26"/>
        <v>N/A</v>
      </c>
      <c r="I153" s="8">
        <v>-0.63700000000000001</v>
      </c>
      <c r="J153" s="8">
        <v>0.10639999999999999</v>
      </c>
      <c r="K153" s="28" t="s">
        <v>734</v>
      </c>
      <c r="L153" s="105" t="str">
        <f t="shared" si="27"/>
        <v>Yes</v>
      </c>
    </row>
    <row r="154" spans="1:12" x14ac:dyDescent="0.2">
      <c r="A154" s="168" t="s">
        <v>478</v>
      </c>
      <c r="B154" s="22" t="s">
        <v>213</v>
      </c>
      <c r="C154" s="4">
        <v>95.532538841000004</v>
      </c>
      <c r="D154" s="27" t="str">
        <f t="shared" si="24"/>
        <v>N/A</v>
      </c>
      <c r="E154" s="4">
        <v>95.031381808999996</v>
      </c>
      <c r="F154" s="27" t="str">
        <f t="shared" si="25"/>
        <v>N/A</v>
      </c>
      <c r="G154" s="4">
        <v>94.980766462000005</v>
      </c>
      <c r="H154" s="27" t="str">
        <f t="shared" si="26"/>
        <v>N/A</v>
      </c>
      <c r="I154" s="8">
        <v>-0.52500000000000002</v>
      </c>
      <c r="J154" s="8">
        <v>-5.2999999999999999E-2</v>
      </c>
      <c r="K154" s="28" t="s">
        <v>734</v>
      </c>
      <c r="L154" s="105" t="str">
        <f t="shared" si="27"/>
        <v>Yes</v>
      </c>
    </row>
    <row r="155" spans="1:12" x14ac:dyDescent="0.2">
      <c r="A155" s="168" t="s">
        <v>479</v>
      </c>
      <c r="B155" s="22" t="s">
        <v>213</v>
      </c>
      <c r="C155" s="4">
        <v>93.130745658999999</v>
      </c>
      <c r="D155" s="27" t="str">
        <f t="shared" si="24"/>
        <v>N/A</v>
      </c>
      <c r="E155" s="4">
        <v>92.367214122999997</v>
      </c>
      <c r="F155" s="27" t="str">
        <f t="shared" si="25"/>
        <v>N/A</v>
      </c>
      <c r="G155" s="4">
        <v>92.725111892000001</v>
      </c>
      <c r="H155" s="27" t="str">
        <f t="shared" si="26"/>
        <v>N/A</v>
      </c>
      <c r="I155" s="8">
        <v>-0.82</v>
      </c>
      <c r="J155" s="8">
        <v>0.38750000000000001</v>
      </c>
      <c r="K155" s="28" t="s">
        <v>734</v>
      </c>
      <c r="L155" s="105" t="str">
        <f t="shared" si="27"/>
        <v>Yes</v>
      </c>
    </row>
    <row r="156" spans="1:12" x14ac:dyDescent="0.2">
      <c r="A156" s="168" t="s">
        <v>1454</v>
      </c>
      <c r="B156" s="22" t="s">
        <v>213</v>
      </c>
      <c r="C156" s="23">
        <v>0.33833309750000001</v>
      </c>
      <c r="D156" s="27" t="str">
        <f t="shared" si="24"/>
        <v>N/A</v>
      </c>
      <c r="E156" s="23">
        <v>0.39863997340000001</v>
      </c>
      <c r="F156" s="27" t="str">
        <f t="shared" si="25"/>
        <v>N/A</v>
      </c>
      <c r="G156" s="23">
        <v>0.33653340980000002</v>
      </c>
      <c r="H156" s="27" t="str">
        <f t="shared" si="26"/>
        <v>N/A</v>
      </c>
      <c r="I156" s="8">
        <v>17.82</v>
      </c>
      <c r="J156" s="8">
        <v>-15.6</v>
      </c>
      <c r="K156" s="28" t="s">
        <v>734</v>
      </c>
      <c r="L156" s="105" t="str">
        <f t="shared" si="27"/>
        <v>Yes</v>
      </c>
    </row>
    <row r="157" spans="1:12" x14ac:dyDescent="0.2">
      <c r="A157" s="168" t="s">
        <v>1455</v>
      </c>
      <c r="B157" s="22" t="s">
        <v>213</v>
      </c>
      <c r="C157" s="23">
        <v>0.10310745039999999</v>
      </c>
      <c r="D157" s="27" t="str">
        <f t="shared" si="24"/>
        <v>N/A</v>
      </c>
      <c r="E157" s="23">
        <v>0.15463917529999999</v>
      </c>
      <c r="F157" s="27" t="str">
        <f t="shared" si="25"/>
        <v>N/A</v>
      </c>
      <c r="G157" s="23">
        <v>9.5773791400000002E-2</v>
      </c>
      <c r="H157" s="27" t="str">
        <f t="shared" si="26"/>
        <v>N/A</v>
      </c>
      <c r="I157" s="8">
        <v>49.98</v>
      </c>
      <c r="J157" s="8">
        <v>-38.1</v>
      </c>
      <c r="K157" s="28" t="s">
        <v>734</v>
      </c>
      <c r="L157" s="105" t="str">
        <f t="shared" si="27"/>
        <v>No</v>
      </c>
    </row>
    <row r="158" spans="1:12" x14ac:dyDescent="0.2">
      <c r="A158" s="168" t="s">
        <v>1456</v>
      </c>
      <c r="B158" s="22" t="s">
        <v>213</v>
      </c>
      <c r="C158" s="23">
        <v>0.73393316200000003</v>
      </c>
      <c r="D158" s="27" t="str">
        <f t="shared" si="24"/>
        <v>N/A</v>
      </c>
      <c r="E158" s="23">
        <v>0.82909809079999996</v>
      </c>
      <c r="F158" s="27" t="str">
        <f t="shared" si="25"/>
        <v>N/A</v>
      </c>
      <c r="G158" s="23">
        <v>0.74298279649999999</v>
      </c>
      <c r="H158" s="27" t="str">
        <f t="shared" si="26"/>
        <v>N/A</v>
      </c>
      <c r="I158" s="8">
        <v>12.97</v>
      </c>
      <c r="J158" s="8">
        <v>-10.4</v>
      </c>
      <c r="K158" s="28" t="s">
        <v>734</v>
      </c>
      <c r="L158" s="105" t="str">
        <f t="shared" si="27"/>
        <v>Yes</v>
      </c>
    </row>
    <row r="159" spans="1:12" x14ac:dyDescent="0.2">
      <c r="A159" s="168" t="s">
        <v>1457</v>
      </c>
      <c r="B159" s="22" t="s">
        <v>213</v>
      </c>
      <c r="C159" s="23">
        <v>263.19916095999997</v>
      </c>
      <c r="D159" s="27" t="str">
        <f t="shared" si="24"/>
        <v>N/A</v>
      </c>
      <c r="E159" s="23">
        <v>251.84017420000001</v>
      </c>
      <c r="F159" s="27" t="str">
        <f t="shared" si="25"/>
        <v>N/A</v>
      </c>
      <c r="G159" s="23">
        <v>255.55153697</v>
      </c>
      <c r="H159" s="27" t="str">
        <f t="shared" si="26"/>
        <v>N/A</v>
      </c>
      <c r="I159" s="8">
        <v>-4.32</v>
      </c>
      <c r="J159" s="8">
        <v>1.474</v>
      </c>
      <c r="K159" s="28" t="s">
        <v>734</v>
      </c>
      <c r="L159" s="105" t="str">
        <f t="shared" si="27"/>
        <v>Yes</v>
      </c>
    </row>
    <row r="160" spans="1:12" x14ac:dyDescent="0.2">
      <c r="A160" s="168" t="s">
        <v>1458</v>
      </c>
      <c r="B160" s="22" t="s">
        <v>213</v>
      </c>
      <c r="C160" s="23">
        <v>255.51414774</v>
      </c>
      <c r="D160" s="27" t="str">
        <f t="shared" si="24"/>
        <v>N/A</v>
      </c>
      <c r="E160" s="23">
        <v>244.41234485000001</v>
      </c>
      <c r="F160" s="27" t="str">
        <f t="shared" si="25"/>
        <v>N/A</v>
      </c>
      <c r="G160" s="23">
        <v>249.31910959000001</v>
      </c>
      <c r="H160" s="27" t="str">
        <f t="shared" si="26"/>
        <v>N/A</v>
      </c>
      <c r="I160" s="8">
        <v>-4.34</v>
      </c>
      <c r="J160" s="8">
        <v>2.008</v>
      </c>
      <c r="K160" s="28" t="s">
        <v>734</v>
      </c>
      <c r="L160" s="105" t="str">
        <f t="shared" si="27"/>
        <v>Yes</v>
      </c>
    </row>
    <row r="161" spans="1:12" x14ac:dyDescent="0.2">
      <c r="A161" s="168" t="s">
        <v>1459</v>
      </c>
      <c r="B161" s="22" t="s">
        <v>213</v>
      </c>
      <c r="C161" s="23">
        <v>296.29379028</v>
      </c>
      <c r="D161" s="27" t="str">
        <f t="shared" si="24"/>
        <v>N/A</v>
      </c>
      <c r="E161" s="23">
        <v>283.79163059000001</v>
      </c>
      <c r="F161" s="27" t="str">
        <f t="shared" si="25"/>
        <v>N/A</v>
      </c>
      <c r="G161" s="23">
        <v>281.88827786000002</v>
      </c>
      <c r="H161" s="27" t="str">
        <f t="shared" si="26"/>
        <v>N/A</v>
      </c>
      <c r="I161" s="8">
        <v>-4.22</v>
      </c>
      <c r="J161" s="8">
        <v>-0.67100000000000004</v>
      </c>
      <c r="K161" s="28" t="s">
        <v>734</v>
      </c>
      <c r="L161" s="105" t="str">
        <f t="shared" si="27"/>
        <v>Yes</v>
      </c>
    </row>
    <row r="162" spans="1:12" x14ac:dyDescent="0.2">
      <c r="A162" s="168" t="s">
        <v>1592</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05" t="str">
        <f t="shared" ref="L162:L172" si="31">IF(J162="Div by 0", "N/A", IF(K162="N/A","N/A", IF(J162&gt;VALUE(MID(K162,1,2)), "No", IF(J162&lt;-1*VALUE(MID(K162,1,2)), "No", "Yes"))))</f>
        <v>N/A</v>
      </c>
    </row>
    <row r="163" spans="1:12" x14ac:dyDescent="0.2">
      <c r="A163" s="168" t="s">
        <v>126</v>
      </c>
      <c r="B163" s="22" t="s">
        <v>213</v>
      </c>
      <c r="C163" s="23">
        <v>0</v>
      </c>
      <c r="D163" s="27" t="str">
        <f t="shared" si="28"/>
        <v>N/A</v>
      </c>
      <c r="E163" s="23">
        <v>0</v>
      </c>
      <c r="F163" s="27" t="str">
        <f t="shared" si="29"/>
        <v>N/A</v>
      </c>
      <c r="G163" s="23">
        <v>11</v>
      </c>
      <c r="H163" s="27" t="str">
        <f t="shared" si="30"/>
        <v>N/A</v>
      </c>
      <c r="I163" s="8" t="s">
        <v>1748</v>
      </c>
      <c r="J163" s="8" t="s">
        <v>1748</v>
      </c>
      <c r="K163" s="10" t="s">
        <v>213</v>
      </c>
      <c r="L163" s="105" t="str">
        <f t="shared" si="31"/>
        <v>N/A</v>
      </c>
    </row>
    <row r="164" spans="1:12" ht="25.5" x14ac:dyDescent="0.2">
      <c r="A164" s="168" t="s">
        <v>1593</v>
      </c>
      <c r="B164" s="22" t="s">
        <v>213</v>
      </c>
      <c r="C164" s="23">
        <v>0</v>
      </c>
      <c r="D164" s="27" t="str">
        <f t="shared" si="28"/>
        <v>N/A</v>
      </c>
      <c r="E164" s="23">
        <v>0</v>
      </c>
      <c r="F164" s="27" t="str">
        <f t="shared" si="29"/>
        <v>N/A</v>
      </c>
      <c r="G164" s="23">
        <v>0</v>
      </c>
      <c r="H164" s="27" t="str">
        <f t="shared" si="30"/>
        <v>N/A</v>
      </c>
      <c r="I164" s="8" t="s">
        <v>1748</v>
      </c>
      <c r="J164" s="8" t="s">
        <v>1748</v>
      </c>
      <c r="K164" s="10" t="s">
        <v>213</v>
      </c>
      <c r="L164" s="105" t="str">
        <f t="shared" si="31"/>
        <v>N/A</v>
      </c>
    </row>
    <row r="165" spans="1:12" ht="25.5" x14ac:dyDescent="0.2">
      <c r="A165" s="168" t="s">
        <v>1460</v>
      </c>
      <c r="B165" s="22" t="s">
        <v>213</v>
      </c>
      <c r="C165" s="23">
        <v>26</v>
      </c>
      <c r="D165" s="27" t="str">
        <f t="shared" si="28"/>
        <v>N/A</v>
      </c>
      <c r="E165" s="23">
        <v>22</v>
      </c>
      <c r="F165" s="27" t="str">
        <f t="shared" si="29"/>
        <v>N/A</v>
      </c>
      <c r="G165" s="23">
        <v>11</v>
      </c>
      <c r="H165" s="27" t="str">
        <f t="shared" si="30"/>
        <v>N/A</v>
      </c>
      <c r="I165" s="8">
        <v>-15.4</v>
      </c>
      <c r="J165" s="8">
        <v>-95.5</v>
      </c>
      <c r="K165" s="10" t="s">
        <v>213</v>
      </c>
      <c r="L165" s="105" t="str">
        <f t="shared" si="31"/>
        <v>N/A</v>
      </c>
    </row>
    <row r="166" spans="1:12" x14ac:dyDescent="0.2">
      <c r="A166" s="168" t="s">
        <v>1594</v>
      </c>
      <c r="B166" s="22" t="s">
        <v>213</v>
      </c>
      <c r="C166" s="23">
        <v>0</v>
      </c>
      <c r="D166" s="27" t="str">
        <f t="shared" si="28"/>
        <v>N/A</v>
      </c>
      <c r="E166" s="23">
        <v>0</v>
      </c>
      <c r="F166" s="27" t="str">
        <f t="shared" si="29"/>
        <v>N/A</v>
      </c>
      <c r="G166" s="23">
        <v>11</v>
      </c>
      <c r="H166" s="27" t="str">
        <f t="shared" si="30"/>
        <v>N/A</v>
      </c>
      <c r="I166" s="8" t="s">
        <v>1748</v>
      </c>
      <c r="J166" s="8" t="s">
        <v>1748</v>
      </c>
      <c r="K166" s="10" t="s">
        <v>213</v>
      </c>
      <c r="L166" s="105" t="str">
        <f t="shared" si="31"/>
        <v>N/A</v>
      </c>
    </row>
    <row r="167" spans="1:12" x14ac:dyDescent="0.2">
      <c r="A167" s="168" t="s">
        <v>1595</v>
      </c>
      <c r="B167" s="22" t="s">
        <v>213</v>
      </c>
      <c r="C167" s="23">
        <v>11</v>
      </c>
      <c r="D167" s="27" t="str">
        <f t="shared" si="28"/>
        <v>N/A</v>
      </c>
      <c r="E167" s="23">
        <v>11</v>
      </c>
      <c r="F167" s="27" t="str">
        <f t="shared" si="29"/>
        <v>N/A</v>
      </c>
      <c r="G167" s="23">
        <v>11</v>
      </c>
      <c r="H167" s="27" t="str">
        <f t="shared" si="30"/>
        <v>N/A</v>
      </c>
      <c r="I167" s="8">
        <v>-50</v>
      </c>
      <c r="J167" s="8">
        <v>0</v>
      </c>
      <c r="K167" s="10" t="s">
        <v>213</v>
      </c>
      <c r="L167" s="105" t="str">
        <f t="shared" si="31"/>
        <v>N/A</v>
      </c>
    </row>
    <row r="168" spans="1:12" x14ac:dyDescent="0.2">
      <c r="A168" s="168" t="s">
        <v>125</v>
      </c>
      <c r="B168" s="22" t="s">
        <v>213</v>
      </c>
      <c r="C168" s="29">
        <v>293735</v>
      </c>
      <c r="D168" s="27" t="str">
        <f t="shared" si="28"/>
        <v>N/A</v>
      </c>
      <c r="E168" s="29">
        <v>421795</v>
      </c>
      <c r="F168" s="27" t="str">
        <f t="shared" si="29"/>
        <v>N/A</v>
      </c>
      <c r="G168" s="29">
        <v>551421</v>
      </c>
      <c r="H168" s="27" t="str">
        <f t="shared" si="30"/>
        <v>N/A</v>
      </c>
      <c r="I168" s="8">
        <v>43.6</v>
      </c>
      <c r="J168" s="8">
        <v>30.73</v>
      </c>
      <c r="K168" s="10" t="s">
        <v>213</v>
      </c>
      <c r="L168" s="105" t="str">
        <f t="shared" si="31"/>
        <v>N/A</v>
      </c>
    </row>
    <row r="169" spans="1:12" x14ac:dyDescent="0.2">
      <c r="A169" s="168" t="s">
        <v>1596</v>
      </c>
      <c r="B169" s="22" t="s">
        <v>213</v>
      </c>
      <c r="C169" s="29">
        <v>151880</v>
      </c>
      <c r="D169" s="27" t="str">
        <f t="shared" si="28"/>
        <v>N/A</v>
      </c>
      <c r="E169" s="29">
        <v>366500</v>
      </c>
      <c r="F169" s="27" t="str">
        <f t="shared" si="29"/>
        <v>N/A</v>
      </c>
      <c r="G169" s="29">
        <v>352611</v>
      </c>
      <c r="H169" s="27" t="str">
        <f t="shared" si="30"/>
        <v>N/A</v>
      </c>
      <c r="I169" s="8">
        <v>141.30000000000001</v>
      </c>
      <c r="J169" s="8">
        <v>-3.79</v>
      </c>
      <c r="K169" s="10" t="s">
        <v>213</v>
      </c>
      <c r="L169" s="105" t="str">
        <f t="shared" si="31"/>
        <v>N/A</v>
      </c>
    </row>
    <row r="170" spans="1:12" x14ac:dyDescent="0.2">
      <c r="A170" s="168" t="s">
        <v>1353</v>
      </c>
      <c r="B170" s="22" t="s">
        <v>213</v>
      </c>
      <c r="C170" s="29">
        <v>220795</v>
      </c>
      <c r="D170" s="27" t="str">
        <f t="shared" si="28"/>
        <v>N/A</v>
      </c>
      <c r="E170" s="29">
        <v>219105</v>
      </c>
      <c r="F170" s="27" t="str">
        <f t="shared" si="29"/>
        <v>N/A</v>
      </c>
      <c r="G170" s="29">
        <v>200933</v>
      </c>
      <c r="H170" s="27" t="str">
        <f t="shared" si="30"/>
        <v>N/A</v>
      </c>
      <c r="I170" s="8">
        <v>-0.76500000000000001</v>
      </c>
      <c r="J170" s="8">
        <v>-8.2899999999999991</v>
      </c>
      <c r="K170" s="10" t="s">
        <v>213</v>
      </c>
      <c r="L170" s="105" t="str">
        <f t="shared" si="31"/>
        <v>N/A</v>
      </c>
    </row>
    <row r="171" spans="1:12" x14ac:dyDescent="0.2">
      <c r="A171" s="168" t="s">
        <v>1590</v>
      </c>
      <c r="B171" s="22" t="s">
        <v>213</v>
      </c>
      <c r="C171" s="29">
        <v>116798</v>
      </c>
      <c r="D171" s="27" t="str">
        <f t="shared" si="28"/>
        <v>N/A</v>
      </c>
      <c r="E171" s="29">
        <v>196844</v>
      </c>
      <c r="F171" s="27" t="str">
        <f t="shared" si="29"/>
        <v>N/A</v>
      </c>
      <c r="G171" s="29">
        <v>276185</v>
      </c>
      <c r="H171" s="27" t="str">
        <f t="shared" si="30"/>
        <v>N/A</v>
      </c>
      <c r="I171" s="8">
        <v>68.53</v>
      </c>
      <c r="J171" s="8">
        <v>40.31</v>
      </c>
      <c r="K171" s="10" t="s">
        <v>213</v>
      </c>
      <c r="L171" s="105" t="str">
        <f t="shared" si="31"/>
        <v>N/A</v>
      </c>
    </row>
    <row r="172" spans="1:12" x14ac:dyDescent="0.2">
      <c r="A172" s="168" t="s">
        <v>1591</v>
      </c>
      <c r="B172" s="22" t="s">
        <v>213</v>
      </c>
      <c r="C172" s="29">
        <v>293735</v>
      </c>
      <c r="D172" s="27" t="str">
        <f t="shared" si="28"/>
        <v>N/A</v>
      </c>
      <c r="E172" s="29">
        <v>420611</v>
      </c>
      <c r="F172" s="27" t="str">
        <f t="shared" si="29"/>
        <v>N/A</v>
      </c>
      <c r="G172" s="29">
        <v>550205</v>
      </c>
      <c r="H172" s="27" t="str">
        <f t="shared" si="30"/>
        <v>N/A</v>
      </c>
      <c r="I172" s="8">
        <v>43.19</v>
      </c>
      <c r="J172" s="8">
        <v>30.81</v>
      </c>
      <c r="K172" s="10" t="s">
        <v>213</v>
      </c>
      <c r="L172" s="105" t="str">
        <f t="shared" si="31"/>
        <v>N/A</v>
      </c>
    </row>
    <row r="173" spans="1:12" ht="25.5" x14ac:dyDescent="0.2">
      <c r="A173" s="168" t="s">
        <v>1354</v>
      </c>
      <c r="B173" s="22" t="s">
        <v>213</v>
      </c>
      <c r="C173" s="29">
        <v>0</v>
      </c>
      <c r="D173" s="27" t="str">
        <f t="shared" ref="D173:D187" si="32">IF($B173="N/A","N/A",IF(C173&gt;10,"No",IF(C173&lt;-10,"No","Yes")))</f>
        <v>N/A</v>
      </c>
      <c r="E173" s="29">
        <v>0</v>
      </c>
      <c r="F173" s="27" t="str">
        <f t="shared" ref="F173:F187" si="33">IF($B173="N/A","N/A",IF(E173&gt;10,"No",IF(E173&lt;-10,"No","Yes")))</f>
        <v>N/A</v>
      </c>
      <c r="G173" s="29">
        <v>0</v>
      </c>
      <c r="H173" s="27" t="str">
        <f t="shared" ref="H173:H187" si="34">IF($B173="N/A","N/A",IF(G173&gt;10,"No",IF(G173&lt;-10,"No","Yes")))</f>
        <v>N/A</v>
      </c>
      <c r="I173" s="8" t="s">
        <v>1748</v>
      </c>
      <c r="J173" s="8" t="s">
        <v>1748</v>
      </c>
      <c r="K173" s="28" t="s">
        <v>734</v>
      </c>
      <c r="L173" s="105" t="str">
        <f t="shared" ref="L173:L187" si="35">IF(J173="Div by 0", "N/A", IF(K173="N/A","N/A", IF(J173&gt;VALUE(MID(K173,1,2)), "No", IF(J173&lt;-1*VALUE(MID(K173,1,2)), "No", "Yes"))))</f>
        <v>N/A</v>
      </c>
    </row>
    <row r="174" spans="1:12" x14ac:dyDescent="0.2">
      <c r="A174" s="168" t="s">
        <v>646</v>
      </c>
      <c r="B174" s="22" t="s">
        <v>213</v>
      </c>
      <c r="C174" s="23">
        <v>0</v>
      </c>
      <c r="D174" s="27" t="str">
        <f t="shared" si="32"/>
        <v>N/A</v>
      </c>
      <c r="E174" s="23">
        <v>0</v>
      </c>
      <c r="F174" s="27" t="str">
        <f t="shared" si="33"/>
        <v>N/A</v>
      </c>
      <c r="G174" s="23">
        <v>0</v>
      </c>
      <c r="H174" s="27" t="str">
        <f t="shared" si="34"/>
        <v>N/A</v>
      </c>
      <c r="I174" s="8" t="s">
        <v>1748</v>
      </c>
      <c r="J174" s="8" t="s">
        <v>1748</v>
      </c>
      <c r="K174" s="28" t="s">
        <v>734</v>
      </c>
      <c r="L174" s="105" t="str">
        <f t="shared" si="35"/>
        <v>N/A</v>
      </c>
    </row>
    <row r="175" spans="1:12" ht="25.5" x14ac:dyDescent="0.2">
      <c r="A175" s="168" t="s">
        <v>1355</v>
      </c>
      <c r="B175" s="22" t="s">
        <v>213</v>
      </c>
      <c r="C175" s="29" t="s">
        <v>1748</v>
      </c>
      <c r="D175" s="27" t="str">
        <f t="shared" si="32"/>
        <v>N/A</v>
      </c>
      <c r="E175" s="29" t="s">
        <v>1748</v>
      </c>
      <c r="F175" s="27" t="str">
        <f t="shared" si="33"/>
        <v>N/A</v>
      </c>
      <c r="G175" s="29" t="s">
        <v>1748</v>
      </c>
      <c r="H175" s="27" t="str">
        <f t="shared" si="34"/>
        <v>N/A</v>
      </c>
      <c r="I175" s="8" t="s">
        <v>1748</v>
      </c>
      <c r="J175" s="8" t="s">
        <v>1748</v>
      </c>
      <c r="K175" s="28" t="s">
        <v>734</v>
      </c>
      <c r="L175" s="105" t="str">
        <f t="shared" si="35"/>
        <v>N/A</v>
      </c>
    </row>
    <row r="176" spans="1:12" ht="25.5" x14ac:dyDescent="0.2">
      <c r="A176" s="168" t="s">
        <v>1356</v>
      </c>
      <c r="B176" s="22" t="s">
        <v>213</v>
      </c>
      <c r="C176" s="29">
        <v>1306417</v>
      </c>
      <c r="D176" s="27" t="str">
        <f t="shared" si="32"/>
        <v>N/A</v>
      </c>
      <c r="E176" s="29">
        <v>1859126</v>
      </c>
      <c r="F176" s="27" t="str">
        <f t="shared" si="33"/>
        <v>N/A</v>
      </c>
      <c r="G176" s="29">
        <v>2411658</v>
      </c>
      <c r="H176" s="27" t="str">
        <f t="shared" si="34"/>
        <v>N/A</v>
      </c>
      <c r="I176" s="8">
        <v>42.31</v>
      </c>
      <c r="J176" s="8">
        <v>29.72</v>
      </c>
      <c r="K176" s="28" t="s">
        <v>734</v>
      </c>
      <c r="L176" s="105" t="str">
        <f t="shared" si="35"/>
        <v>Yes</v>
      </c>
    </row>
    <row r="177" spans="1:12" x14ac:dyDescent="0.2">
      <c r="A177" s="168" t="s">
        <v>513</v>
      </c>
      <c r="B177" s="22" t="s">
        <v>213</v>
      </c>
      <c r="C177" s="23">
        <v>4742</v>
      </c>
      <c r="D177" s="27" t="str">
        <f t="shared" si="32"/>
        <v>N/A</v>
      </c>
      <c r="E177" s="23">
        <v>5840</v>
      </c>
      <c r="F177" s="27" t="str">
        <f t="shared" si="33"/>
        <v>N/A</v>
      </c>
      <c r="G177" s="23">
        <v>7160</v>
      </c>
      <c r="H177" s="27" t="str">
        <f t="shared" si="34"/>
        <v>N/A</v>
      </c>
      <c r="I177" s="8">
        <v>23.15</v>
      </c>
      <c r="J177" s="8">
        <v>22.6</v>
      </c>
      <c r="K177" s="28" t="s">
        <v>734</v>
      </c>
      <c r="L177" s="105" t="str">
        <f t="shared" si="35"/>
        <v>Yes</v>
      </c>
    </row>
    <row r="178" spans="1:12" ht="25.5" x14ac:dyDescent="0.2">
      <c r="A178" s="168" t="s">
        <v>1357</v>
      </c>
      <c r="B178" s="22" t="s">
        <v>213</v>
      </c>
      <c r="C178" s="29">
        <v>275.49915647</v>
      </c>
      <c r="D178" s="27" t="str">
        <f t="shared" si="32"/>
        <v>N/A</v>
      </c>
      <c r="E178" s="29">
        <v>318.34349314999997</v>
      </c>
      <c r="F178" s="27" t="str">
        <f t="shared" si="33"/>
        <v>N/A</v>
      </c>
      <c r="G178" s="29">
        <v>336.82374301999999</v>
      </c>
      <c r="H178" s="27" t="str">
        <f t="shared" si="34"/>
        <v>N/A</v>
      </c>
      <c r="I178" s="8">
        <v>15.55</v>
      </c>
      <c r="J178" s="8">
        <v>5.8049999999999997</v>
      </c>
      <c r="K178" s="28" t="s">
        <v>734</v>
      </c>
      <c r="L178" s="105" t="str">
        <f t="shared" si="35"/>
        <v>Yes</v>
      </c>
    </row>
    <row r="179" spans="1:12" ht="25.5" x14ac:dyDescent="0.2">
      <c r="A179" s="168" t="s">
        <v>1358</v>
      </c>
      <c r="B179" s="22" t="s">
        <v>213</v>
      </c>
      <c r="C179" s="29">
        <v>234826</v>
      </c>
      <c r="D179" s="27" t="str">
        <f t="shared" si="32"/>
        <v>N/A</v>
      </c>
      <c r="E179" s="29">
        <v>228254</v>
      </c>
      <c r="F179" s="27" t="str">
        <f t="shared" si="33"/>
        <v>N/A</v>
      </c>
      <c r="G179" s="29">
        <v>204394</v>
      </c>
      <c r="H179" s="27" t="str">
        <f t="shared" si="34"/>
        <v>N/A</v>
      </c>
      <c r="I179" s="8">
        <v>-2.8</v>
      </c>
      <c r="J179" s="8">
        <v>-10.5</v>
      </c>
      <c r="K179" s="28" t="s">
        <v>734</v>
      </c>
      <c r="L179" s="105" t="str">
        <f t="shared" si="35"/>
        <v>Yes</v>
      </c>
    </row>
    <row r="180" spans="1:12" x14ac:dyDescent="0.2">
      <c r="A180" s="168" t="s">
        <v>514</v>
      </c>
      <c r="B180" s="22" t="s">
        <v>213</v>
      </c>
      <c r="C180" s="23">
        <v>914</v>
      </c>
      <c r="D180" s="27" t="str">
        <f t="shared" si="32"/>
        <v>N/A</v>
      </c>
      <c r="E180" s="23">
        <v>961</v>
      </c>
      <c r="F180" s="27" t="str">
        <f t="shared" si="33"/>
        <v>N/A</v>
      </c>
      <c r="G180" s="23">
        <v>858</v>
      </c>
      <c r="H180" s="27" t="str">
        <f t="shared" si="34"/>
        <v>N/A</v>
      </c>
      <c r="I180" s="8">
        <v>5.1420000000000003</v>
      </c>
      <c r="J180" s="8">
        <v>-10.7</v>
      </c>
      <c r="K180" s="28" t="s">
        <v>734</v>
      </c>
      <c r="L180" s="105" t="str">
        <f t="shared" si="35"/>
        <v>Yes</v>
      </c>
    </row>
    <row r="181" spans="1:12" ht="25.5" x14ac:dyDescent="0.2">
      <c r="A181" s="168" t="s">
        <v>1359</v>
      </c>
      <c r="B181" s="22" t="s">
        <v>213</v>
      </c>
      <c r="C181" s="29">
        <v>256.92122538000001</v>
      </c>
      <c r="D181" s="27" t="str">
        <f t="shared" si="32"/>
        <v>N/A</v>
      </c>
      <c r="E181" s="29">
        <v>237.51716961</v>
      </c>
      <c r="F181" s="27" t="str">
        <f t="shared" si="33"/>
        <v>N/A</v>
      </c>
      <c r="G181" s="29">
        <v>238.22144521999999</v>
      </c>
      <c r="H181" s="27" t="str">
        <f t="shared" si="34"/>
        <v>N/A</v>
      </c>
      <c r="I181" s="8">
        <v>-7.55</v>
      </c>
      <c r="J181" s="8">
        <v>0.29649999999999999</v>
      </c>
      <c r="K181" s="28" t="s">
        <v>734</v>
      </c>
      <c r="L181" s="105" t="str">
        <f t="shared" si="35"/>
        <v>Yes</v>
      </c>
    </row>
    <row r="182" spans="1:12" ht="25.5" x14ac:dyDescent="0.2">
      <c r="A182" s="168" t="s">
        <v>1360</v>
      </c>
      <c r="B182" s="22" t="s">
        <v>213</v>
      </c>
      <c r="C182" s="29">
        <v>5387734</v>
      </c>
      <c r="D182" s="27" t="str">
        <f t="shared" si="32"/>
        <v>N/A</v>
      </c>
      <c r="E182" s="29">
        <v>5274732</v>
      </c>
      <c r="F182" s="27" t="str">
        <f t="shared" si="33"/>
        <v>N/A</v>
      </c>
      <c r="G182" s="29">
        <v>5410468</v>
      </c>
      <c r="H182" s="27" t="str">
        <f t="shared" si="34"/>
        <v>N/A</v>
      </c>
      <c r="I182" s="8">
        <v>-2.1</v>
      </c>
      <c r="J182" s="8">
        <v>2.573</v>
      </c>
      <c r="K182" s="28" t="s">
        <v>734</v>
      </c>
      <c r="L182" s="105" t="str">
        <f t="shared" si="35"/>
        <v>Yes</v>
      </c>
    </row>
    <row r="183" spans="1:12" x14ac:dyDescent="0.2">
      <c r="A183" s="168" t="s">
        <v>515</v>
      </c>
      <c r="B183" s="22" t="s">
        <v>213</v>
      </c>
      <c r="C183" s="23">
        <v>272</v>
      </c>
      <c r="D183" s="27" t="str">
        <f t="shared" si="32"/>
        <v>N/A</v>
      </c>
      <c r="E183" s="23">
        <v>262</v>
      </c>
      <c r="F183" s="27" t="str">
        <f t="shared" si="33"/>
        <v>N/A</v>
      </c>
      <c r="G183" s="23">
        <v>276</v>
      </c>
      <c r="H183" s="27" t="str">
        <f t="shared" si="34"/>
        <v>N/A</v>
      </c>
      <c r="I183" s="8">
        <v>-3.68</v>
      </c>
      <c r="J183" s="8">
        <v>5.3440000000000003</v>
      </c>
      <c r="K183" s="28" t="s">
        <v>734</v>
      </c>
      <c r="L183" s="105" t="str">
        <f t="shared" si="35"/>
        <v>Yes</v>
      </c>
    </row>
    <row r="184" spans="1:12" ht="25.5" x14ac:dyDescent="0.2">
      <c r="A184" s="168" t="s">
        <v>1361</v>
      </c>
      <c r="B184" s="22" t="s">
        <v>213</v>
      </c>
      <c r="C184" s="29">
        <v>19807.845588</v>
      </c>
      <c r="D184" s="27" t="str">
        <f t="shared" si="32"/>
        <v>N/A</v>
      </c>
      <c r="E184" s="29">
        <v>20132.564885</v>
      </c>
      <c r="F184" s="27" t="str">
        <f t="shared" si="33"/>
        <v>N/A</v>
      </c>
      <c r="G184" s="29">
        <v>19603.144928000002</v>
      </c>
      <c r="H184" s="27" t="str">
        <f t="shared" si="34"/>
        <v>N/A</v>
      </c>
      <c r="I184" s="8">
        <v>1.639</v>
      </c>
      <c r="J184" s="8">
        <v>-2.63</v>
      </c>
      <c r="K184" s="28" t="s">
        <v>734</v>
      </c>
      <c r="L184" s="105" t="str">
        <f t="shared" si="35"/>
        <v>Yes</v>
      </c>
    </row>
    <row r="185" spans="1:12" ht="25.5" x14ac:dyDescent="0.2">
      <c r="A185" s="168" t="s">
        <v>1362</v>
      </c>
      <c r="B185" s="22" t="s">
        <v>213</v>
      </c>
      <c r="C185" s="29">
        <v>193181860</v>
      </c>
      <c r="D185" s="27" t="str">
        <f t="shared" si="32"/>
        <v>N/A</v>
      </c>
      <c r="E185" s="29">
        <v>215926911</v>
      </c>
      <c r="F185" s="27" t="str">
        <f t="shared" si="33"/>
        <v>N/A</v>
      </c>
      <c r="G185" s="29">
        <v>248530676</v>
      </c>
      <c r="H185" s="27" t="str">
        <f t="shared" si="34"/>
        <v>N/A</v>
      </c>
      <c r="I185" s="8">
        <v>11.77</v>
      </c>
      <c r="J185" s="8">
        <v>15.1</v>
      </c>
      <c r="K185" s="28" t="s">
        <v>734</v>
      </c>
      <c r="L185" s="105" t="str">
        <f t="shared" si="35"/>
        <v>Yes</v>
      </c>
    </row>
    <row r="186" spans="1:12" ht="25.5" x14ac:dyDescent="0.2">
      <c r="A186" s="168" t="s">
        <v>516</v>
      </c>
      <c r="B186" s="22" t="s">
        <v>213</v>
      </c>
      <c r="C186" s="23">
        <v>18522</v>
      </c>
      <c r="D186" s="27" t="str">
        <f t="shared" si="32"/>
        <v>N/A</v>
      </c>
      <c r="E186" s="23">
        <v>20571</v>
      </c>
      <c r="F186" s="27" t="str">
        <f t="shared" si="33"/>
        <v>N/A</v>
      </c>
      <c r="G186" s="23">
        <v>21620</v>
      </c>
      <c r="H186" s="27" t="str">
        <f t="shared" si="34"/>
        <v>N/A</v>
      </c>
      <c r="I186" s="8">
        <v>11.06</v>
      </c>
      <c r="J186" s="8">
        <v>5.0990000000000002</v>
      </c>
      <c r="K186" s="28" t="s">
        <v>734</v>
      </c>
      <c r="L186" s="105" t="str">
        <f t="shared" si="35"/>
        <v>Yes</v>
      </c>
    </row>
    <row r="187" spans="1:12" ht="25.5" x14ac:dyDescent="0.2">
      <c r="A187" s="168" t="s">
        <v>1363</v>
      </c>
      <c r="B187" s="22" t="s">
        <v>213</v>
      </c>
      <c r="C187" s="29">
        <v>10429.859625999999</v>
      </c>
      <c r="D187" s="27" t="str">
        <f t="shared" si="32"/>
        <v>N/A</v>
      </c>
      <c r="E187" s="29">
        <v>10496.665743</v>
      </c>
      <c r="F187" s="27" t="str">
        <f t="shared" si="33"/>
        <v>N/A</v>
      </c>
      <c r="G187" s="29">
        <v>11495.405919999999</v>
      </c>
      <c r="H187" s="27" t="str">
        <f t="shared" si="34"/>
        <v>N/A</v>
      </c>
      <c r="I187" s="8">
        <v>0.64049999999999996</v>
      </c>
      <c r="J187" s="8">
        <v>9.5150000000000006</v>
      </c>
      <c r="K187" s="28" t="s">
        <v>734</v>
      </c>
      <c r="L187" s="105" t="str">
        <f t="shared" si="35"/>
        <v>Yes</v>
      </c>
    </row>
    <row r="188" spans="1:12" x14ac:dyDescent="0.2">
      <c r="A188" s="137" t="s">
        <v>1364</v>
      </c>
      <c r="B188" s="22" t="s">
        <v>213</v>
      </c>
      <c r="C188" s="29">
        <v>200102997</v>
      </c>
      <c r="D188" s="27" t="str">
        <f t="shared" ref="D188:D203" si="36">IF($B188="N/A","N/A",IF(C188&gt;10,"No",IF(C188&lt;-10,"No","Yes")))</f>
        <v>N/A</v>
      </c>
      <c r="E188" s="29">
        <v>222659819</v>
      </c>
      <c r="F188" s="27" t="str">
        <f t="shared" ref="F188:F203" si="37">IF($B188="N/A","N/A",IF(E188&gt;10,"No",IF(E188&lt;-10,"No","Yes")))</f>
        <v>N/A</v>
      </c>
      <c r="G188" s="29">
        <v>253170149</v>
      </c>
      <c r="H188" s="27" t="str">
        <f t="shared" ref="H188:H203" si="38">IF($B188="N/A","N/A",IF(G188&gt;10,"No",IF(G188&lt;-10,"No","Yes")))</f>
        <v>N/A</v>
      </c>
      <c r="I188" s="8">
        <v>11.27</v>
      </c>
      <c r="J188" s="8">
        <v>13.7</v>
      </c>
      <c r="K188" s="28" t="s">
        <v>734</v>
      </c>
      <c r="L188" s="105" t="str">
        <f t="shared" ref="L188:L203" si="39">IF(J188="Div by 0", "N/A", IF(K188="N/A","N/A", IF(J188&gt;VALUE(MID(K188,1,2)), "No", IF(J188&lt;-1*VALUE(MID(K188,1,2)), "No", "Yes"))))</f>
        <v>Yes</v>
      </c>
    </row>
    <row r="189" spans="1:12" x14ac:dyDescent="0.2">
      <c r="A189" s="137" t="s">
        <v>1461</v>
      </c>
      <c r="B189" s="22" t="s">
        <v>213</v>
      </c>
      <c r="C189" s="23">
        <v>18655</v>
      </c>
      <c r="D189" s="27" t="str">
        <f t="shared" si="36"/>
        <v>N/A</v>
      </c>
      <c r="E189" s="23">
        <v>20684</v>
      </c>
      <c r="F189" s="27" t="str">
        <f t="shared" si="37"/>
        <v>N/A</v>
      </c>
      <c r="G189" s="23">
        <v>21715</v>
      </c>
      <c r="H189" s="27" t="str">
        <f t="shared" si="38"/>
        <v>N/A</v>
      </c>
      <c r="I189" s="8">
        <v>10.88</v>
      </c>
      <c r="J189" s="8">
        <v>4.9850000000000003</v>
      </c>
      <c r="K189" s="28" t="s">
        <v>734</v>
      </c>
      <c r="L189" s="105" t="str">
        <f t="shared" si="39"/>
        <v>Yes</v>
      </c>
    </row>
    <row r="190" spans="1:12" x14ac:dyDescent="0.2">
      <c r="A190" s="137" t="s">
        <v>1462</v>
      </c>
      <c r="B190" s="22" t="s">
        <v>213</v>
      </c>
      <c r="C190" s="29">
        <v>10726.507478</v>
      </c>
      <c r="D190" s="27" t="str">
        <f t="shared" si="36"/>
        <v>N/A</v>
      </c>
      <c r="E190" s="29">
        <v>10764.833640000001</v>
      </c>
      <c r="F190" s="27" t="str">
        <f t="shared" si="37"/>
        <v>N/A</v>
      </c>
      <c r="G190" s="29">
        <v>11658.768087</v>
      </c>
      <c r="H190" s="27" t="str">
        <f t="shared" si="38"/>
        <v>N/A</v>
      </c>
      <c r="I190" s="8">
        <v>0.35730000000000001</v>
      </c>
      <c r="J190" s="8">
        <v>8.3040000000000003</v>
      </c>
      <c r="K190" s="28" t="s">
        <v>734</v>
      </c>
      <c r="L190" s="105" t="str">
        <f t="shared" si="39"/>
        <v>Yes</v>
      </c>
    </row>
    <row r="191" spans="1:12" x14ac:dyDescent="0.2">
      <c r="A191" s="137" t="s">
        <v>1463</v>
      </c>
      <c r="B191" s="22" t="s">
        <v>213</v>
      </c>
      <c r="C191" s="29">
        <v>9598.8372249999993</v>
      </c>
      <c r="D191" s="27" t="str">
        <f t="shared" si="36"/>
        <v>N/A</v>
      </c>
      <c r="E191" s="29">
        <v>9446.8780318999998</v>
      </c>
      <c r="F191" s="27" t="str">
        <f t="shared" si="37"/>
        <v>N/A</v>
      </c>
      <c r="G191" s="29">
        <v>10215.452525000001</v>
      </c>
      <c r="H191" s="27" t="str">
        <f t="shared" si="38"/>
        <v>N/A</v>
      </c>
      <c r="I191" s="8">
        <v>-1.58</v>
      </c>
      <c r="J191" s="8">
        <v>8.1359999999999992</v>
      </c>
      <c r="K191" s="28" t="s">
        <v>734</v>
      </c>
      <c r="L191" s="105" t="str">
        <f t="shared" si="39"/>
        <v>Yes</v>
      </c>
    </row>
    <row r="192" spans="1:12" x14ac:dyDescent="0.2">
      <c r="A192" s="137" t="s">
        <v>1464</v>
      </c>
      <c r="B192" s="22" t="s">
        <v>213</v>
      </c>
      <c r="C192" s="29">
        <v>12676.626335000001</v>
      </c>
      <c r="D192" s="27" t="str">
        <f t="shared" si="36"/>
        <v>N/A</v>
      </c>
      <c r="E192" s="29">
        <v>13007.561651</v>
      </c>
      <c r="F192" s="27" t="str">
        <f t="shared" si="37"/>
        <v>N/A</v>
      </c>
      <c r="G192" s="29">
        <v>13971.916866</v>
      </c>
      <c r="H192" s="27" t="str">
        <f t="shared" si="38"/>
        <v>N/A</v>
      </c>
      <c r="I192" s="8">
        <v>2.6110000000000002</v>
      </c>
      <c r="J192" s="8">
        <v>7.4139999999999997</v>
      </c>
      <c r="K192" s="28" t="s">
        <v>734</v>
      </c>
      <c r="L192" s="105" t="str">
        <f t="shared" si="39"/>
        <v>Yes</v>
      </c>
    </row>
    <row r="193" spans="1:12" x14ac:dyDescent="0.2">
      <c r="A193" s="168" t="s">
        <v>1465</v>
      </c>
      <c r="B193" s="22" t="s">
        <v>213</v>
      </c>
      <c r="C193" s="5">
        <v>21.339754515999999</v>
      </c>
      <c r="D193" s="27" t="str">
        <f t="shared" si="36"/>
        <v>N/A</v>
      </c>
      <c r="E193" s="5">
        <v>23.317738572</v>
      </c>
      <c r="F193" s="27" t="str">
        <f t="shared" si="37"/>
        <v>N/A</v>
      </c>
      <c r="G193" s="5">
        <v>24.592020475000002</v>
      </c>
      <c r="H193" s="27" t="str">
        <f t="shared" si="38"/>
        <v>N/A</v>
      </c>
      <c r="I193" s="8">
        <v>9.2690000000000001</v>
      </c>
      <c r="J193" s="8">
        <v>5.4649999999999999</v>
      </c>
      <c r="K193" s="28" t="s">
        <v>734</v>
      </c>
      <c r="L193" s="105" t="str">
        <f t="shared" si="39"/>
        <v>Yes</v>
      </c>
    </row>
    <row r="194" spans="1:12" x14ac:dyDescent="0.2">
      <c r="A194" s="168" t="s">
        <v>1466</v>
      </c>
      <c r="B194" s="22" t="s">
        <v>213</v>
      </c>
      <c r="C194" s="5">
        <v>24.583515318</v>
      </c>
      <c r="D194" s="27" t="str">
        <f t="shared" si="36"/>
        <v>N/A</v>
      </c>
      <c r="E194" s="5">
        <v>26.292103086000001</v>
      </c>
      <c r="F194" s="27" t="str">
        <f t="shared" si="37"/>
        <v>N/A</v>
      </c>
      <c r="G194" s="5">
        <v>27.492646000000001</v>
      </c>
      <c r="H194" s="27" t="str">
        <f t="shared" si="38"/>
        <v>N/A</v>
      </c>
      <c r="I194" s="8">
        <v>6.95</v>
      </c>
      <c r="J194" s="8">
        <v>4.5659999999999998</v>
      </c>
      <c r="K194" s="28" t="s">
        <v>734</v>
      </c>
      <c r="L194" s="105" t="str">
        <f t="shared" si="39"/>
        <v>Yes</v>
      </c>
    </row>
    <row r="195" spans="1:12" x14ac:dyDescent="0.2">
      <c r="A195" s="168" t="s">
        <v>1467</v>
      </c>
      <c r="B195" s="22" t="s">
        <v>213</v>
      </c>
      <c r="C195" s="5">
        <v>17.454034729</v>
      </c>
      <c r="D195" s="27" t="str">
        <f t="shared" si="36"/>
        <v>N/A</v>
      </c>
      <c r="E195" s="5">
        <v>19.616182838</v>
      </c>
      <c r="F195" s="27" t="str">
        <f t="shared" si="37"/>
        <v>N/A</v>
      </c>
      <c r="G195" s="5">
        <v>21.109060106000001</v>
      </c>
      <c r="H195" s="27" t="str">
        <f t="shared" si="38"/>
        <v>N/A</v>
      </c>
      <c r="I195" s="8">
        <v>12.39</v>
      </c>
      <c r="J195" s="8">
        <v>7.61</v>
      </c>
      <c r="K195" s="28" t="s">
        <v>734</v>
      </c>
      <c r="L195" s="105" t="str">
        <f t="shared" si="39"/>
        <v>Yes</v>
      </c>
    </row>
    <row r="196" spans="1:12" ht="25.5" x14ac:dyDescent="0.2">
      <c r="A196" s="137" t="s">
        <v>1376</v>
      </c>
      <c r="B196" s="22" t="s">
        <v>213</v>
      </c>
      <c r="C196" s="29">
        <v>193181860</v>
      </c>
      <c r="D196" s="27" t="str">
        <f t="shared" si="36"/>
        <v>N/A</v>
      </c>
      <c r="E196" s="29">
        <v>215926911</v>
      </c>
      <c r="F196" s="27" t="str">
        <f t="shared" si="37"/>
        <v>N/A</v>
      </c>
      <c r="G196" s="29">
        <v>248530676</v>
      </c>
      <c r="H196" s="27" t="str">
        <f t="shared" si="38"/>
        <v>N/A</v>
      </c>
      <c r="I196" s="8">
        <v>11.77</v>
      </c>
      <c r="J196" s="8">
        <v>15.1</v>
      </c>
      <c r="K196" s="28" t="s">
        <v>734</v>
      </c>
      <c r="L196" s="105" t="str">
        <f t="shared" si="39"/>
        <v>Yes</v>
      </c>
    </row>
    <row r="197" spans="1:12" x14ac:dyDescent="0.2">
      <c r="A197" s="137" t="s">
        <v>1468</v>
      </c>
      <c r="B197" s="22" t="s">
        <v>213</v>
      </c>
      <c r="C197" s="23">
        <v>18522</v>
      </c>
      <c r="D197" s="27" t="str">
        <f t="shared" si="36"/>
        <v>N/A</v>
      </c>
      <c r="E197" s="23">
        <v>20571</v>
      </c>
      <c r="F197" s="27" t="str">
        <f t="shared" si="37"/>
        <v>N/A</v>
      </c>
      <c r="G197" s="23">
        <v>21620</v>
      </c>
      <c r="H197" s="27" t="str">
        <f t="shared" si="38"/>
        <v>N/A</v>
      </c>
      <c r="I197" s="8">
        <v>11.06</v>
      </c>
      <c r="J197" s="8">
        <v>5.0990000000000002</v>
      </c>
      <c r="K197" s="28" t="s">
        <v>734</v>
      </c>
      <c r="L197" s="105" t="str">
        <f t="shared" si="39"/>
        <v>Yes</v>
      </c>
    </row>
    <row r="198" spans="1:12" ht="25.5" x14ac:dyDescent="0.2">
      <c r="A198" s="137" t="s">
        <v>1469</v>
      </c>
      <c r="B198" s="22" t="s">
        <v>213</v>
      </c>
      <c r="C198" s="29">
        <v>10429.859625999999</v>
      </c>
      <c r="D198" s="27" t="str">
        <f t="shared" si="36"/>
        <v>N/A</v>
      </c>
      <c r="E198" s="29">
        <v>10496.665743</v>
      </c>
      <c r="F198" s="27" t="str">
        <f t="shared" si="37"/>
        <v>N/A</v>
      </c>
      <c r="G198" s="29">
        <v>11495.405919999999</v>
      </c>
      <c r="H198" s="27" t="str">
        <f t="shared" si="38"/>
        <v>N/A</v>
      </c>
      <c r="I198" s="8">
        <v>0.64049999999999996</v>
      </c>
      <c r="J198" s="8">
        <v>9.5150000000000006</v>
      </c>
      <c r="K198" s="28" t="s">
        <v>734</v>
      </c>
      <c r="L198" s="105" t="str">
        <f t="shared" si="39"/>
        <v>Yes</v>
      </c>
    </row>
    <row r="199" spans="1:12" ht="25.5" x14ac:dyDescent="0.2">
      <c r="A199" s="137" t="s">
        <v>1470</v>
      </c>
      <c r="B199" s="22" t="s">
        <v>213</v>
      </c>
      <c r="C199" s="29">
        <v>9427.2068409000003</v>
      </c>
      <c r="D199" s="27" t="str">
        <f t="shared" si="36"/>
        <v>N/A</v>
      </c>
      <c r="E199" s="29">
        <v>9367.6224309000008</v>
      </c>
      <c r="F199" s="27" t="str">
        <f t="shared" si="37"/>
        <v>N/A</v>
      </c>
      <c r="G199" s="29">
        <v>10210.720257999999</v>
      </c>
      <c r="H199" s="27" t="str">
        <f t="shared" si="38"/>
        <v>N/A</v>
      </c>
      <c r="I199" s="8">
        <v>-0.63200000000000001</v>
      </c>
      <c r="J199" s="8">
        <v>9</v>
      </c>
      <c r="K199" s="28" t="s">
        <v>734</v>
      </c>
      <c r="L199" s="105" t="str">
        <f t="shared" si="39"/>
        <v>Yes</v>
      </c>
    </row>
    <row r="200" spans="1:12" ht="25.5" x14ac:dyDescent="0.2">
      <c r="A200" s="137" t="s">
        <v>1471</v>
      </c>
      <c r="B200" s="22" t="s">
        <v>213</v>
      </c>
      <c r="C200" s="29">
        <v>12182.568101000001</v>
      </c>
      <c r="D200" s="27" t="str">
        <f t="shared" si="36"/>
        <v>N/A</v>
      </c>
      <c r="E200" s="29">
        <v>12431.679156</v>
      </c>
      <c r="F200" s="27" t="str">
        <f t="shared" si="37"/>
        <v>N/A</v>
      </c>
      <c r="G200" s="29">
        <v>13568.421421999999</v>
      </c>
      <c r="H200" s="27" t="str">
        <f t="shared" si="38"/>
        <v>N/A</v>
      </c>
      <c r="I200" s="8">
        <v>2.0449999999999999</v>
      </c>
      <c r="J200" s="8">
        <v>9.1440000000000001</v>
      </c>
      <c r="K200" s="28" t="s">
        <v>734</v>
      </c>
      <c r="L200" s="105" t="str">
        <f t="shared" si="39"/>
        <v>Yes</v>
      </c>
    </row>
    <row r="201" spans="1:12" ht="25.5" x14ac:dyDescent="0.2">
      <c r="A201" s="137" t="s">
        <v>1472</v>
      </c>
      <c r="B201" s="22" t="s">
        <v>213</v>
      </c>
      <c r="C201" s="5">
        <v>21.187613677000002</v>
      </c>
      <c r="D201" s="27" t="str">
        <f t="shared" si="36"/>
        <v>N/A</v>
      </c>
      <c r="E201" s="5">
        <v>23.190350037000002</v>
      </c>
      <c r="F201" s="27" t="str">
        <f t="shared" si="37"/>
        <v>N/A</v>
      </c>
      <c r="G201" s="5">
        <v>24.484433925000001</v>
      </c>
      <c r="H201" s="27" t="str">
        <f t="shared" si="38"/>
        <v>N/A</v>
      </c>
      <c r="I201" s="8">
        <v>9.452</v>
      </c>
      <c r="J201" s="8">
        <v>5.58</v>
      </c>
      <c r="K201" s="28" t="s">
        <v>734</v>
      </c>
      <c r="L201" s="105" t="str">
        <f t="shared" si="39"/>
        <v>Yes</v>
      </c>
    </row>
    <row r="202" spans="1:12" ht="25.5" x14ac:dyDescent="0.2">
      <c r="A202" s="137" t="s">
        <v>1473</v>
      </c>
      <c r="B202" s="22" t="s">
        <v>213</v>
      </c>
      <c r="C202" s="5">
        <v>24.504482020000001</v>
      </c>
      <c r="D202" s="27" t="str">
        <f t="shared" si="36"/>
        <v>N/A</v>
      </c>
      <c r="E202" s="5">
        <v>26.217432544000001</v>
      </c>
      <c r="F202" s="27" t="str">
        <f t="shared" si="37"/>
        <v>N/A</v>
      </c>
      <c r="G202" s="5">
        <v>27.457675930000001</v>
      </c>
      <c r="H202" s="27" t="str">
        <f t="shared" si="38"/>
        <v>N/A</v>
      </c>
      <c r="I202" s="8">
        <v>6.99</v>
      </c>
      <c r="J202" s="8">
        <v>4.7309999999999999</v>
      </c>
      <c r="K202" s="28" t="s">
        <v>734</v>
      </c>
      <c r="L202" s="105" t="str">
        <f t="shared" si="39"/>
        <v>Yes</v>
      </c>
    </row>
    <row r="203" spans="1:12" ht="25.5" x14ac:dyDescent="0.2">
      <c r="A203" s="173" t="s">
        <v>1474</v>
      </c>
      <c r="B203" s="113" t="s">
        <v>213</v>
      </c>
      <c r="C203" s="114">
        <v>17.211440244999999</v>
      </c>
      <c r="D203" s="145" t="str">
        <f t="shared" si="36"/>
        <v>N/A</v>
      </c>
      <c r="E203" s="114">
        <v>19.421455841</v>
      </c>
      <c r="F203" s="145" t="str">
        <f t="shared" si="37"/>
        <v>N/A</v>
      </c>
      <c r="G203" s="114">
        <v>20.916883708</v>
      </c>
      <c r="H203" s="145" t="str">
        <f t="shared" si="38"/>
        <v>N/A</v>
      </c>
      <c r="I203" s="146">
        <v>12.84</v>
      </c>
      <c r="J203" s="146">
        <v>7.7</v>
      </c>
      <c r="K203" s="161" t="s">
        <v>734</v>
      </c>
      <c r="L203" s="116" t="str">
        <f t="shared" si="39"/>
        <v>Yes</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535976</v>
      </c>
      <c r="D6" s="27" t="str">
        <f>IF($B6="N/A","N/A",IF(C6&gt;10,"No",IF(C6&lt;-10,"No","Yes")))</f>
        <v>N/A</v>
      </c>
      <c r="E6" s="23">
        <v>481171</v>
      </c>
      <c r="F6" s="27" t="str">
        <f>IF($B6="N/A","N/A",IF(E6&gt;10,"No",IF(E6&lt;-10,"No","Yes")))</f>
        <v>N/A</v>
      </c>
      <c r="G6" s="23">
        <v>470216</v>
      </c>
      <c r="H6" s="27" t="str">
        <f>IF($B6="N/A","N/A",IF(G6&gt;10,"No",IF(G6&lt;-10,"No","Yes")))</f>
        <v>N/A</v>
      </c>
      <c r="I6" s="8">
        <v>-10.199999999999999</v>
      </c>
      <c r="J6" s="8">
        <v>-2.2799999999999998</v>
      </c>
      <c r="K6" s="28" t="s">
        <v>734</v>
      </c>
      <c r="L6" s="105" t="str">
        <f t="shared" ref="L6:L46" si="0">IF(J6="Div by 0", "N/A", IF(K6="N/A","N/A", IF(J6&gt;VALUE(MID(K6,1,2)), "No", IF(J6&lt;-1*VALUE(MID(K6,1,2)), "No", "Yes"))))</f>
        <v>Yes</v>
      </c>
    </row>
    <row r="7" spans="1:12" x14ac:dyDescent="0.2">
      <c r="A7" s="168" t="s">
        <v>10</v>
      </c>
      <c r="B7" s="22" t="s">
        <v>213</v>
      </c>
      <c r="C7" s="23">
        <v>483169</v>
      </c>
      <c r="D7" s="27" t="str">
        <f>IF($B7="N/A","N/A",IF(C7&gt;10,"No",IF(C7&lt;-10,"No","Yes")))</f>
        <v>N/A</v>
      </c>
      <c r="E7" s="23">
        <v>429074</v>
      </c>
      <c r="F7" s="27" t="str">
        <f>IF($B7="N/A","N/A",IF(E7&gt;10,"No",IF(E7&lt;-10,"No","Yes")))</f>
        <v>N/A</v>
      </c>
      <c r="G7" s="23">
        <v>426104</v>
      </c>
      <c r="H7" s="27" t="str">
        <f>IF($B7="N/A","N/A",IF(G7&gt;10,"No",IF(G7&lt;-10,"No","Yes")))</f>
        <v>N/A</v>
      </c>
      <c r="I7" s="8">
        <v>-11.2</v>
      </c>
      <c r="J7" s="8">
        <v>-0.69199999999999995</v>
      </c>
      <c r="K7" s="28" t="s">
        <v>734</v>
      </c>
      <c r="L7" s="105" t="str">
        <f t="shared" si="0"/>
        <v>Yes</v>
      </c>
    </row>
    <row r="8" spans="1:12" x14ac:dyDescent="0.2">
      <c r="A8" s="168" t="s">
        <v>91</v>
      </c>
      <c r="B8" s="5" t="s">
        <v>297</v>
      </c>
      <c r="C8" s="4">
        <v>90.147506605000004</v>
      </c>
      <c r="D8" s="27" t="str">
        <f>IF($B8="N/A","N/A",IF(C8&gt;90,"No",IF(C8&lt;65,"No","Yes")))</f>
        <v>No</v>
      </c>
      <c r="E8" s="4">
        <v>89.172872014000006</v>
      </c>
      <c r="F8" s="27" t="str">
        <f>IF($B8="N/A","N/A",IF(E8&gt;90,"No",IF(E8&lt;65,"No","Yes")))</f>
        <v>Yes</v>
      </c>
      <c r="G8" s="4">
        <v>90.618779454999995</v>
      </c>
      <c r="H8" s="27" t="str">
        <f>IF($B8="N/A","N/A",IF(G8&gt;90,"No",IF(G8&lt;65,"No","Yes")))</f>
        <v>No</v>
      </c>
      <c r="I8" s="8">
        <v>-1.08</v>
      </c>
      <c r="J8" s="8">
        <v>1.621</v>
      </c>
      <c r="K8" s="28" t="s">
        <v>734</v>
      </c>
      <c r="L8" s="105" t="str">
        <f t="shared" si="0"/>
        <v>Yes</v>
      </c>
    </row>
    <row r="9" spans="1:12" x14ac:dyDescent="0.2">
      <c r="A9" s="168" t="s">
        <v>92</v>
      </c>
      <c r="B9" s="5" t="s">
        <v>298</v>
      </c>
      <c r="C9" s="4">
        <v>95.976917073999999</v>
      </c>
      <c r="D9" s="27" t="str">
        <f>IF($B9="N/A","N/A",IF(C9&gt;100,"No",IF(C9&lt;90,"No","Yes")))</f>
        <v>Yes</v>
      </c>
      <c r="E9" s="4">
        <v>95.618623337000002</v>
      </c>
      <c r="F9" s="27" t="str">
        <f>IF($B9="N/A","N/A",IF(E9&gt;100,"No",IF(E9&lt;90,"No","Yes")))</f>
        <v>Yes</v>
      </c>
      <c r="G9" s="4">
        <v>95.559033353000004</v>
      </c>
      <c r="H9" s="27" t="str">
        <f>IF($B9="N/A","N/A",IF(G9&gt;100,"No",IF(G9&lt;90,"No","Yes")))</f>
        <v>Yes</v>
      </c>
      <c r="I9" s="8">
        <v>-0.373</v>
      </c>
      <c r="J9" s="8">
        <v>-6.2E-2</v>
      </c>
      <c r="K9" s="28" t="s">
        <v>734</v>
      </c>
      <c r="L9" s="105" t="str">
        <f t="shared" si="0"/>
        <v>Yes</v>
      </c>
    </row>
    <row r="10" spans="1:12" x14ac:dyDescent="0.2">
      <c r="A10" s="168" t="s">
        <v>93</v>
      </c>
      <c r="B10" s="5" t="s">
        <v>299</v>
      </c>
      <c r="C10" s="4">
        <v>92.656610255999993</v>
      </c>
      <c r="D10" s="27" t="str">
        <f>IF($B10="N/A","N/A",IF(C10&gt;100,"No",IF(C10&lt;85,"No","Yes")))</f>
        <v>Yes</v>
      </c>
      <c r="E10" s="4">
        <v>88.311262525999993</v>
      </c>
      <c r="F10" s="27" t="str">
        <f>IF($B10="N/A","N/A",IF(E10&gt;100,"No",IF(E10&lt;85,"No","Yes")))</f>
        <v>Yes</v>
      </c>
      <c r="G10" s="4">
        <v>91.072771510999999</v>
      </c>
      <c r="H10" s="27" t="str">
        <f>IF($B10="N/A","N/A",IF(G10&gt;100,"No",IF(G10&lt;85,"No","Yes")))</f>
        <v>Yes</v>
      </c>
      <c r="I10" s="8">
        <v>-4.6900000000000004</v>
      </c>
      <c r="J10" s="8">
        <v>3.1269999999999998</v>
      </c>
      <c r="K10" s="28" t="s">
        <v>734</v>
      </c>
      <c r="L10" s="105" t="str">
        <f t="shared" si="0"/>
        <v>Yes</v>
      </c>
    </row>
    <row r="11" spans="1:12" x14ac:dyDescent="0.2">
      <c r="A11" s="168" t="s">
        <v>94</v>
      </c>
      <c r="B11" s="5" t="s">
        <v>300</v>
      </c>
      <c r="C11" s="4">
        <v>89.419037282999994</v>
      </c>
      <c r="D11" s="27" t="str">
        <f>IF($B11="N/A","N/A",IF(C11&gt;100,"No",IF(C11&lt;80,"No","Yes")))</f>
        <v>Yes</v>
      </c>
      <c r="E11" s="4">
        <v>89.094631327000002</v>
      </c>
      <c r="F11" s="27" t="str">
        <f>IF($B11="N/A","N/A",IF(E11&gt;100,"No",IF(E11&lt;80,"No","Yes")))</f>
        <v>Yes</v>
      </c>
      <c r="G11" s="4">
        <v>90.766031154999993</v>
      </c>
      <c r="H11" s="27" t="str">
        <f>IF($B11="N/A","N/A",IF(G11&gt;100,"No",IF(G11&lt;80,"No","Yes")))</f>
        <v>Yes</v>
      </c>
      <c r="I11" s="8">
        <v>-0.36299999999999999</v>
      </c>
      <c r="J11" s="8">
        <v>1.8759999999999999</v>
      </c>
      <c r="K11" s="28" t="s">
        <v>734</v>
      </c>
      <c r="L11" s="105" t="str">
        <f t="shared" si="0"/>
        <v>Yes</v>
      </c>
    </row>
    <row r="12" spans="1:12" x14ac:dyDescent="0.2">
      <c r="A12" s="168" t="s">
        <v>95</v>
      </c>
      <c r="B12" s="5" t="s">
        <v>300</v>
      </c>
      <c r="C12" s="4">
        <v>86.015062524000001</v>
      </c>
      <c r="D12" s="27" t="str">
        <f>IF($B12="N/A","N/A",IF(C12&gt;100,"No",IF(C12&lt;80,"No","Yes")))</f>
        <v>Yes</v>
      </c>
      <c r="E12" s="4">
        <v>69.431220245999995</v>
      </c>
      <c r="F12" s="27" t="str">
        <f>IF($B12="N/A","N/A",IF(E12&gt;100,"No",IF(E12&lt;80,"No","Yes")))</f>
        <v>No</v>
      </c>
      <c r="G12" s="4">
        <v>67.042807221999993</v>
      </c>
      <c r="H12" s="27" t="str">
        <f>IF($B12="N/A","N/A",IF(G12&gt;100,"No",IF(G12&lt;80,"No","Yes")))</f>
        <v>No</v>
      </c>
      <c r="I12" s="8">
        <v>-19.3</v>
      </c>
      <c r="J12" s="8">
        <v>-3.44</v>
      </c>
      <c r="K12" s="28" t="s">
        <v>734</v>
      </c>
      <c r="L12" s="105" t="str">
        <f t="shared" si="0"/>
        <v>Yes</v>
      </c>
    </row>
    <row r="13" spans="1:12" x14ac:dyDescent="0.2">
      <c r="A13" s="104" t="s">
        <v>96</v>
      </c>
      <c r="B13" s="22" t="s">
        <v>213</v>
      </c>
      <c r="C13" s="23">
        <v>445258.16</v>
      </c>
      <c r="D13" s="27" t="str">
        <f t="shared" ref="D13:D44" si="1">IF($B13="N/A","N/A",IF(C13&gt;10,"No",IF(C13&lt;-10,"No","Yes")))</f>
        <v>N/A</v>
      </c>
      <c r="E13" s="23">
        <v>395519.63</v>
      </c>
      <c r="F13" s="27" t="str">
        <f t="shared" ref="F13:F44" si="2">IF($B13="N/A","N/A",IF(E13&gt;10,"No",IF(E13&lt;-10,"No","Yes")))</f>
        <v>N/A</v>
      </c>
      <c r="G13" s="23">
        <v>417525.21</v>
      </c>
      <c r="H13" s="27" t="str">
        <f t="shared" ref="H13:H44" si="3">IF($B13="N/A","N/A",IF(G13&gt;10,"No",IF(G13&lt;-10,"No","Yes")))</f>
        <v>N/A</v>
      </c>
      <c r="I13" s="8">
        <v>-11.2</v>
      </c>
      <c r="J13" s="8">
        <v>5.5640000000000001</v>
      </c>
      <c r="K13" s="28" t="s">
        <v>734</v>
      </c>
      <c r="L13" s="105" t="str">
        <f t="shared" si="0"/>
        <v>Yes</v>
      </c>
    </row>
    <row r="14" spans="1:12" x14ac:dyDescent="0.2">
      <c r="A14" s="104" t="s">
        <v>100</v>
      </c>
      <c r="B14" s="22" t="s">
        <v>213</v>
      </c>
      <c r="C14" s="23">
        <v>48694</v>
      </c>
      <c r="D14" s="27" t="str">
        <f t="shared" si="1"/>
        <v>N/A</v>
      </c>
      <c r="E14" s="23">
        <v>50281</v>
      </c>
      <c r="F14" s="27" t="str">
        <f t="shared" si="2"/>
        <v>N/A</v>
      </c>
      <c r="G14" s="23">
        <v>49201</v>
      </c>
      <c r="H14" s="27" t="str">
        <f t="shared" si="3"/>
        <v>N/A</v>
      </c>
      <c r="I14" s="8">
        <v>3.2589999999999999</v>
      </c>
      <c r="J14" s="8">
        <v>-2.15</v>
      </c>
      <c r="K14" s="28" t="s">
        <v>734</v>
      </c>
      <c r="L14" s="105" t="str">
        <f t="shared" si="0"/>
        <v>Yes</v>
      </c>
    </row>
    <row r="15" spans="1:12" x14ac:dyDescent="0.2">
      <c r="A15" s="104" t="s">
        <v>975</v>
      </c>
      <c r="B15" s="22" t="s">
        <v>213</v>
      </c>
      <c r="C15" s="23">
        <v>26400</v>
      </c>
      <c r="D15" s="27" t="str">
        <f t="shared" si="1"/>
        <v>N/A</v>
      </c>
      <c r="E15" s="23">
        <v>26371</v>
      </c>
      <c r="F15" s="27" t="str">
        <f t="shared" si="2"/>
        <v>N/A</v>
      </c>
      <c r="G15" s="23">
        <v>25195</v>
      </c>
      <c r="H15" s="27" t="str">
        <f t="shared" si="3"/>
        <v>N/A</v>
      </c>
      <c r="I15" s="8">
        <v>-0.11</v>
      </c>
      <c r="J15" s="8">
        <v>-4.46</v>
      </c>
      <c r="K15" s="28" t="s">
        <v>734</v>
      </c>
      <c r="L15" s="105" t="str">
        <f t="shared" si="0"/>
        <v>Yes</v>
      </c>
    </row>
    <row r="16" spans="1:12" x14ac:dyDescent="0.2">
      <c r="A16" s="104" t="s">
        <v>976</v>
      </c>
      <c r="B16" s="22" t="s">
        <v>213</v>
      </c>
      <c r="C16" s="23">
        <v>0</v>
      </c>
      <c r="D16" s="27" t="str">
        <f t="shared" si="1"/>
        <v>N/A</v>
      </c>
      <c r="E16" s="23">
        <v>0</v>
      </c>
      <c r="F16" s="27" t="str">
        <f t="shared" si="2"/>
        <v>N/A</v>
      </c>
      <c r="G16" s="23">
        <v>0</v>
      </c>
      <c r="H16" s="27" t="str">
        <f t="shared" si="3"/>
        <v>N/A</v>
      </c>
      <c r="I16" s="8" t="s">
        <v>1748</v>
      </c>
      <c r="J16" s="8" t="s">
        <v>1748</v>
      </c>
      <c r="K16" s="28" t="s">
        <v>734</v>
      </c>
      <c r="L16" s="105" t="str">
        <f t="shared" si="0"/>
        <v>N/A</v>
      </c>
    </row>
    <row r="17" spans="1:12" x14ac:dyDescent="0.2">
      <c r="A17" s="104" t="s">
        <v>977</v>
      </c>
      <c r="B17" s="22" t="s">
        <v>213</v>
      </c>
      <c r="C17" s="23">
        <v>1273</v>
      </c>
      <c r="D17" s="27" t="str">
        <f t="shared" si="1"/>
        <v>N/A</v>
      </c>
      <c r="E17" s="23">
        <v>1238</v>
      </c>
      <c r="F17" s="27" t="str">
        <f t="shared" si="2"/>
        <v>N/A</v>
      </c>
      <c r="G17" s="23">
        <v>1223</v>
      </c>
      <c r="H17" s="27" t="str">
        <f t="shared" si="3"/>
        <v>N/A</v>
      </c>
      <c r="I17" s="8">
        <v>-2.75</v>
      </c>
      <c r="J17" s="8">
        <v>-1.21</v>
      </c>
      <c r="K17" s="28" t="s">
        <v>734</v>
      </c>
      <c r="L17" s="105" t="str">
        <f t="shared" si="0"/>
        <v>Yes</v>
      </c>
    </row>
    <row r="18" spans="1:12" x14ac:dyDescent="0.2">
      <c r="A18" s="104" t="s">
        <v>978</v>
      </c>
      <c r="B18" s="22" t="s">
        <v>213</v>
      </c>
      <c r="C18" s="23">
        <v>20986</v>
      </c>
      <c r="D18" s="27" t="str">
        <f t="shared" si="1"/>
        <v>N/A</v>
      </c>
      <c r="E18" s="23">
        <v>22618</v>
      </c>
      <c r="F18" s="27" t="str">
        <f t="shared" si="2"/>
        <v>N/A</v>
      </c>
      <c r="G18" s="23">
        <v>22724</v>
      </c>
      <c r="H18" s="27" t="str">
        <f t="shared" si="3"/>
        <v>N/A</v>
      </c>
      <c r="I18" s="8">
        <v>7.7770000000000001</v>
      </c>
      <c r="J18" s="8">
        <v>0.46870000000000001</v>
      </c>
      <c r="K18" s="28" t="s">
        <v>734</v>
      </c>
      <c r="L18" s="105" t="str">
        <f t="shared" si="0"/>
        <v>Yes</v>
      </c>
    </row>
    <row r="19" spans="1:12" x14ac:dyDescent="0.2">
      <c r="A19" s="104" t="s">
        <v>979</v>
      </c>
      <c r="B19" s="22" t="s">
        <v>213</v>
      </c>
      <c r="C19" s="23">
        <v>35</v>
      </c>
      <c r="D19" s="27" t="str">
        <f t="shared" si="1"/>
        <v>N/A</v>
      </c>
      <c r="E19" s="23">
        <v>54</v>
      </c>
      <c r="F19" s="27" t="str">
        <f t="shared" si="2"/>
        <v>N/A</v>
      </c>
      <c r="G19" s="23">
        <v>59</v>
      </c>
      <c r="H19" s="27" t="str">
        <f t="shared" si="3"/>
        <v>N/A</v>
      </c>
      <c r="I19" s="8">
        <v>54.29</v>
      </c>
      <c r="J19" s="8">
        <v>9.2590000000000003</v>
      </c>
      <c r="K19" s="28" t="s">
        <v>734</v>
      </c>
      <c r="L19" s="105" t="str">
        <f t="shared" si="0"/>
        <v>Yes</v>
      </c>
    </row>
    <row r="20" spans="1:12" x14ac:dyDescent="0.2">
      <c r="A20" s="104" t="s">
        <v>101</v>
      </c>
      <c r="B20" s="22" t="s">
        <v>213</v>
      </c>
      <c r="C20" s="23">
        <v>66359</v>
      </c>
      <c r="D20" s="27" t="str">
        <f t="shared" si="1"/>
        <v>N/A</v>
      </c>
      <c r="E20" s="23">
        <v>70153</v>
      </c>
      <c r="F20" s="27" t="str">
        <f t="shared" si="2"/>
        <v>N/A</v>
      </c>
      <c r="G20" s="23">
        <v>67815</v>
      </c>
      <c r="H20" s="27" t="str">
        <f t="shared" si="3"/>
        <v>N/A</v>
      </c>
      <c r="I20" s="8">
        <v>5.7169999999999996</v>
      </c>
      <c r="J20" s="8">
        <v>-3.33</v>
      </c>
      <c r="K20" s="28" t="s">
        <v>734</v>
      </c>
      <c r="L20" s="105" t="str">
        <f t="shared" si="0"/>
        <v>Yes</v>
      </c>
    </row>
    <row r="21" spans="1:12" x14ac:dyDescent="0.2">
      <c r="A21" s="104" t="s">
        <v>980</v>
      </c>
      <c r="B21" s="22" t="s">
        <v>213</v>
      </c>
      <c r="C21" s="23">
        <v>45374</v>
      </c>
      <c r="D21" s="27" t="str">
        <f t="shared" si="1"/>
        <v>N/A</v>
      </c>
      <c r="E21" s="23">
        <v>48519</v>
      </c>
      <c r="F21" s="27" t="str">
        <f t="shared" si="2"/>
        <v>N/A</v>
      </c>
      <c r="G21" s="23">
        <v>46206</v>
      </c>
      <c r="H21" s="27" t="str">
        <f t="shared" si="3"/>
        <v>N/A</v>
      </c>
      <c r="I21" s="8">
        <v>6.931</v>
      </c>
      <c r="J21" s="8">
        <v>-4.7699999999999996</v>
      </c>
      <c r="K21" s="28" t="s">
        <v>734</v>
      </c>
      <c r="L21" s="105" t="str">
        <f t="shared" si="0"/>
        <v>Yes</v>
      </c>
    </row>
    <row r="22" spans="1:12" x14ac:dyDescent="0.2">
      <c r="A22" s="104" t="s">
        <v>981</v>
      </c>
      <c r="B22" s="22" t="s">
        <v>213</v>
      </c>
      <c r="C22" s="23">
        <v>0</v>
      </c>
      <c r="D22" s="27" t="str">
        <f t="shared" si="1"/>
        <v>N/A</v>
      </c>
      <c r="E22" s="23">
        <v>0</v>
      </c>
      <c r="F22" s="27" t="str">
        <f t="shared" si="2"/>
        <v>N/A</v>
      </c>
      <c r="G22" s="23">
        <v>0</v>
      </c>
      <c r="H22" s="27" t="str">
        <f t="shared" si="3"/>
        <v>N/A</v>
      </c>
      <c r="I22" s="8" t="s">
        <v>1748</v>
      </c>
      <c r="J22" s="8" t="s">
        <v>1748</v>
      </c>
      <c r="K22" s="28" t="s">
        <v>734</v>
      </c>
      <c r="L22" s="105" t="str">
        <f t="shared" si="0"/>
        <v>N/A</v>
      </c>
    </row>
    <row r="23" spans="1:12" x14ac:dyDescent="0.2">
      <c r="A23" s="104" t="s">
        <v>982</v>
      </c>
      <c r="B23" s="22" t="s">
        <v>213</v>
      </c>
      <c r="C23" s="23">
        <v>3703</v>
      </c>
      <c r="D23" s="27" t="str">
        <f>IF($B23="N/A","N/A",IF(C23&gt;10,"No",IF(C23&lt;-10,"No","Yes")))</f>
        <v>N/A</v>
      </c>
      <c r="E23" s="23">
        <v>3440</v>
      </c>
      <c r="F23" s="27" t="str">
        <f t="shared" si="2"/>
        <v>N/A</v>
      </c>
      <c r="G23" s="23">
        <v>3203</v>
      </c>
      <c r="H23" s="27" t="str">
        <f t="shared" si="3"/>
        <v>N/A</v>
      </c>
      <c r="I23" s="8">
        <v>-7.1</v>
      </c>
      <c r="J23" s="8">
        <v>-6.89</v>
      </c>
      <c r="K23" s="28" t="s">
        <v>734</v>
      </c>
      <c r="L23" s="105" t="str">
        <f t="shared" si="0"/>
        <v>Yes</v>
      </c>
    </row>
    <row r="24" spans="1:12" x14ac:dyDescent="0.2">
      <c r="A24" s="104" t="s">
        <v>983</v>
      </c>
      <c r="B24" s="22" t="s">
        <v>213</v>
      </c>
      <c r="C24" s="23">
        <v>11784</v>
      </c>
      <c r="D24" s="27" t="str">
        <f t="shared" si="1"/>
        <v>N/A</v>
      </c>
      <c r="E24" s="23">
        <v>12843</v>
      </c>
      <c r="F24" s="27" t="str">
        <f t="shared" si="2"/>
        <v>N/A</v>
      </c>
      <c r="G24" s="23">
        <v>13159</v>
      </c>
      <c r="H24" s="27" t="str">
        <f t="shared" si="3"/>
        <v>N/A</v>
      </c>
      <c r="I24" s="8">
        <v>8.9870000000000001</v>
      </c>
      <c r="J24" s="8">
        <v>2.46</v>
      </c>
      <c r="K24" s="28" t="s">
        <v>734</v>
      </c>
      <c r="L24" s="105" t="str">
        <f t="shared" si="0"/>
        <v>Yes</v>
      </c>
    </row>
    <row r="25" spans="1:12" x14ac:dyDescent="0.2">
      <c r="A25" s="104" t="s">
        <v>984</v>
      </c>
      <c r="B25" s="22" t="s">
        <v>213</v>
      </c>
      <c r="C25" s="23">
        <v>5498</v>
      </c>
      <c r="D25" s="27" t="str">
        <f t="shared" si="1"/>
        <v>N/A</v>
      </c>
      <c r="E25" s="23">
        <v>5351</v>
      </c>
      <c r="F25" s="27" t="str">
        <f t="shared" si="2"/>
        <v>N/A</v>
      </c>
      <c r="G25" s="23">
        <v>5247</v>
      </c>
      <c r="H25" s="27" t="str">
        <f t="shared" si="3"/>
        <v>N/A</v>
      </c>
      <c r="I25" s="8">
        <v>-2.67</v>
      </c>
      <c r="J25" s="8">
        <v>-1.94</v>
      </c>
      <c r="K25" s="28" t="s">
        <v>734</v>
      </c>
      <c r="L25" s="105" t="str">
        <f t="shared" si="0"/>
        <v>Yes</v>
      </c>
    </row>
    <row r="26" spans="1:12" x14ac:dyDescent="0.2">
      <c r="A26" s="104" t="s">
        <v>104</v>
      </c>
      <c r="B26" s="22" t="s">
        <v>213</v>
      </c>
      <c r="C26" s="23">
        <v>378699</v>
      </c>
      <c r="D26" s="27" t="str">
        <f t="shared" si="1"/>
        <v>N/A</v>
      </c>
      <c r="E26" s="23">
        <v>348764</v>
      </c>
      <c r="F26" s="27" t="str">
        <f t="shared" si="2"/>
        <v>N/A</v>
      </c>
      <c r="G26" s="23">
        <v>339464</v>
      </c>
      <c r="H26" s="27" t="str">
        <f t="shared" si="3"/>
        <v>N/A</v>
      </c>
      <c r="I26" s="8">
        <v>-7.9</v>
      </c>
      <c r="J26" s="8">
        <v>-2.67</v>
      </c>
      <c r="K26" s="28" t="s">
        <v>734</v>
      </c>
      <c r="L26" s="105" t="str">
        <f t="shared" si="0"/>
        <v>Yes</v>
      </c>
    </row>
    <row r="27" spans="1:12" x14ac:dyDescent="0.2">
      <c r="A27" s="104" t="s">
        <v>985</v>
      </c>
      <c r="B27" s="22" t="s">
        <v>213</v>
      </c>
      <c r="C27" s="23">
        <v>90302</v>
      </c>
      <c r="D27" s="27" t="str">
        <f t="shared" si="1"/>
        <v>N/A</v>
      </c>
      <c r="E27" s="23">
        <v>83951</v>
      </c>
      <c r="F27" s="27" t="str">
        <f t="shared" si="2"/>
        <v>N/A</v>
      </c>
      <c r="G27" s="23">
        <v>69524</v>
      </c>
      <c r="H27" s="27" t="str">
        <f t="shared" si="3"/>
        <v>N/A</v>
      </c>
      <c r="I27" s="8">
        <v>-7.03</v>
      </c>
      <c r="J27" s="8">
        <v>-17.2</v>
      </c>
      <c r="K27" s="28" t="s">
        <v>734</v>
      </c>
      <c r="L27" s="105" t="str">
        <f t="shared" si="0"/>
        <v>Yes</v>
      </c>
    </row>
    <row r="28" spans="1:12" x14ac:dyDescent="0.2">
      <c r="A28" s="104" t="s">
        <v>986</v>
      </c>
      <c r="B28" s="22" t="s">
        <v>213</v>
      </c>
      <c r="C28" s="23">
        <v>0</v>
      </c>
      <c r="D28" s="27" t="str">
        <f t="shared" si="1"/>
        <v>N/A</v>
      </c>
      <c r="E28" s="23">
        <v>0</v>
      </c>
      <c r="F28" s="27" t="str">
        <f t="shared" si="2"/>
        <v>N/A</v>
      </c>
      <c r="G28" s="23">
        <v>0</v>
      </c>
      <c r="H28" s="27" t="str">
        <f t="shared" si="3"/>
        <v>N/A</v>
      </c>
      <c r="I28" s="8" t="s">
        <v>1748</v>
      </c>
      <c r="J28" s="8" t="s">
        <v>1748</v>
      </c>
      <c r="K28" s="28" t="s">
        <v>734</v>
      </c>
      <c r="L28" s="105" t="str">
        <f t="shared" si="0"/>
        <v>N/A</v>
      </c>
    </row>
    <row r="29" spans="1:12" x14ac:dyDescent="0.2">
      <c r="A29" s="104" t="s">
        <v>987</v>
      </c>
      <c r="B29" s="22" t="s">
        <v>213</v>
      </c>
      <c r="C29" s="23">
        <v>0</v>
      </c>
      <c r="D29" s="27" t="str">
        <f t="shared" si="1"/>
        <v>N/A</v>
      </c>
      <c r="E29" s="23">
        <v>0</v>
      </c>
      <c r="F29" s="27" t="str">
        <f t="shared" si="2"/>
        <v>N/A</v>
      </c>
      <c r="G29" s="23">
        <v>0</v>
      </c>
      <c r="H29" s="27" t="str">
        <f t="shared" si="3"/>
        <v>N/A</v>
      </c>
      <c r="I29" s="8" t="s">
        <v>1748</v>
      </c>
      <c r="J29" s="8" t="s">
        <v>1748</v>
      </c>
      <c r="K29" s="28" t="s">
        <v>734</v>
      </c>
      <c r="L29" s="105" t="str">
        <f t="shared" si="0"/>
        <v>N/A</v>
      </c>
    </row>
    <row r="30" spans="1:12" x14ac:dyDescent="0.2">
      <c r="A30" s="104" t="s">
        <v>988</v>
      </c>
      <c r="B30" s="22" t="s">
        <v>213</v>
      </c>
      <c r="C30" s="23">
        <v>284852</v>
      </c>
      <c r="D30" s="27" t="str">
        <f t="shared" si="1"/>
        <v>N/A</v>
      </c>
      <c r="E30" s="23">
        <v>261278</v>
      </c>
      <c r="F30" s="27" t="str">
        <f t="shared" si="2"/>
        <v>N/A</v>
      </c>
      <c r="G30" s="23">
        <v>266897</v>
      </c>
      <c r="H30" s="27" t="str">
        <f t="shared" si="3"/>
        <v>N/A</v>
      </c>
      <c r="I30" s="8">
        <v>-8.2799999999999994</v>
      </c>
      <c r="J30" s="8">
        <v>2.1509999999999998</v>
      </c>
      <c r="K30" s="28" t="s">
        <v>734</v>
      </c>
      <c r="L30" s="105" t="str">
        <f t="shared" si="0"/>
        <v>Yes</v>
      </c>
    </row>
    <row r="31" spans="1:12" x14ac:dyDescent="0.2">
      <c r="A31" s="104" t="s">
        <v>989</v>
      </c>
      <c r="B31" s="22" t="s">
        <v>213</v>
      </c>
      <c r="C31" s="23">
        <v>0</v>
      </c>
      <c r="D31" s="27" t="str">
        <f t="shared" si="1"/>
        <v>N/A</v>
      </c>
      <c r="E31" s="23">
        <v>0</v>
      </c>
      <c r="F31" s="27" t="str">
        <f t="shared" si="2"/>
        <v>N/A</v>
      </c>
      <c r="G31" s="23">
        <v>0</v>
      </c>
      <c r="H31" s="27" t="str">
        <f t="shared" si="3"/>
        <v>N/A</v>
      </c>
      <c r="I31" s="8" t="s">
        <v>1748</v>
      </c>
      <c r="J31" s="8" t="s">
        <v>1748</v>
      </c>
      <c r="K31" s="28" t="s">
        <v>734</v>
      </c>
      <c r="L31" s="105" t="str">
        <f t="shared" si="0"/>
        <v>N/A</v>
      </c>
    </row>
    <row r="32" spans="1:12" x14ac:dyDescent="0.2">
      <c r="A32" s="104" t="s">
        <v>990</v>
      </c>
      <c r="B32" s="22" t="s">
        <v>213</v>
      </c>
      <c r="C32" s="23">
        <v>3359</v>
      </c>
      <c r="D32" s="27" t="str">
        <f t="shared" si="1"/>
        <v>N/A</v>
      </c>
      <c r="E32" s="23">
        <v>3422</v>
      </c>
      <c r="F32" s="27" t="str">
        <f t="shared" si="2"/>
        <v>N/A</v>
      </c>
      <c r="G32" s="23">
        <v>2949</v>
      </c>
      <c r="H32" s="27" t="str">
        <f t="shared" si="3"/>
        <v>N/A</v>
      </c>
      <c r="I32" s="8">
        <v>1.8759999999999999</v>
      </c>
      <c r="J32" s="8">
        <v>-13.8</v>
      </c>
      <c r="K32" s="28" t="s">
        <v>734</v>
      </c>
      <c r="L32" s="105" t="str">
        <f t="shared" si="0"/>
        <v>Yes</v>
      </c>
    </row>
    <row r="33" spans="1:12" x14ac:dyDescent="0.2">
      <c r="A33" s="104" t="s">
        <v>991</v>
      </c>
      <c r="B33" s="22" t="s">
        <v>213</v>
      </c>
      <c r="C33" s="23">
        <v>186</v>
      </c>
      <c r="D33" s="27" t="str">
        <f t="shared" si="1"/>
        <v>N/A</v>
      </c>
      <c r="E33" s="23">
        <v>113</v>
      </c>
      <c r="F33" s="27" t="str">
        <f t="shared" si="2"/>
        <v>N/A</v>
      </c>
      <c r="G33" s="23">
        <v>94</v>
      </c>
      <c r="H33" s="27" t="str">
        <f t="shared" si="3"/>
        <v>N/A</v>
      </c>
      <c r="I33" s="8">
        <v>-39.200000000000003</v>
      </c>
      <c r="J33" s="8">
        <v>-16.8</v>
      </c>
      <c r="K33" s="28" t="s">
        <v>734</v>
      </c>
      <c r="L33" s="105" t="str">
        <f t="shared" si="0"/>
        <v>Yes</v>
      </c>
    </row>
    <row r="34" spans="1:12" x14ac:dyDescent="0.2">
      <c r="A34" s="104" t="s">
        <v>105</v>
      </c>
      <c r="B34" s="22" t="s">
        <v>213</v>
      </c>
      <c r="C34" s="23">
        <v>42224</v>
      </c>
      <c r="D34" s="27" t="str">
        <f t="shared" si="1"/>
        <v>N/A</v>
      </c>
      <c r="E34" s="23">
        <v>11973</v>
      </c>
      <c r="F34" s="27" t="str">
        <f t="shared" si="2"/>
        <v>N/A</v>
      </c>
      <c r="G34" s="23">
        <v>13736</v>
      </c>
      <c r="H34" s="27" t="str">
        <f t="shared" si="3"/>
        <v>N/A</v>
      </c>
      <c r="I34" s="8">
        <v>-71.599999999999994</v>
      </c>
      <c r="J34" s="8">
        <v>14.72</v>
      </c>
      <c r="K34" s="28" t="s">
        <v>734</v>
      </c>
      <c r="L34" s="105" t="str">
        <f t="shared" si="0"/>
        <v>Yes</v>
      </c>
    </row>
    <row r="35" spans="1:12" x14ac:dyDescent="0.2">
      <c r="A35" s="104" t="s">
        <v>992</v>
      </c>
      <c r="B35" s="22" t="s">
        <v>213</v>
      </c>
      <c r="C35" s="23">
        <v>21821</v>
      </c>
      <c r="D35" s="27" t="str">
        <f t="shared" si="1"/>
        <v>N/A</v>
      </c>
      <c r="E35" s="23">
        <v>7398</v>
      </c>
      <c r="F35" s="27" t="str">
        <f t="shared" si="2"/>
        <v>N/A</v>
      </c>
      <c r="G35" s="23">
        <v>8644</v>
      </c>
      <c r="H35" s="27" t="str">
        <f t="shared" si="3"/>
        <v>N/A</v>
      </c>
      <c r="I35" s="8">
        <v>-66.099999999999994</v>
      </c>
      <c r="J35" s="8">
        <v>16.84</v>
      </c>
      <c r="K35" s="28" t="s">
        <v>734</v>
      </c>
      <c r="L35" s="105" t="str">
        <f t="shared" si="0"/>
        <v>Yes</v>
      </c>
    </row>
    <row r="36" spans="1:12" x14ac:dyDescent="0.2">
      <c r="A36" s="104" t="s">
        <v>993</v>
      </c>
      <c r="B36" s="22" t="s">
        <v>213</v>
      </c>
      <c r="C36" s="23">
        <v>0</v>
      </c>
      <c r="D36" s="27" t="str">
        <f t="shared" si="1"/>
        <v>N/A</v>
      </c>
      <c r="E36" s="23">
        <v>0</v>
      </c>
      <c r="F36" s="27" t="str">
        <f t="shared" si="2"/>
        <v>N/A</v>
      </c>
      <c r="G36" s="23">
        <v>0</v>
      </c>
      <c r="H36" s="27" t="str">
        <f t="shared" si="3"/>
        <v>N/A</v>
      </c>
      <c r="I36" s="8" t="s">
        <v>1748</v>
      </c>
      <c r="J36" s="8" t="s">
        <v>1748</v>
      </c>
      <c r="K36" s="28" t="s">
        <v>734</v>
      </c>
      <c r="L36" s="105" t="str">
        <f t="shared" si="0"/>
        <v>N/A</v>
      </c>
    </row>
    <row r="37" spans="1:12" x14ac:dyDescent="0.2">
      <c r="A37" s="104" t="s">
        <v>994</v>
      </c>
      <c r="B37" s="22" t="s">
        <v>213</v>
      </c>
      <c r="C37" s="23">
        <v>0</v>
      </c>
      <c r="D37" s="27" t="str">
        <f t="shared" si="1"/>
        <v>N/A</v>
      </c>
      <c r="E37" s="23">
        <v>0</v>
      </c>
      <c r="F37" s="27" t="str">
        <f t="shared" si="2"/>
        <v>N/A</v>
      </c>
      <c r="G37" s="23">
        <v>0</v>
      </c>
      <c r="H37" s="27" t="str">
        <f t="shared" si="3"/>
        <v>N/A</v>
      </c>
      <c r="I37" s="8" t="s">
        <v>1748</v>
      </c>
      <c r="J37" s="8" t="s">
        <v>1748</v>
      </c>
      <c r="K37" s="28" t="s">
        <v>734</v>
      </c>
      <c r="L37" s="105" t="str">
        <f t="shared" si="0"/>
        <v>N/A</v>
      </c>
    </row>
    <row r="38" spans="1:12" x14ac:dyDescent="0.2">
      <c r="A38" s="104" t="s">
        <v>995</v>
      </c>
      <c r="B38" s="22" t="s">
        <v>213</v>
      </c>
      <c r="C38" s="23">
        <v>7485</v>
      </c>
      <c r="D38" s="27" t="str">
        <f t="shared" si="1"/>
        <v>N/A</v>
      </c>
      <c r="E38" s="23">
        <v>3798</v>
      </c>
      <c r="F38" s="27" t="str">
        <f t="shared" si="2"/>
        <v>N/A</v>
      </c>
      <c r="G38" s="23">
        <v>4263</v>
      </c>
      <c r="H38" s="27" t="str">
        <f t="shared" si="3"/>
        <v>N/A</v>
      </c>
      <c r="I38" s="8">
        <v>-49.3</v>
      </c>
      <c r="J38" s="8">
        <v>12.24</v>
      </c>
      <c r="K38" s="28" t="s">
        <v>734</v>
      </c>
      <c r="L38" s="105" t="str">
        <f t="shared" si="0"/>
        <v>Yes</v>
      </c>
    </row>
    <row r="39" spans="1:12" x14ac:dyDescent="0.2">
      <c r="A39" s="104" t="s">
        <v>996</v>
      </c>
      <c r="B39" s="22" t="s">
        <v>213</v>
      </c>
      <c r="C39" s="23">
        <v>0</v>
      </c>
      <c r="D39" s="27" t="str">
        <f t="shared" si="1"/>
        <v>N/A</v>
      </c>
      <c r="E39" s="23">
        <v>0</v>
      </c>
      <c r="F39" s="27" t="str">
        <f t="shared" si="2"/>
        <v>N/A</v>
      </c>
      <c r="G39" s="23">
        <v>11</v>
      </c>
      <c r="H39" s="27" t="str">
        <f t="shared" si="3"/>
        <v>N/A</v>
      </c>
      <c r="I39" s="8" t="s">
        <v>1748</v>
      </c>
      <c r="J39" s="8" t="s">
        <v>1748</v>
      </c>
      <c r="K39" s="28" t="s">
        <v>734</v>
      </c>
      <c r="L39" s="105" t="str">
        <f t="shared" si="0"/>
        <v>N/A</v>
      </c>
    </row>
    <row r="40" spans="1:12" x14ac:dyDescent="0.2">
      <c r="A40" s="104" t="s">
        <v>997</v>
      </c>
      <c r="B40" s="22" t="s">
        <v>213</v>
      </c>
      <c r="C40" s="23">
        <v>12918</v>
      </c>
      <c r="D40" s="27" t="str">
        <f t="shared" si="1"/>
        <v>N/A</v>
      </c>
      <c r="E40" s="23">
        <v>777</v>
      </c>
      <c r="F40" s="27" t="str">
        <f t="shared" si="2"/>
        <v>N/A</v>
      </c>
      <c r="G40" s="23">
        <v>828</v>
      </c>
      <c r="H40" s="27" t="str">
        <f t="shared" si="3"/>
        <v>N/A</v>
      </c>
      <c r="I40" s="8">
        <v>-94</v>
      </c>
      <c r="J40" s="8">
        <v>6.5640000000000001</v>
      </c>
      <c r="K40" s="28" t="s">
        <v>734</v>
      </c>
      <c r="L40" s="105" t="str">
        <f t="shared" si="0"/>
        <v>Yes</v>
      </c>
    </row>
    <row r="41" spans="1:12" x14ac:dyDescent="0.2">
      <c r="A41" s="168" t="s">
        <v>84</v>
      </c>
      <c r="B41" s="22" t="s">
        <v>213</v>
      </c>
      <c r="C41" s="29">
        <v>2701202876</v>
      </c>
      <c r="D41" s="27" t="str">
        <f t="shared" si="1"/>
        <v>N/A</v>
      </c>
      <c r="E41" s="29">
        <v>2455315351</v>
      </c>
      <c r="F41" s="27" t="str">
        <f t="shared" si="2"/>
        <v>N/A</v>
      </c>
      <c r="G41" s="29">
        <v>2546752707</v>
      </c>
      <c r="H41" s="27" t="str">
        <f t="shared" si="3"/>
        <v>N/A</v>
      </c>
      <c r="I41" s="8">
        <v>-9.1</v>
      </c>
      <c r="J41" s="8">
        <v>3.7240000000000002</v>
      </c>
      <c r="K41" s="28" t="s">
        <v>734</v>
      </c>
      <c r="L41" s="105" t="str">
        <f t="shared" si="0"/>
        <v>Yes</v>
      </c>
    </row>
    <row r="42" spans="1:12" x14ac:dyDescent="0.2">
      <c r="A42" s="168" t="s">
        <v>1475</v>
      </c>
      <c r="B42" s="22" t="s">
        <v>213</v>
      </c>
      <c r="C42" s="29">
        <v>5039.7832663999998</v>
      </c>
      <c r="D42" s="27" t="str">
        <f t="shared" si="1"/>
        <v>N/A</v>
      </c>
      <c r="E42" s="29">
        <v>5102.7916292</v>
      </c>
      <c r="F42" s="27" t="str">
        <f t="shared" si="2"/>
        <v>N/A</v>
      </c>
      <c r="G42" s="29">
        <v>5416.1336640999998</v>
      </c>
      <c r="H42" s="27" t="str">
        <f t="shared" si="3"/>
        <v>N/A</v>
      </c>
      <c r="I42" s="8">
        <v>1.25</v>
      </c>
      <c r="J42" s="8">
        <v>6.141</v>
      </c>
      <c r="K42" s="28" t="s">
        <v>734</v>
      </c>
      <c r="L42" s="105" t="str">
        <f t="shared" si="0"/>
        <v>Yes</v>
      </c>
    </row>
    <row r="43" spans="1:12" x14ac:dyDescent="0.2">
      <c r="A43" s="168" t="s">
        <v>1476</v>
      </c>
      <c r="B43" s="22" t="s">
        <v>213</v>
      </c>
      <c r="C43" s="29">
        <v>5590.5964082999999</v>
      </c>
      <c r="D43" s="27" t="str">
        <f t="shared" si="1"/>
        <v>N/A</v>
      </c>
      <c r="E43" s="29">
        <v>5722.358733</v>
      </c>
      <c r="F43" s="27" t="str">
        <f t="shared" si="2"/>
        <v>N/A</v>
      </c>
      <c r="G43" s="29">
        <v>5976.8336062999997</v>
      </c>
      <c r="H43" s="27" t="str">
        <f t="shared" si="3"/>
        <v>N/A</v>
      </c>
      <c r="I43" s="8">
        <v>2.3570000000000002</v>
      </c>
      <c r="J43" s="8">
        <v>4.4470000000000001</v>
      </c>
      <c r="K43" s="28" t="s">
        <v>734</v>
      </c>
      <c r="L43" s="105" t="str">
        <f t="shared" si="0"/>
        <v>Yes</v>
      </c>
    </row>
    <row r="44" spans="1:12" x14ac:dyDescent="0.2">
      <c r="A44" s="137" t="s">
        <v>107</v>
      </c>
      <c r="B44" s="22" t="s">
        <v>213</v>
      </c>
      <c r="C44" s="29">
        <v>193605</v>
      </c>
      <c r="D44" s="27" t="str">
        <f t="shared" si="1"/>
        <v>N/A</v>
      </c>
      <c r="E44" s="29">
        <v>72798</v>
      </c>
      <c r="F44" s="27" t="str">
        <f t="shared" si="2"/>
        <v>N/A</v>
      </c>
      <c r="G44" s="29">
        <v>59332</v>
      </c>
      <c r="H44" s="27" t="str">
        <f t="shared" si="3"/>
        <v>N/A</v>
      </c>
      <c r="I44" s="8">
        <v>-62.4</v>
      </c>
      <c r="J44" s="8">
        <v>-18.5</v>
      </c>
      <c r="K44" s="28" t="s">
        <v>734</v>
      </c>
      <c r="L44" s="105" t="str">
        <f t="shared" si="0"/>
        <v>Yes</v>
      </c>
    </row>
    <row r="45" spans="1:12" x14ac:dyDescent="0.2">
      <c r="A45" s="168" t="s">
        <v>158</v>
      </c>
      <c r="B45" s="30" t="s">
        <v>217</v>
      </c>
      <c r="C45" s="1">
        <v>44</v>
      </c>
      <c r="D45" s="27" t="str">
        <f>IF($B45="N/A","N/A",IF(C45&gt;0,"No",IF(C45&lt;0,"No","Yes")))</f>
        <v>No</v>
      </c>
      <c r="E45" s="1">
        <v>108</v>
      </c>
      <c r="F45" s="27" t="str">
        <f>IF($B45="N/A","N/A",IF(E45&gt;0,"No",IF(E45&lt;0,"No","Yes")))</f>
        <v>No</v>
      </c>
      <c r="G45" s="1">
        <v>77</v>
      </c>
      <c r="H45" s="27" t="str">
        <f>IF($B45="N/A","N/A",IF(G45&gt;0,"No",IF(G45&lt;0,"No","Yes")))</f>
        <v>No</v>
      </c>
      <c r="I45" s="8">
        <v>145.5</v>
      </c>
      <c r="J45" s="8">
        <v>-28.7</v>
      </c>
      <c r="K45" s="28" t="s">
        <v>734</v>
      </c>
      <c r="L45" s="105" t="str">
        <f t="shared" si="0"/>
        <v>Yes</v>
      </c>
    </row>
    <row r="46" spans="1:12" x14ac:dyDescent="0.2">
      <c r="A46" s="168" t="s">
        <v>156</v>
      </c>
      <c r="B46" s="22" t="s">
        <v>213</v>
      </c>
      <c r="C46" s="29">
        <v>193605</v>
      </c>
      <c r="D46" s="27" t="str">
        <f t="shared" ref="D46:D47" si="4">IF($B46="N/A","N/A",IF(C46&gt;10,"No",IF(C46&lt;-10,"No","Yes")))</f>
        <v>N/A</v>
      </c>
      <c r="E46" s="29">
        <v>72798</v>
      </c>
      <c r="F46" s="27" t="str">
        <f t="shared" ref="F46:F47" si="5">IF($B46="N/A","N/A",IF(E46&gt;10,"No",IF(E46&lt;-10,"No","Yes")))</f>
        <v>N/A</v>
      </c>
      <c r="G46" s="29">
        <v>59332</v>
      </c>
      <c r="H46" s="27" t="str">
        <f t="shared" ref="H46:H47" si="6">IF($B46="N/A","N/A",IF(G46&gt;10,"No",IF(G46&lt;-10,"No","Yes")))</f>
        <v>N/A</v>
      </c>
      <c r="I46" s="8">
        <v>-62.4</v>
      </c>
      <c r="J46" s="8">
        <v>-18.5</v>
      </c>
      <c r="K46" s="28" t="s">
        <v>734</v>
      </c>
      <c r="L46" s="105" t="str">
        <f t="shared" si="0"/>
        <v>Yes</v>
      </c>
    </row>
    <row r="47" spans="1:12" x14ac:dyDescent="0.2">
      <c r="A47" s="168" t="s">
        <v>1278</v>
      </c>
      <c r="B47" s="22" t="s">
        <v>213</v>
      </c>
      <c r="C47" s="29">
        <v>4400.1136364000004</v>
      </c>
      <c r="D47" s="27" t="str">
        <f t="shared" si="4"/>
        <v>N/A</v>
      </c>
      <c r="E47" s="29">
        <v>674.05555556000002</v>
      </c>
      <c r="F47" s="27" t="str">
        <f t="shared" si="5"/>
        <v>N/A</v>
      </c>
      <c r="G47" s="29">
        <v>770.54545455000004</v>
      </c>
      <c r="H47" s="27" t="str">
        <f t="shared" si="6"/>
        <v>N/A</v>
      </c>
      <c r="I47" s="8">
        <v>-84.7</v>
      </c>
      <c r="J47" s="8">
        <v>14.31</v>
      </c>
      <c r="K47" s="28" t="s">
        <v>734</v>
      </c>
      <c r="L47" s="105" t="str">
        <f>IF(J47="Div by 0", "N/A", IF(OR(J47="N/A",K47="N/A"),"N/A", IF(J47&gt;VALUE(MID(K47,1,2)), "No", IF(J47&lt;-1*VALUE(MID(K47,1,2)), "No", "Yes"))))</f>
        <v>Yes</v>
      </c>
    </row>
    <row r="48" spans="1:12" x14ac:dyDescent="0.2">
      <c r="A48" s="168" t="s">
        <v>1477</v>
      </c>
      <c r="B48" s="22" t="s">
        <v>213</v>
      </c>
      <c r="C48" s="29">
        <v>17843.250276999999</v>
      </c>
      <c r="D48" s="27" t="str">
        <f t="shared" ref="D48:D74" si="7">IF($B48="N/A","N/A",IF(C48&gt;10,"No",IF(C48&lt;-10,"No","Yes")))</f>
        <v>N/A</v>
      </c>
      <c r="E48" s="29">
        <v>17153.868279999999</v>
      </c>
      <c r="F48" s="27" t="str">
        <f t="shared" ref="F48:F74" si="8">IF($B48="N/A","N/A",IF(E48&gt;10,"No",IF(E48&lt;-10,"No","Yes")))</f>
        <v>N/A</v>
      </c>
      <c r="G48" s="29">
        <v>17789.064470000001</v>
      </c>
      <c r="H48" s="27" t="str">
        <f t="shared" ref="H48:H74" si="9">IF($B48="N/A","N/A",IF(G48&gt;10,"No",IF(G48&lt;-10,"No","Yes")))</f>
        <v>N/A</v>
      </c>
      <c r="I48" s="8">
        <v>-3.86</v>
      </c>
      <c r="J48" s="8">
        <v>3.7029999999999998</v>
      </c>
      <c r="K48" s="28" t="s">
        <v>734</v>
      </c>
      <c r="L48" s="105" t="str">
        <f t="shared" ref="L48:L74" si="10">IF(J48="Div by 0", "N/A", IF(K48="N/A","N/A", IF(J48&gt;VALUE(MID(K48,1,2)), "No", IF(J48&lt;-1*VALUE(MID(K48,1,2)), "No", "Yes"))))</f>
        <v>Yes</v>
      </c>
    </row>
    <row r="49" spans="1:12" x14ac:dyDescent="0.2">
      <c r="A49" s="168" t="s">
        <v>1478</v>
      </c>
      <c r="B49" s="22" t="s">
        <v>213</v>
      </c>
      <c r="C49" s="29">
        <v>5776.2710226999998</v>
      </c>
      <c r="D49" s="27" t="str">
        <f t="shared" si="7"/>
        <v>N/A</v>
      </c>
      <c r="E49" s="29">
        <v>5870.1250237000004</v>
      </c>
      <c r="F49" s="27" t="str">
        <f t="shared" si="8"/>
        <v>N/A</v>
      </c>
      <c r="G49" s="29">
        <v>5993.6342924999999</v>
      </c>
      <c r="H49" s="27" t="str">
        <f t="shared" si="9"/>
        <v>N/A</v>
      </c>
      <c r="I49" s="8">
        <v>1.625</v>
      </c>
      <c r="J49" s="8">
        <v>2.1040000000000001</v>
      </c>
      <c r="K49" s="28" t="s">
        <v>734</v>
      </c>
      <c r="L49" s="105" t="str">
        <f t="shared" si="10"/>
        <v>Yes</v>
      </c>
    </row>
    <row r="50" spans="1:12" x14ac:dyDescent="0.2">
      <c r="A50" s="168" t="s">
        <v>1479</v>
      </c>
      <c r="B50" s="22" t="s">
        <v>213</v>
      </c>
      <c r="C50" s="29" t="s">
        <v>1748</v>
      </c>
      <c r="D50" s="27" t="str">
        <f t="shared" si="7"/>
        <v>N/A</v>
      </c>
      <c r="E50" s="29" t="s">
        <v>1748</v>
      </c>
      <c r="F50" s="27" t="str">
        <f t="shared" si="8"/>
        <v>N/A</v>
      </c>
      <c r="G50" s="29" t="s">
        <v>1748</v>
      </c>
      <c r="H50" s="27" t="str">
        <f t="shared" si="9"/>
        <v>N/A</v>
      </c>
      <c r="I50" s="8" t="s">
        <v>1748</v>
      </c>
      <c r="J50" s="8" t="s">
        <v>1748</v>
      </c>
      <c r="K50" s="28" t="s">
        <v>734</v>
      </c>
      <c r="L50" s="105" t="str">
        <f t="shared" si="10"/>
        <v>N/A</v>
      </c>
    </row>
    <row r="51" spans="1:12" x14ac:dyDescent="0.2">
      <c r="A51" s="168" t="s">
        <v>1480</v>
      </c>
      <c r="B51" s="22" t="s">
        <v>213</v>
      </c>
      <c r="C51" s="29">
        <v>5743.7996857999997</v>
      </c>
      <c r="D51" s="27" t="str">
        <f t="shared" si="7"/>
        <v>N/A</v>
      </c>
      <c r="E51" s="29">
        <v>4975.8747980999997</v>
      </c>
      <c r="F51" s="27" t="str">
        <f t="shared" si="8"/>
        <v>N/A</v>
      </c>
      <c r="G51" s="29">
        <v>4759.5167621000001</v>
      </c>
      <c r="H51" s="27" t="str">
        <f t="shared" si="9"/>
        <v>N/A</v>
      </c>
      <c r="I51" s="8">
        <v>-13.4</v>
      </c>
      <c r="J51" s="8">
        <v>-4.3499999999999996</v>
      </c>
      <c r="K51" s="28" t="s">
        <v>734</v>
      </c>
      <c r="L51" s="105" t="str">
        <f t="shared" si="10"/>
        <v>Yes</v>
      </c>
    </row>
    <row r="52" spans="1:12" x14ac:dyDescent="0.2">
      <c r="A52" s="168" t="s">
        <v>1481</v>
      </c>
      <c r="B52" s="22" t="s">
        <v>213</v>
      </c>
      <c r="C52" s="29">
        <v>33760.338177999998</v>
      </c>
      <c r="D52" s="27" t="str">
        <f t="shared" si="7"/>
        <v>N/A</v>
      </c>
      <c r="E52" s="29">
        <v>30987.706694</v>
      </c>
      <c r="F52" s="27" t="str">
        <f t="shared" si="8"/>
        <v>N/A</v>
      </c>
      <c r="G52" s="29">
        <v>31593.935663</v>
      </c>
      <c r="H52" s="27" t="str">
        <f t="shared" si="9"/>
        <v>N/A</v>
      </c>
      <c r="I52" s="8">
        <v>-8.2100000000000009</v>
      </c>
      <c r="J52" s="8">
        <v>1.956</v>
      </c>
      <c r="K52" s="28" t="s">
        <v>734</v>
      </c>
      <c r="L52" s="105" t="str">
        <f t="shared" si="10"/>
        <v>Yes</v>
      </c>
    </row>
    <row r="53" spans="1:12" x14ac:dyDescent="0.2">
      <c r="A53" s="168" t="s">
        <v>1482</v>
      </c>
      <c r="B53" s="22" t="s">
        <v>213</v>
      </c>
      <c r="C53" s="29">
        <v>15981.714286</v>
      </c>
      <c r="D53" s="27" t="str">
        <f t="shared" si="7"/>
        <v>N/A</v>
      </c>
      <c r="E53" s="29">
        <v>12453.722222</v>
      </c>
      <c r="F53" s="27" t="str">
        <f t="shared" si="8"/>
        <v>N/A</v>
      </c>
      <c r="G53" s="29">
        <v>7943.4237288000004</v>
      </c>
      <c r="H53" s="27" t="str">
        <f t="shared" si="9"/>
        <v>N/A</v>
      </c>
      <c r="I53" s="8">
        <v>-22.1</v>
      </c>
      <c r="J53" s="8">
        <v>-36.200000000000003</v>
      </c>
      <c r="K53" s="28" t="s">
        <v>734</v>
      </c>
      <c r="L53" s="105" t="str">
        <f t="shared" si="10"/>
        <v>No</v>
      </c>
    </row>
    <row r="54" spans="1:12" x14ac:dyDescent="0.2">
      <c r="A54" s="168" t="s">
        <v>1483</v>
      </c>
      <c r="B54" s="22" t="s">
        <v>213</v>
      </c>
      <c r="C54" s="29">
        <v>14313.352386</v>
      </c>
      <c r="D54" s="27" t="str">
        <f t="shared" si="7"/>
        <v>N/A</v>
      </c>
      <c r="E54" s="29">
        <v>13593.626002999999</v>
      </c>
      <c r="F54" s="27" t="str">
        <f t="shared" si="8"/>
        <v>N/A</v>
      </c>
      <c r="G54" s="29">
        <v>14593.731460999999</v>
      </c>
      <c r="H54" s="27" t="str">
        <f t="shared" si="9"/>
        <v>N/A</v>
      </c>
      <c r="I54" s="8">
        <v>-5.03</v>
      </c>
      <c r="J54" s="8">
        <v>7.3570000000000002</v>
      </c>
      <c r="K54" s="28" t="s">
        <v>734</v>
      </c>
      <c r="L54" s="105" t="str">
        <f t="shared" si="10"/>
        <v>Yes</v>
      </c>
    </row>
    <row r="55" spans="1:12" x14ac:dyDescent="0.2">
      <c r="A55" s="168" t="s">
        <v>1484</v>
      </c>
      <c r="B55" s="22" t="s">
        <v>213</v>
      </c>
      <c r="C55" s="29">
        <v>11388.987504000001</v>
      </c>
      <c r="D55" s="27" t="str">
        <f t="shared" si="7"/>
        <v>N/A</v>
      </c>
      <c r="E55" s="29">
        <v>10548.009563</v>
      </c>
      <c r="F55" s="27" t="str">
        <f t="shared" si="8"/>
        <v>N/A</v>
      </c>
      <c r="G55" s="29">
        <v>11539.064818000001</v>
      </c>
      <c r="H55" s="27" t="str">
        <f t="shared" si="9"/>
        <v>N/A</v>
      </c>
      <c r="I55" s="8">
        <v>-7.38</v>
      </c>
      <c r="J55" s="8">
        <v>9.3960000000000008</v>
      </c>
      <c r="K55" s="28" t="s">
        <v>734</v>
      </c>
      <c r="L55" s="105" t="str">
        <f t="shared" si="10"/>
        <v>Yes</v>
      </c>
    </row>
    <row r="56" spans="1:12" ht="25.5" x14ac:dyDescent="0.2">
      <c r="A56" s="168" t="s">
        <v>1485</v>
      </c>
      <c r="B56" s="22" t="s">
        <v>213</v>
      </c>
      <c r="C56" s="29" t="s">
        <v>1748</v>
      </c>
      <c r="D56" s="27" t="str">
        <f t="shared" si="7"/>
        <v>N/A</v>
      </c>
      <c r="E56" s="29" t="s">
        <v>1748</v>
      </c>
      <c r="F56" s="27" t="str">
        <f t="shared" si="8"/>
        <v>N/A</v>
      </c>
      <c r="G56" s="29" t="s">
        <v>1748</v>
      </c>
      <c r="H56" s="27" t="str">
        <f t="shared" si="9"/>
        <v>N/A</v>
      </c>
      <c r="I56" s="8" t="s">
        <v>1748</v>
      </c>
      <c r="J56" s="8" t="s">
        <v>1748</v>
      </c>
      <c r="K56" s="28" t="s">
        <v>734</v>
      </c>
      <c r="L56" s="105" t="str">
        <f t="shared" si="10"/>
        <v>N/A</v>
      </c>
    </row>
    <row r="57" spans="1:12" x14ac:dyDescent="0.2">
      <c r="A57" s="168" t="s">
        <v>1486</v>
      </c>
      <c r="B57" s="22" t="s">
        <v>213</v>
      </c>
      <c r="C57" s="29">
        <v>5263.5827706999999</v>
      </c>
      <c r="D57" s="27" t="str">
        <f t="shared" si="7"/>
        <v>N/A</v>
      </c>
      <c r="E57" s="29">
        <v>5174.8328487999997</v>
      </c>
      <c r="F57" s="27" t="str">
        <f t="shared" si="8"/>
        <v>N/A</v>
      </c>
      <c r="G57" s="29">
        <v>5907.4274118000003</v>
      </c>
      <c r="H57" s="27" t="str">
        <f t="shared" si="9"/>
        <v>N/A</v>
      </c>
      <c r="I57" s="8">
        <v>-1.69</v>
      </c>
      <c r="J57" s="8">
        <v>14.16</v>
      </c>
      <c r="K57" s="28" t="s">
        <v>734</v>
      </c>
      <c r="L57" s="105" t="str">
        <f t="shared" si="10"/>
        <v>Yes</v>
      </c>
    </row>
    <row r="58" spans="1:12" x14ac:dyDescent="0.2">
      <c r="A58" s="168" t="s">
        <v>1487</v>
      </c>
      <c r="B58" s="22" t="s">
        <v>213</v>
      </c>
      <c r="C58" s="29">
        <v>29486.949252999999</v>
      </c>
      <c r="D58" s="27" t="str">
        <f t="shared" si="7"/>
        <v>N/A</v>
      </c>
      <c r="E58" s="29">
        <v>28140.139997999999</v>
      </c>
      <c r="F58" s="27" t="str">
        <f t="shared" si="8"/>
        <v>N/A</v>
      </c>
      <c r="G58" s="29">
        <v>28535.816019000002</v>
      </c>
      <c r="H58" s="27" t="str">
        <f t="shared" si="9"/>
        <v>N/A</v>
      </c>
      <c r="I58" s="8">
        <v>-4.57</v>
      </c>
      <c r="J58" s="8">
        <v>1.4059999999999999</v>
      </c>
      <c r="K58" s="28" t="s">
        <v>734</v>
      </c>
      <c r="L58" s="105" t="str">
        <f t="shared" si="10"/>
        <v>Yes</v>
      </c>
    </row>
    <row r="59" spans="1:12" x14ac:dyDescent="0.2">
      <c r="A59" s="168" t="s">
        <v>1488</v>
      </c>
      <c r="B59" s="22" t="s">
        <v>213</v>
      </c>
      <c r="C59" s="29">
        <v>12020.839395999999</v>
      </c>
      <c r="D59" s="27" t="str">
        <f t="shared" si="7"/>
        <v>N/A</v>
      </c>
      <c r="E59" s="29">
        <v>11708.003364</v>
      </c>
      <c r="F59" s="27" t="str">
        <f t="shared" si="8"/>
        <v>N/A</v>
      </c>
      <c r="G59" s="29">
        <v>11830.679817</v>
      </c>
      <c r="H59" s="27" t="str">
        <f t="shared" si="9"/>
        <v>N/A</v>
      </c>
      <c r="I59" s="8">
        <v>-2.6</v>
      </c>
      <c r="J59" s="8">
        <v>1.048</v>
      </c>
      <c r="K59" s="28" t="s">
        <v>734</v>
      </c>
      <c r="L59" s="105" t="str">
        <f t="shared" si="10"/>
        <v>Yes</v>
      </c>
    </row>
    <row r="60" spans="1:12" x14ac:dyDescent="0.2">
      <c r="A60" s="168" t="s">
        <v>1489</v>
      </c>
      <c r="B60" s="22" t="s">
        <v>213</v>
      </c>
      <c r="C60" s="29">
        <v>1896.8264928000001</v>
      </c>
      <c r="D60" s="27" t="str">
        <f t="shared" si="7"/>
        <v>N/A</v>
      </c>
      <c r="E60" s="29">
        <v>1783.1444243000001</v>
      </c>
      <c r="F60" s="27" t="str">
        <f t="shared" si="8"/>
        <v>N/A</v>
      </c>
      <c r="G60" s="29">
        <v>1949.7096363999999</v>
      </c>
      <c r="H60" s="27" t="str">
        <f t="shared" si="9"/>
        <v>N/A</v>
      </c>
      <c r="I60" s="8">
        <v>-5.99</v>
      </c>
      <c r="J60" s="8">
        <v>9.3409999999999993</v>
      </c>
      <c r="K60" s="28" t="s">
        <v>734</v>
      </c>
      <c r="L60" s="105" t="str">
        <f t="shared" si="10"/>
        <v>Yes</v>
      </c>
    </row>
    <row r="61" spans="1:12" x14ac:dyDescent="0.2">
      <c r="A61" s="168" t="s">
        <v>1490</v>
      </c>
      <c r="B61" s="22" t="s">
        <v>213</v>
      </c>
      <c r="C61" s="29">
        <v>1875.1857322999999</v>
      </c>
      <c r="D61" s="27" t="str">
        <f t="shared" si="7"/>
        <v>N/A</v>
      </c>
      <c r="E61" s="29">
        <v>1729.7353575</v>
      </c>
      <c r="F61" s="27" t="str">
        <f t="shared" si="8"/>
        <v>N/A</v>
      </c>
      <c r="G61" s="29">
        <v>1958.0691416</v>
      </c>
      <c r="H61" s="27" t="str">
        <f t="shared" si="9"/>
        <v>N/A</v>
      </c>
      <c r="I61" s="8">
        <v>-7.76</v>
      </c>
      <c r="J61" s="8">
        <v>13.2</v>
      </c>
      <c r="K61" s="28" t="s">
        <v>734</v>
      </c>
      <c r="L61" s="105" t="str">
        <f t="shared" si="10"/>
        <v>Yes</v>
      </c>
    </row>
    <row r="62" spans="1:12" x14ac:dyDescent="0.2">
      <c r="A62" s="168" t="s">
        <v>1491</v>
      </c>
      <c r="B62" s="22" t="s">
        <v>213</v>
      </c>
      <c r="C62" s="29" t="s">
        <v>1748</v>
      </c>
      <c r="D62" s="27" t="str">
        <f t="shared" si="7"/>
        <v>N/A</v>
      </c>
      <c r="E62" s="29" t="s">
        <v>1748</v>
      </c>
      <c r="F62" s="27" t="str">
        <f t="shared" si="8"/>
        <v>N/A</v>
      </c>
      <c r="G62" s="29" t="s">
        <v>1748</v>
      </c>
      <c r="H62" s="27" t="str">
        <f t="shared" si="9"/>
        <v>N/A</v>
      </c>
      <c r="I62" s="8" t="s">
        <v>1748</v>
      </c>
      <c r="J62" s="8" t="s">
        <v>1748</v>
      </c>
      <c r="K62" s="28" t="s">
        <v>734</v>
      </c>
      <c r="L62" s="105" t="str">
        <f t="shared" si="10"/>
        <v>N/A</v>
      </c>
    </row>
    <row r="63" spans="1:12" ht="25.5" x14ac:dyDescent="0.2">
      <c r="A63" s="168" t="s">
        <v>1492</v>
      </c>
      <c r="B63" s="22" t="s">
        <v>213</v>
      </c>
      <c r="C63" s="29" t="s">
        <v>1748</v>
      </c>
      <c r="D63" s="27" t="str">
        <f t="shared" si="7"/>
        <v>N/A</v>
      </c>
      <c r="E63" s="29" t="s">
        <v>1748</v>
      </c>
      <c r="F63" s="27" t="str">
        <f t="shared" si="8"/>
        <v>N/A</v>
      </c>
      <c r="G63" s="29" t="s">
        <v>1748</v>
      </c>
      <c r="H63" s="27" t="str">
        <f t="shared" si="9"/>
        <v>N/A</v>
      </c>
      <c r="I63" s="8" t="s">
        <v>1748</v>
      </c>
      <c r="J63" s="8" t="s">
        <v>1748</v>
      </c>
      <c r="K63" s="28" t="s">
        <v>734</v>
      </c>
      <c r="L63" s="105" t="str">
        <f t="shared" si="10"/>
        <v>N/A</v>
      </c>
    </row>
    <row r="64" spans="1:12" x14ac:dyDescent="0.2">
      <c r="A64" s="168" t="s">
        <v>1493</v>
      </c>
      <c r="B64" s="22" t="s">
        <v>213</v>
      </c>
      <c r="C64" s="29">
        <v>1803.2703755</v>
      </c>
      <c r="D64" s="27" t="str">
        <f t="shared" si="7"/>
        <v>N/A</v>
      </c>
      <c r="E64" s="29">
        <v>1694.1687856999999</v>
      </c>
      <c r="F64" s="27" t="str">
        <f t="shared" si="8"/>
        <v>N/A</v>
      </c>
      <c r="G64" s="29">
        <v>1847.4988966000001</v>
      </c>
      <c r="H64" s="27" t="str">
        <f t="shared" si="9"/>
        <v>N/A</v>
      </c>
      <c r="I64" s="8">
        <v>-6.05</v>
      </c>
      <c r="J64" s="8">
        <v>9.0500000000000007</v>
      </c>
      <c r="K64" s="28" t="s">
        <v>734</v>
      </c>
      <c r="L64" s="105" t="str">
        <f t="shared" si="10"/>
        <v>Yes</v>
      </c>
    </row>
    <row r="65" spans="1:12" x14ac:dyDescent="0.2">
      <c r="A65" s="168" t="s">
        <v>1494</v>
      </c>
      <c r="B65" s="22" t="s">
        <v>213</v>
      </c>
      <c r="C65" s="29" t="s">
        <v>1748</v>
      </c>
      <c r="D65" s="27" t="str">
        <f t="shared" si="7"/>
        <v>N/A</v>
      </c>
      <c r="E65" s="29" t="s">
        <v>1748</v>
      </c>
      <c r="F65" s="27" t="str">
        <f t="shared" si="8"/>
        <v>N/A</v>
      </c>
      <c r="G65" s="29" t="s">
        <v>1748</v>
      </c>
      <c r="H65" s="27" t="str">
        <f t="shared" si="9"/>
        <v>N/A</v>
      </c>
      <c r="I65" s="8" t="s">
        <v>1748</v>
      </c>
      <c r="J65" s="8" t="s">
        <v>1748</v>
      </c>
      <c r="K65" s="28" t="s">
        <v>734</v>
      </c>
      <c r="L65" s="105" t="str">
        <f t="shared" si="10"/>
        <v>N/A</v>
      </c>
    </row>
    <row r="66" spans="1:12" x14ac:dyDescent="0.2">
      <c r="A66" s="168" t="s">
        <v>1495</v>
      </c>
      <c r="B66" s="22" t="s">
        <v>213</v>
      </c>
      <c r="C66" s="29">
        <v>10100.758261000001</v>
      </c>
      <c r="D66" s="27" t="str">
        <f t="shared" si="7"/>
        <v>N/A</v>
      </c>
      <c r="E66" s="29">
        <v>9755.8638222999998</v>
      </c>
      <c r="F66" s="27" t="str">
        <f t="shared" si="8"/>
        <v>N/A</v>
      </c>
      <c r="G66" s="29">
        <v>10640.482536</v>
      </c>
      <c r="H66" s="27" t="str">
        <f t="shared" si="9"/>
        <v>N/A</v>
      </c>
      <c r="I66" s="8">
        <v>-3.41</v>
      </c>
      <c r="J66" s="8">
        <v>9.0679999999999996</v>
      </c>
      <c r="K66" s="28" t="s">
        <v>734</v>
      </c>
      <c r="L66" s="105" t="str">
        <f t="shared" si="10"/>
        <v>Yes</v>
      </c>
    </row>
    <row r="67" spans="1:12" x14ac:dyDescent="0.2">
      <c r="A67" s="168" t="s">
        <v>1496</v>
      </c>
      <c r="B67" s="22" t="s">
        <v>213</v>
      </c>
      <c r="C67" s="29">
        <v>7525.0215054</v>
      </c>
      <c r="D67" s="27" t="str">
        <f t="shared" si="7"/>
        <v>N/A</v>
      </c>
      <c r="E67" s="29">
        <v>5751.9557521999996</v>
      </c>
      <c r="F67" s="27" t="str">
        <f t="shared" si="8"/>
        <v>N/A</v>
      </c>
      <c r="G67" s="29">
        <v>13326.989362</v>
      </c>
      <c r="H67" s="27" t="str">
        <f t="shared" si="9"/>
        <v>N/A</v>
      </c>
      <c r="I67" s="8">
        <v>-23.6</v>
      </c>
      <c r="J67" s="8">
        <v>131.69999999999999</v>
      </c>
      <c r="K67" s="28" t="s">
        <v>734</v>
      </c>
      <c r="L67" s="105" t="str">
        <f t="shared" si="10"/>
        <v>No</v>
      </c>
    </row>
    <row r="68" spans="1:12" x14ac:dyDescent="0.2">
      <c r="A68" s="168" t="s">
        <v>1497</v>
      </c>
      <c r="B68" s="22" t="s">
        <v>213</v>
      </c>
      <c r="C68" s="29">
        <v>3888.7267904999999</v>
      </c>
      <c r="D68" s="27" t="str">
        <f t="shared" si="7"/>
        <v>N/A</v>
      </c>
      <c r="E68" s="29">
        <v>1442.5351207000001</v>
      </c>
      <c r="F68" s="27" t="str">
        <f t="shared" si="8"/>
        <v>N/A</v>
      </c>
      <c r="G68" s="29">
        <v>1454.7768636999999</v>
      </c>
      <c r="H68" s="27" t="str">
        <f t="shared" si="9"/>
        <v>N/A</v>
      </c>
      <c r="I68" s="8">
        <v>-62.9</v>
      </c>
      <c r="J68" s="8">
        <v>0.84860000000000002</v>
      </c>
      <c r="K68" s="28" t="s">
        <v>734</v>
      </c>
      <c r="L68" s="105" t="str">
        <f t="shared" si="10"/>
        <v>Yes</v>
      </c>
    </row>
    <row r="69" spans="1:12" x14ac:dyDescent="0.2">
      <c r="A69" s="168" t="s">
        <v>1498</v>
      </c>
      <c r="B69" s="22" t="s">
        <v>213</v>
      </c>
      <c r="C69" s="29">
        <v>2442.5908528</v>
      </c>
      <c r="D69" s="27" t="str">
        <f t="shared" si="7"/>
        <v>N/A</v>
      </c>
      <c r="E69" s="29">
        <v>1604.3698297000001</v>
      </c>
      <c r="F69" s="27" t="str">
        <f t="shared" si="8"/>
        <v>N/A</v>
      </c>
      <c r="G69" s="29">
        <v>1538.9634429</v>
      </c>
      <c r="H69" s="27" t="str">
        <f t="shared" si="9"/>
        <v>N/A</v>
      </c>
      <c r="I69" s="8">
        <v>-34.299999999999997</v>
      </c>
      <c r="J69" s="8">
        <v>-4.08</v>
      </c>
      <c r="K69" s="28" t="s">
        <v>734</v>
      </c>
      <c r="L69" s="105" t="str">
        <f t="shared" si="10"/>
        <v>Yes</v>
      </c>
    </row>
    <row r="70" spans="1:12" x14ac:dyDescent="0.2">
      <c r="A70" s="168" t="s">
        <v>1499</v>
      </c>
      <c r="B70" s="22" t="s">
        <v>213</v>
      </c>
      <c r="C70" s="29" t="s">
        <v>1748</v>
      </c>
      <c r="D70" s="27" t="str">
        <f t="shared" si="7"/>
        <v>N/A</v>
      </c>
      <c r="E70" s="29" t="s">
        <v>1748</v>
      </c>
      <c r="F70" s="27" t="str">
        <f t="shared" si="8"/>
        <v>N/A</v>
      </c>
      <c r="G70" s="29" t="s">
        <v>1748</v>
      </c>
      <c r="H70" s="27" t="str">
        <f t="shared" si="9"/>
        <v>N/A</v>
      </c>
      <c r="I70" s="8" t="s">
        <v>1748</v>
      </c>
      <c r="J70" s="8" t="s">
        <v>1748</v>
      </c>
      <c r="K70" s="28" t="s">
        <v>734</v>
      </c>
      <c r="L70" s="105" t="str">
        <f t="shared" si="10"/>
        <v>N/A</v>
      </c>
    </row>
    <row r="71" spans="1:12" ht="25.5" x14ac:dyDescent="0.2">
      <c r="A71" s="168" t="s">
        <v>1500</v>
      </c>
      <c r="B71" s="22" t="s">
        <v>213</v>
      </c>
      <c r="C71" s="29" t="s">
        <v>1748</v>
      </c>
      <c r="D71" s="27" t="str">
        <f t="shared" si="7"/>
        <v>N/A</v>
      </c>
      <c r="E71" s="29" t="s">
        <v>1748</v>
      </c>
      <c r="F71" s="27" t="str">
        <f t="shared" si="8"/>
        <v>N/A</v>
      </c>
      <c r="G71" s="29" t="s">
        <v>1748</v>
      </c>
      <c r="H71" s="27" t="str">
        <f t="shared" si="9"/>
        <v>N/A</v>
      </c>
      <c r="I71" s="8" t="s">
        <v>1748</v>
      </c>
      <c r="J71" s="8" t="s">
        <v>1748</v>
      </c>
      <c r="K71" s="28" t="s">
        <v>734</v>
      </c>
      <c r="L71" s="105" t="str">
        <f t="shared" si="10"/>
        <v>N/A</v>
      </c>
    </row>
    <row r="72" spans="1:12" x14ac:dyDescent="0.2">
      <c r="A72" s="168" t="s">
        <v>1501</v>
      </c>
      <c r="B72" s="22" t="s">
        <v>213</v>
      </c>
      <c r="C72" s="29">
        <v>4061.8770875</v>
      </c>
      <c r="D72" s="27" t="str">
        <f t="shared" si="7"/>
        <v>N/A</v>
      </c>
      <c r="E72" s="29">
        <v>900.02053711999997</v>
      </c>
      <c r="F72" s="27" t="str">
        <f t="shared" si="8"/>
        <v>N/A</v>
      </c>
      <c r="G72" s="29">
        <v>1051.9437015999999</v>
      </c>
      <c r="H72" s="27" t="str">
        <f t="shared" si="9"/>
        <v>N/A</v>
      </c>
      <c r="I72" s="8">
        <v>-77.8</v>
      </c>
      <c r="J72" s="8">
        <v>16.88</v>
      </c>
      <c r="K72" s="28" t="s">
        <v>734</v>
      </c>
      <c r="L72" s="105" t="str">
        <f t="shared" si="10"/>
        <v>Yes</v>
      </c>
    </row>
    <row r="73" spans="1:12" x14ac:dyDescent="0.2">
      <c r="A73" s="168" t="s">
        <v>1502</v>
      </c>
      <c r="B73" s="22" t="s">
        <v>213</v>
      </c>
      <c r="C73" s="29" t="s">
        <v>1748</v>
      </c>
      <c r="D73" s="27" t="str">
        <f t="shared" si="7"/>
        <v>N/A</v>
      </c>
      <c r="E73" s="29" t="s">
        <v>1748</v>
      </c>
      <c r="F73" s="27" t="str">
        <f t="shared" si="8"/>
        <v>N/A</v>
      </c>
      <c r="G73" s="29">
        <v>2963</v>
      </c>
      <c r="H73" s="27" t="str">
        <f t="shared" si="9"/>
        <v>N/A</v>
      </c>
      <c r="I73" s="8" t="s">
        <v>1748</v>
      </c>
      <c r="J73" s="8" t="s">
        <v>1748</v>
      </c>
      <c r="K73" s="28" t="s">
        <v>734</v>
      </c>
      <c r="L73" s="105" t="str">
        <f t="shared" si="10"/>
        <v>N/A</v>
      </c>
    </row>
    <row r="74" spans="1:12" x14ac:dyDescent="0.2">
      <c r="A74" s="168" t="s">
        <v>1503</v>
      </c>
      <c r="B74" s="22" t="s">
        <v>213</v>
      </c>
      <c r="C74" s="29">
        <v>6231.2025855000002</v>
      </c>
      <c r="D74" s="27" t="str">
        <f t="shared" si="7"/>
        <v>N/A</v>
      </c>
      <c r="E74" s="29">
        <v>2553.4967824999999</v>
      </c>
      <c r="F74" s="27" t="str">
        <f t="shared" si="8"/>
        <v>N/A</v>
      </c>
      <c r="G74" s="29">
        <v>2648.0869564999998</v>
      </c>
      <c r="H74" s="27" t="str">
        <f t="shared" si="9"/>
        <v>N/A</v>
      </c>
      <c r="I74" s="8">
        <v>-59</v>
      </c>
      <c r="J74" s="8">
        <v>3.7040000000000002</v>
      </c>
      <c r="K74" s="28" t="s">
        <v>734</v>
      </c>
      <c r="L74" s="105" t="str">
        <f t="shared" si="10"/>
        <v>Yes</v>
      </c>
    </row>
    <row r="75" spans="1:12" x14ac:dyDescent="0.2">
      <c r="A75" s="168" t="s">
        <v>1585</v>
      </c>
      <c r="B75" s="22" t="s">
        <v>213</v>
      </c>
      <c r="C75" s="29">
        <v>332181131</v>
      </c>
      <c r="D75" s="27" t="str">
        <f t="shared" ref="D75:D144" si="11">IF($B75="N/A","N/A",IF(C75&gt;10,"No",IF(C75&lt;-10,"No","Yes")))</f>
        <v>N/A</v>
      </c>
      <c r="E75" s="29">
        <v>221703935</v>
      </c>
      <c r="F75" s="27" t="str">
        <f t="shared" ref="F75:F144" si="12">IF($B75="N/A","N/A",IF(E75&gt;10,"No",IF(E75&lt;-10,"No","Yes")))</f>
        <v>N/A</v>
      </c>
      <c r="G75" s="29">
        <v>207759172</v>
      </c>
      <c r="H75" s="27" t="str">
        <f t="shared" ref="H75:H144" si="13">IF($B75="N/A","N/A",IF(G75&gt;10,"No",IF(G75&lt;-10,"No","Yes")))</f>
        <v>N/A</v>
      </c>
      <c r="I75" s="8">
        <v>-33.299999999999997</v>
      </c>
      <c r="J75" s="8">
        <v>-6.29</v>
      </c>
      <c r="K75" s="28" t="s">
        <v>734</v>
      </c>
      <c r="L75" s="105" t="str">
        <f t="shared" ref="L75:L135" si="14">IF(J75="Div by 0", "N/A", IF(K75="N/A","N/A", IF(J75&gt;VALUE(MID(K75,1,2)), "No", IF(J75&lt;-1*VALUE(MID(K75,1,2)), "No", "Yes"))))</f>
        <v>Yes</v>
      </c>
    </row>
    <row r="76" spans="1:12" x14ac:dyDescent="0.2">
      <c r="A76" s="168" t="s">
        <v>595</v>
      </c>
      <c r="B76" s="22" t="s">
        <v>213</v>
      </c>
      <c r="C76" s="23">
        <v>55289</v>
      </c>
      <c r="D76" s="27" t="str">
        <f t="shared" si="11"/>
        <v>N/A</v>
      </c>
      <c r="E76" s="23">
        <v>39451</v>
      </c>
      <c r="F76" s="27" t="str">
        <f t="shared" si="12"/>
        <v>N/A</v>
      </c>
      <c r="G76" s="23">
        <v>38951</v>
      </c>
      <c r="H76" s="27" t="str">
        <f t="shared" si="13"/>
        <v>N/A</v>
      </c>
      <c r="I76" s="8">
        <v>-28.6</v>
      </c>
      <c r="J76" s="8">
        <v>-1.27</v>
      </c>
      <c r="K76" s="28" t="s">
        <v>734</v>
      </c>
      <c r="L76" s="105" t="str">
        <f t="shared" si="14"/>
        <v>Yes</v>
      </c>
    </row>
    <row r="77" spans="1:12" x14ac:dyDescent="0.2">
      <c r="A77" s="168" t="s">
        <v>1412</v>
      </c>
      <c r="B77" s="22" t="s">
        <v>213</v>
      </c>
      <c r="C77" s="29">
        <v>6008.0871601999997</v>
      </c>
      <c r="D77" s="27" t="str">
        <f t="shared" si="11"/>
        <v>N/A</v>
      </c>
      <c r="E77" s="29">
        <v>5619.7291576999996</v>
      </c>
      <c r="F77" s="27" t="str">
        <f t="shared" si="12"/>
        <v>N/A</v>
      </c>
      <c r="G77" s="29">
        <v>5333.8597725</v>
      </c>
      <c r="H77" s="27" t="str">
        <f t="shared" si="13"/>
        <v>N/A</v>
      </c>
      <c r="I77" s="8">
        <v>-6.46</v>
      </c>
      <c r="J77" s="8">
        <v>-5.09</v>
      </c>
      <c r="K77" s="28" t="s">
        <v>734</v>
      </c>
      <c r="L77" s="105" t="str">
        <f t="shared" si="14"/>
        <v>Yes</v>
      </c>
    </row>
    <row r="78" spans="1:12" x14ac:dyDescent="0.2">
      <c r="A78" s="168" t="s">
        <v>1413</v>
      </c>
      <c r="B78" s="22" t="s">
        <v>213</v>
      </c>
      <c r="C78" s="23">
        <v>3.4552804355000002</v>
      </c>
      <c r="D78" s="27" t="str">
        <f t="shared" si="11"/>
        <v>N/A</v>
      </c>
      <c r="E78" s="23">
        <v>3.2078781272999999</v>
      </c>
      <c r="F78" s="27" t="str">
        <f t="shared" si="12"/>
        <v>N/A</v>
      </c>
      <c r="G78" s="23">
        <v>3.1490847474999999</v>
      </c>
      <c r="H78" s="27" t="str">
        <f t="shared" si="13"/>
        <v>N/A</v>
      </c>
      <c r="I78" s="8">
        <v>-7.16</v>
      </c>
      <c r="J78" s="8">
        <v>-1.83</v>
      </c>
      <c r="K78" s="28" t="s">
        <v>734</v>
      </c>
      <c r="L78" s="105" t="str">
        <f t="shared" si="14"/>
        <v>Yes</v>
      </c>
    </row>
    <row r="79" spans="1:12" ht="25.5" x14ac:dyDescent="0.2">
      <c r="A79" s="168" t="s">
        <v>596</v>
      </c>
      <c r="B79" s="22" t="s">
        <v>213</v>
      </c>
      <c r="C79" s="29">
        <v>104438</v>
      </c>
      <c r="D79" s="27" t="str">
        <f t="shared" si="11"/>
        <v>N/A</v>
      </c>
      <c r="E79" s="29">
        <v>91177</v>
      </c>
      <c r="F79" s="27" t="str">
        <f t="shared" si="12"/>
        <v>N/A</v>
      </c>
      <c r="G79" s="29">
        <v>79374</v>
      </c>
      <c r="H79" s="27" t="str">
        <f t="shared" si="13"/>
        <v>N/A</v>
      </c>
      <c r="I79" s="8">
        <v>-12.7</v>
      </c>
      <c r="J79" s="8">
        <v>-12.9</v>
      </c>
      <c r="K79" s="28" t="s">
        <v>734</v>
      </c>
      <c r="L79" s="105" t="str">
        <f t="shared" si="14"/>
        <v>Yes</v>
      </c>
    </row>
    <row r="80" spans="1:12" x14ac:dyDescent="0.2">
      <c r="A80" s="168" t="s">
        <v>597</v>
      </c>
      <c r="B80" s="22" t="s">
        <v>213</v>
      </c>
      <c r="C80" s="23">
        <v>69</v>
      </c>
      <c r="D80" s="27" t="str">
        <f t="shared" si="11"/>
        <v>N/A</v>
      </c>
      <c r="E80" s="23">
        <v>76</v>
      </c>
      <c r="F80" s="27" t="str">
        <f t="shared" si="12"/>
        <v>N/A</v>
      </c>
      <c r="G80" s="23">
        <v>58</v>
      </c>
      <c r="H80" s="27" t="str">
        <f t="shared" si="13"/>
        <v>N/A</v>
      </c>
      <c r="I80" s="8">
        <v>10.14</v>
      </c>
      <c r="J80" s="8">
        <v>-23.7</v>
      </c>
      <c r="K80" s="28" t="s">
        <v>734</v>
      </c>
      <c r="L80" s="105" t="str">
        <f t="shared" si="14"/>
        <v>Yes</v>
      </c>
    </row>
    <row r="81" spans="1:12" x14ac:dyDescent="0.2">
      <c r="A81" s="168" t="s">
        <v>1414</v>
      </c>
      <c r="B81" s="22" t="s">
        <v>213</v>
      </c>
      <c r="C81" s="29">
        <v>1513.5942029</v>
      </c>
      <c r="D81" s="27" t="str">
        <f t="shared" si="11"/>
        <v>N/A</v>
      </c>
      <c r="E81" s="29">
        <v>1199.6973684</v>
      </c>
      <c r="F81" s="27" t="str">
        <f t="shared" si="12"/>
        <v>N/A</v>
      </c>
      <c r="G81" s="29">
        <v>1368.5172414000001</v>
      </c>
      <c r="H81" s="27" t="str">
        <f t="shared" si="13"/>
        <v>N/A</v>
      </c>
      <c r="I81" s="8">
        <v>-20.7</v>
      </c>
      <c r="J81" s="8">
        <v>14.07</v>
      </c>
      <c r="K81" s="28" t="s">
        <v>734</v>
      </c>
      <c r="L81" s="105" t="str">
        <f t="shared" si="14"/>
        <v>Yes</v>
      </c>
    </row>
    <row r="82" spans="1:12" ht="25.5" x14ac:dyDescent="0.2">
      <c r="A82" s="168" t="s">
        <v>598</v>
      </c>
      <c r="B82" s="22" t="s">
        <v>213</v>
      </c>
      <c r="C82" s="29">
        <v>57225583</v>
      </c>
      <c r="D82" s="27" t="str">
        <f t="shared" si="11"/>
        <v>N/A</v>
      </c>
      <c r="E82" s="29">
        <v>57943985</v>
      </c>
      <c r="F82" s="27" t="str">
        <f t="shared" si="12"/>
        <v>N/A</v>
      </c>
      <c r="G82" s="29">
        <v>58600054</v>
      </c>
      <c r="H82" s="27" t="str">
        <f t="shared" si="13"/>
        <v>N/A</v>
      </c>
      <c r="I82" s="8">
        <v>1.2549999999999999</v>
      </c>
      <c r="J82" s="8">
        <v>1.1319999999999999</v>
      </c>
      <c r="K82" s="28" t="s">
        <v>734</v>
      </c>
      <c r="L82" s="105" t="str">
        <f t="shared" si="14"/>
        <v>Yes</v>
      </c>
    </row>
    <row r="83" spans="1:12" x14ac:dyDescent="0.2">
      <c r="A83" s="168" t="s">
        <v>599</v>
      </c>
      <c r="B83" s="22" t="s">
        <v>213</v>
      </c>
      <c r="C83" s="23">
        <v>2428</v>
      </c>
      <c r="D83" s="27" t="str">
        <f t="shared" si="11"/>
        <v>N/A</v>
      </c>
      <c r="E83" s="23">
        <v>2633</v>
      </c>
      <c r="F83" s="27" t="str">
        <f t="shared" si="12"/>
        <v>N/A</v>
      </c>
      <c r="G83" s="23">
        <v>2696</v>
      </c>
      <c r="H83" s="27" t="str">
        <f t="shared" si="13"/>
        <v>N/A</v>
      </c>
      <c r="I83" s="8">
        <v>8.4429999999999996</v>
      </c>
      <c r="J83" s="8">
        <v>2.3929999999999998</v>
      </c>
      <c r="K83" s="28" t="s">
        <v>734</v>
      </c>
      <c r="L83" s="105" t="str">
        <f t="shared" si="14"/>
        <v>Yes</v>
      </c>
    </row>
    <row r="84" spans="1:12" ht="25.5" x14ac:dyDescent="0.2">
      <c r="A84" s="137" t="s">
        <v>1415</v>
      </c>
      <c r="B84" s="22" t="s">
        <v>213</v>
      </c>
      <c r="C84" s="29">
        <v>23569.021004999999</v>
      </c>
      <c r="D84" s="27" t="str">
        <f t="shared" si="11"/>
        <v>N/A</v>
      </c>
      <c r="E84" s="29">
        <v>22006.830611000001</v>
      </c>
      <c r="F84" s="27" t="str">
        <f t="shared" si="12"/>
        <v>N/A</v>
      </c>
      <c r="G84" s="29">
        <v>21735.925073999999</v>
      </c>
      <c r="H84" s="27" t="str">
        <f t="shared" si="13"/>
        <v>N/A</v>
      </c>
      <c r="I84" s="8">
        <v>-6.63</v>
      </c>
      <c r="J84" s="8">
        <v>-1.23</v>
      </c>
      <c r="K84" s="28" t="s">
        <v>734</v>
      </c>
      <c r="L84" s="105" t="str">
        <f t="shared" si="14"/>
        <v>Yes</v>
      </c>
    </row>
    <row r="85" spans="1:12" x14ac:dyDescent="0.2">
      <c r="A85" s="137" t="s">
        <v>600</v>
      </c>
      <c r="B85" s="22" t="s">
        <v>213</v>
      </c>
      <c r="C85" s="29">
        <v>263746974</v>
      </c>
      <c r="D85" s="27" t="str">
        <f t="shared" si="11"/>
        <v>N/A</v>
      </c>
      <c r="E85" s="29">
        <v>259322203</v>
      </c>
      <c r="F85" s="27" t="str">
        <f t="shared" si="12"/>
        <v>N/A</v>
      </c>
      <c r="G85" s="29">
        <v>260337929</v>
      </c>
      <c r="H85" s="27" t="str">
        <f t="shared" si="13"/>
        <v>N/A</v>
      </c>
      <c r="I85" s="8">
        <v>-1.68</v>
      </c>
      <c r="J85" s="8">
        <v>0.39169999999999999</v>
      </c>
      <c r="K85" s="28" t="s">
        <v>734</v>
      </c>
      <c r="L85" s="105" t="str">
        <f t="shared" si="14"/>
        <v>Yes</v>
      </c>
    </row>
    <row r="86" spans="1:12" x14ac:dyDescent="0.2">
      <c r="A86" s="137" t="s">
        <v>601</v>
      </c>
      <c r="B86" s="22" t="s">
        <v>213</v>
      </c>
      <c r="C86" s="23">
        <v>2819</v>
      </c>
      <c r="D86" s="27" t="str">
        <f t="shared" si="11"/>
        <v>N/A</v>
      </c>
      <c r="E86" s="23">
        <v>2712</v>
      </c>
      <c r="F86" s="27" t="str">
        <f t="shared" si="12"/>
        <v>N/A</v>
      </c>
      <c r="G86" s="23">
        <v>2633</v>
      </c>
      <c r="H86" s="27" t="str">
        <f t="shared" si="13"/>
        <v>N/A</v>
      </c>
      <c r="I86" s="8">
        <v>-3.8</v>
      </c>
      <c r="J86" s="8">
        <v>-2.91</v>
      </c>
      <c r="K86" s="28" t="s">
        <v>734</v>
      </c>
      <c r="L86" s="105" t="str">
        <f t="shared" si="14"/>
        <v>Yes</v>
      </c>
    </row>
    <row r="87" spans="1:12" x14ac:dyDescent="0.2">
      <c r="A87" s="137" t="s">
        <v>1416</v>
      </c>
      <c r="B87" s="22" t="s">
        <v>213</v>
      </c>
      <c r="C87" s="29">
        <v>93560.473217000006</v>
      </c>
      <c r="D87" s="27" t="str">
        <f t="shared" si="11"/>
        <v>N/A</v>
      </c>
      <c r="E87" s="29">
        <v>95620.281342000002</v>
      </c>
      <c r="F87" s="27" t="str">
        <f t="shared" si="12"/>
        <v>N/A</v>
      </c>
      <c r="G87" s="29">
        <v>98875.020508999994</v>
      </c>
      <c r="H87" s="27" t="str">
        <f t="shared" si="13"/>
        <v>N/A</v>
      </c>
      <c r="I87" s="8">
        <v>2.202</v>
      </c>
      <c r="J87" s="8">
        <v>3.4039999999999999</v>
      </c>
      <c r="K87" s="28" t="s">
        <v>734</v>
      </c>
      <c r="L87" s="105" t="str">
        <f t="shared" si="14"/>
        <v>Yes</v>
      </c>
    </row>
    <row r="88" spans="1:12" x14ac:dyDescent="0.2">
      <c r="A88" s="168" t="s">
        <v>602</v>
      </c>
      <c r="B88" s="22" t="s">
        <v>213</v>
      </c>
      <c r="C88" s="29">
        <v>731793000</v>
      </c>
      <c r="D88" s="27" t="str">
        <f t="shared" si="11"/>
        <v>N/A</v>
      </c>
      <c r="E88" s="29">
        <v>711505092</v>
      </c>
      <c r="F88" s="27" t="str">
        <f t="shared" si="12"/>
        <v>N/A</v>
      </c>
      <c r="G88" s="29">
        <v>720259048</v>
      </c>
      <c r="H88" s="27" t="str">
        <f t="shared" si="13"/>
        <v>N/A</v>
      </c>
      <c r="I88" s="8">
        <v>-2.77</v>
      </c>
      <c r="J88" s="8">
        <v>1.23</v>
      </c>
      <c r="K88" s="28" t="s">
        <v>734</v>
      </c>
      <c r="L88" s="105" t="str">
        <f t="shared" si="14"/>
        <v>Yes</v>
      </c>
    </row>
    <row r="89" spans="1:12" x14ac:dyDescent="0.2">
      <c r="A89" s="172" t="s">
        <v>603</v>
      </c>
      <c r="B89" s="23" t="s">
        <v>213</v>
      </c>
      <c r="C89" s="23">
        <v>17689</v>
      </c>
      <c r="D89" s="27" t="str">
        <f t="shared" si="11"/>
        <v>N/A</v>
      </c>
      <c r="E89" s="23">
        <v>17973</v>
      </c>
      <c r="F89" s="27" t="str">
        <f t="shared" si="12"/>
        <v>N/A</v>
      </c>
      <c r="G89" s="23">
        <v>17722</v>
      </c>
      <c r="H89" s="27" t="str">
        <f t="shared" si="13"/>
        <v>N/A</v>
      </c>
      <c r="I89" s="8">
        <v>1.6060000000000001</v>
      </c>
      <c r="J89" s="8">
        <v>-1.4</v>
      </c>
      <c r="K89" s="31" t="s">
        <v>734</v>
      </c>
      <c r="L89" s="105" t="str">
        <f t="shared" si="14"/>
        <v>Yes</v>
      </c>
    </row>
    <row r="90" spans="1:12" x14ac:dyDescent="0.2">
      <c r="A90" s="168" t="s">
        <v>1417</v>
      </c>
      <c r="B90" s="22" t="s">
        <v>213</v>
      </c>
      <c r="C90" s="29">
        <v>41369.947424999998</v>
      </c>
      <c r="D90" s="27" t="str">
        <f t="shared" si="11"/>
        <v>N/A</v>
      </c>
      <c r="E90" s="29">
        <v>39587.441829000003</v>
      </c>
      <c r="F90" s="27" t="str">
        <f t="shared" si="12"/>
        <v>N/A</v>
      </c>
      <c r="G90" s="29">
        <v>40642.085995000001</v>
      </c>
      <c r="H90" s="27" t="str">
        <f t="shared" si="13"/>
        <v>N/A</v>
      </c>
      <c r="I90" s="8">
        <v>-4.3099999999999996</v>
      </c>
      <c r="J90" s="8">
        <v>2.6640000000000001</v>
      </c>
      <c r="K90" s="28" t="s">
        <v>734</v>
      </c>
      <c r="L90" s="105" t="str">
        <f t="shared" si="14"/>
        <v>Yes</v>
      </c>
    </row>
    <row r="91" spans="1:12" ht="25.5" x14ac:dyDescent="0.2">
      <c r="A91" s="168" t="s">
        <v>604</v>
      </c>
      <c r="B91" s="22" t="s">
        <v>213</v>
      </c>
      <c r="C91" s="29">
        <v>158270938</v>
      </c>
      <c r="D91" s="27" t="str">
        <f t="shared" si="11"/>
        <v>N/A</v>
      </c>
      <c r="E91" s="29">
        <v>116890849</v>
      </c>
      <c r="F91" s="27" t="str">
        <f t="shared" si="12"/>
        <v>N/A</v>
      </c>
      <c r="G91" s="29">
        <v>117064006</v>
      </c>
      <c r="H91" s="27" t="str">
        <f t="shared" si="13"/>
        <v>N/A</v>
      </c>
      <c r="I91" s="8">
        <v>-26.1</v>
      </c>
      <c r="J91" s="8">
        <v>0.14810000000000001</v>
      </c>
      <c r="K91" s="28" t="s">
        <v>734</v>
      </c>
      <c r="L91" s="105" t="str">
        <f t="shared" si="14"/>
        <v>Yes</v>
      </c>
    </row>
    <row r="92" spans="1:12" x14ac:dyDescent="0.2">
      <c r="A92" s="168" t="s">
        <v>605</v>
      </c>
      <c r="B92" s="22" t="s">
        <v>213</v>
      </c>
      <c r="C92" s="23">
        <v>355128</v>
      </c>
      <c r="D92" s="27" t="str">
        <f t="shared" si="11"/>
        <v>N/A</v>
      </c>
      <c r="E92" s="23">
        <v>306787</v>
      </c>
      <c r="F92" s="27" t="str">
        <f t="shared" si="12"/>
        <v>N/A</v>
      </c>
      <c r="G92" s="23">
        <v>304863</v>
      </c>
      <c r="H92" s="27" t="str">
        <f t="shared" si="13"/>
        <v>N/A</v>
      </c>
      <c r="I92" s="8">
        <v>-13.6</v>
      </c>
      <c r="J92" s="8">
        <v>-0.627</v>
      </c>
      <c r="K92" s="28" t="s">
        <v>734</v>
      </c>
      <c r="L92" s="105" t="str">
        <f t="shared" si="14"/>
        <v>Yes</v>
      </c>
    </row>
    <row r="93" spans="1:12" x14ac:dyDescent="0.2">
      <c r="A93" s="168" t="s">
        <v>1418</v>
      </c>
      <c r="B93" s="22" t="s">
        <v>213</v>
      </c>
      <c r="C93" s="29">
        <v>445.67293482999997</v>
      </c>
      <c r="D93" s="27" t="str">
        <f t="shared" si="11"/>
        <v>N/A</v>
      </c>
      <c r="E93" s="29">
        <v>381.01630447000002</v>
      </c>
      <c r="F93" s="27" t="str">
        <f t="shared" si="12"/>
        <v>N/A</v>
      </c>
      <c r="G93" s="29">
        <v>383.98889337000003</v>
      </c>
      <c r="H93" s="27" t="str">
        <f t="shared" si="13"/>
        <v>N/A</v>
      </c>
      <c r="I93" s="8">
        <v>-14.5</v>
      </c>
      <c r="J93" s="8">
        <v>0.7802</v>
      </c>
      <c r="K93" s="28" t="s">
        <v>734</v>
      </c>
      <c r="L93" s="105" t="str">
        <f t="shared" si="14"/>
        <v>Yes</v>
      </c>
    </row>
    <row r="94" spans="1:12" x14ac:dyDescent="0.2">
      <c r="A94" s="168" t="s">
        <v>606</v>
      </c>
      <c r="B94" s="22" t="s">
        <v>213</v>
      </c>
      <c r="C94" s="29">
        <v>79351671</v>
      </c>
      <c r="D94" s="27" t="str">
        <f t="shared" si="11"/>
        <v>N/A</v>
      </c>
      <c r="E94" s="29">
        <v>80734147</v>
      </c>
      <c r="F94" s="27" t="str">
        <f t="shared" si="12"/>
        <v>N/A</v>
      </c>
      <c r="G94" s="29">
        <v>90276678</v>
      </c>
      <c r="H94" s="27" t="str">
        <f t="shared" si="13"/>
        <v>N/A</v>
      </c>
      <c r="I94" s="8">
        <v>1.742</v>
      </c>
      <c r="J94" s="8">
        <v>11.82</v>
      </c>
      <c r="K94" s="28" t="s">
        <v>734</v>
      </c>
      <c r="L94" s="105" t="str">
        <f t="shared" si="14"/>
        <v>Yes</v>
      </c>
    </row>
    <row r="95" spans="1:12" x14ac:dyDescent="0.2">
      <c r="A95" s="168" t="s">
        <v>607</v>
      </c>
      <c r="B95" s="22" t="s">
        <v>213</v>
      </c>
      <c r="C95" s="23">
        <v>204929</v>
      </c>
      <c r="D95" s="27" t="str">
        <f t="shared" si="11"/>
        <v>N/A</v>
      </c>
      <c r="E95" s="23">
        <v>199381</v>
      </c>
      <c r="F95" s="27" t="str">
        <f t="shared" si="12"/>
        <v>N/A</v>
      </c>
      <c r="G95" s="23">
        <v>207344</v>
      </c>
      <c r="H95" s="27" t="str">
        <f t="shared" si="13"/>
        <v>N/A</v>
      </c>
      <c r="I95" s="8">
        <v>-2.71</v>
      </c>
      <c r="J95" s="8">
        <v>3.9940000000000002</v>
      </c>
      <c r="K95" s="28" t="s">
        <v>734</v>
      </c>
      <c r="L95" s="105" t="str">
        <f t="shared" si="14"/>
        <v>Yes</v>
      </c>
    </row>
    <row r="96" spans="1:12" x14ac:dyDescent="0.2">
      <c r="A96" s="168" t="s">
        <v>1419</v>
      </c>
      <c r="B96" s="22" t="s">
        <v>213</v>
      </c>
      <c r="C96" s="29">
        <v>387.21543071000002</v>
      </c>
      <c r="D96" s="27" t="str">
        <f t="shared" si="11"/>
        <v>N/A</v>
      </c>
      <c r="E96" s="29">
        <v>404.92397469999997</v>
      </c>
      <c r="F96" s="27" t="str">
        <f t="shared" si="12"/>
        <v>N/A</v>
      </c>
      <c r="G96" s="29">
        <v>435.39566131999999</v>
      </c>
      <c r="H96" s="27" t="str">
        <f t="shared" si="13"/>
        <v>N/A</v>
      </c>
      <c r="I96" s="8">
        <v>4.5730000000000004</v>
      </c>
      <c r="J96" s="8">
        <v>7.5250000000000004</v>
      </c>
      <c r="K96" s="28" t="s">
        <v>734</v>
      </c>
      <c r="L96" s="105" t="str">
        <f t="shared" si="14"/>
        <v>Yes</v>
      </c>
    </row>
    <row r="97" spans="1:12" ht="25.5" x14ac:dyDescent="0.2">
      <c r="A97" s="168" t="s">
        <v>608</v>
      </c>
      <c r="B97" s="22" t="s">
        <v>213</v>
      </c>
      <c r="C97" s="29">
        <v>27832169</v>
      </c>
      <c r="D97" s="27" t="str">
        <f t="shared" si="11"/>
        <v>N/A</v>
      </c>
      <c r="E97" s="29">
        <v>24257412</v>
      </c>
      <c r="F97" s="27" t="str">
        <f t="shared" si="12"/>
        <v>N/A</v>
      </c>
      <c r="G97" s="29">
        <v>26033351</v>
      </c>
      <c r="H97" s="27" t="str">
        <f t="shared" si="13"/>
        <v>N/A</v>
      </c>
      <c r="I97" s="8">
        <v>-12.8</v>
      </c>
      <c r="J97" s="8">
        <v>7.3209999999999997</v>
      </c>
      <c r="K97" s="28" t="s">
        <v>734</v>
      </c>
      <c r="L97" s="105" t="str">
        <f t="shared" si="14"/>
        <v>Yes</v>
      </c>
    </row>
    <row r="98" spans="1:12" x14ac:dyDescent="0.2">
      <c r="A98" s="168" t="s">
        <v>609</v>
      </c>
      <c r="B98" s="22" t="s">
        <v>213</v>
      </c>
      <c r="C98" s="23">
        <v>203732</v>
      </c>
      <c r="D98" s="27" t="str">
        <f t="shared" si="11"/>
        <v>N/A</v>
      </c>
      <c r="E98" s="23">
        <v>179774</v>
      </c>
      <c r="F98" s="27" t="str">
        <f t="shared" si="12"/>
        <v>N/A</v>
      </c>
      <c r="G98" s="23">
        <v>184509</v>
      </c>
      <c r="H98" s="27" t="str">
        <f t="shared" si="13"/>
        <v>N/A</v>
      </c>
      <c r="I98" s="8">
        <v>-11.8</v>
      </c>
      <c r="J98" s="8">
        <v>2.6339999999999999</v>
      </c>
      <c r="K98" s="28" t="s">
        <v>734</v>
      </c>
      <c r="L98" s="105" t="str">
        <f t="shared" si="14"/>
        <v>Yes</v>
      </c>
    </row>
    <row r="99" spans="1:12" ht="25.5" x14ac:dyDescent="0.2">
      <c r="A99" s="168" t="s">
        <v>1420</v>
      </c>
      <c r="B99" s="22" t="s">
        <v>213</v>
      </c>
      <c r="C99" s="29">
        <v>136.61167122000001</v>
      </c>
      <c r="D99" s="27" t="str">
        <f t="shared" si="11"/>
        <v>N/A</v>
      </c>
      <c r="E99" s="29">
        <v>134.93281565000001</v>
      </c>
      <c r="F99" s="27" t="str">
        <f t="shared" si="12"/>
        <v>N/A</v>
      </c>
      <c r="G99" s="29">
        <v>141.09529074</v>
      </c>
      <c r="H99" s="27" t="str">
        <f t="shared" si="13"/>
        <v>N/A</v>
      </c>
      <c r="I99" s="8">
        <v>-1.23</v>
      </c>
      <c r="J99" s="8">
        <v>4.5670000000000002</v>
      </c>
      <c r="K99" s="28" t="s">
        <v>734</v>
      </c>
      <c r="L99" s="105" t="str">
        <f t="shared" si="14"/>
        <v>Yes</v>
      </c>
    </row>
    <row r="100" spans="1:12" ht="25.5" x14ac:dyDescent="0.2">
      <c r="A100" s="168" t="s">
        <v>610</v>
      </c>
      <c r="B100" s="22" t="s">
        <v>213</v>
      </c>
      <c r="C100" s="29">
        <v>173119958</v>
      </c>
      <c r="D100" s="27" t="str">
        <f t="shared" si="11"/>
        <v>N/A</v>
      </c>
      <c r="E100" s="29">
        <v>135040245</v>
      </c>
      <c r="F100" s="27" t="str">
        <f t="shared" si="12"/>
        <v>N/A</v>
      </c>
      <c r="G100" s="29">
        <v>148097710</v>
      </c>
      <c r="H100" s="27" t="str">
        <f t="shared" si="13"/>
        <v>N/A</v>
      </c>
      <c r="I100" s="8">
        <v>-22</v>
      </c>
      <c r="J100" s="8">
        <v>9.6690000000000005</v>
      </c>
      <c r="K100" s="28" t="s">
        <v>734</v>
      </c>
      <c r="L100" s="105" t="str">
        <f t="shared" si="14"/>
        <v>Yes</v>
      </c>
    </row>
    <row r="101" spans="1:12" x14ac:dyDescent="0.2">
      <c r="A101" s="168" t="s">
        <v>611</v>
      </c>
      <c r="B101" s="22" t="s">
        <v>213</v>
      </c>
      <c r="C101" s="23">
        <v>256963</v>
      </c>
      <c r="D101" s="27" t="str">
        <f t="shared" si="11"/>
        <v>N/A</v>
      </c>
      <c r="E101" s="23">
        <v>218504</v>
      </c>
      <c r="F101" s="27" t="str">
        <f t="shared" si="12"/>
        <v>N/A</v>
      </c>
      <c r="G101" s="23">
        <v>219267</v>
      </c>
      <c r="H101" s="27" t="str">
        <f t="shared" si="13"/>
        <v>N/A</v>
      </c>
      <c r="I101" s="8">
        <v>-15</v>
      </c>
      <c r="J101" s="8">
        <v>0.34920000000000001</v>
      </c>
      <c r="K101" s="28" t="s">
        <v>734</v>
      </c>
      <c r="L101" s="105" t="str">
        <f t="shared" si="14"/>
        <v>Yes</v>
      </c>
    </row>
    <row r="102" spans="1:12" x14ac:dyDescent="0.2">
      <c r="A102" s="168" t="s">
        <v>1421</v>
      </c>
      <c r="B102" s="22" t="s">
        <v>213</v>
      </c>
      <c r="C102" s="29">
        <v>673.71550767999997</v>
      </c>
      <c r="D102" s="27" t="str">
        <f t="shared" si="11"/>
        <v>N/A</v>
      </c>
      <c r="E102" s="29">
        <v>618.02184398999998</v>
      </c>
      <c r="F102" s="27" t="str">
        <f t="shared" si="12"/>
        <v>N/A</v>
      </c>
      <c r="G102" s="29">
        <v>675.42179169999997</v>
      </c>
      <c r="H102" s="27" t="str">
        <f t="shared" si="13"/>
        <v>N/A</v>
      </c>
      <c r="I102" s="8">
        <v>-8.27</v>
      </c>
      <c r="J102" s="8">
        <v>9.2880000000000003</v>
      </c>
      <c r="K102" s="28" t="s">
        <v>734</v>
      </c>
      <c r="L102" s="105" t="str">
        <f t="shared" si="14"/>
        <v>Yes</v>
      </c>
    </row>
    <row r="103" spans="1:12" x14ac:dyDescent="0.2">
      <c r="A103" s="168" t="s">
        <v>612</v>
      </c>
      <c r="B103" s="22" t="s">
        <v>213</v>
      </c>
      <c r="C103" s="29">
        <v>60696751</v>
      </c>
      <c r="D103" s="27" t="str">
        <f t="shared" si="11"/>
        <v>N/A</v>
      </c>
      <c r="E103" s="29">
        <v>54386318</v>
      </c>
      <c r="F103" s="27" t="str">
        <f t="shared" si="12"/>
        <v>N/A</v>
      </c>
      <c r="G103" s="29">
        <v>58151804</v>
      </c>
      <c r="H103" s="27" t="str">
        <f t="shared" si="13"/>
        <v>N/A</v>
      </c>
      <c r="I103" s="8">
        <v>-10.4</v>
      </c>
      <c r="J103" s="8">
        <v>6.9240000000000004</v>
      </c>
      <c r="K103" s="28" t="s">
        <v>734</v>
      </c>
      <c r="L103" s="105" t="str">
        <f t="shared" si="14"/>
        <v>Yes</v>
      </c>
    </row>
    <row r="104" spans="1:12" x14ac:dyDescent="0.2">
      <c r="A104" s="168" t="s">
        <v>613</v>
      </c>
      <c r="B104" s="22" t="s">
        <v>213</v>
      </c>
      <c r="C104" s="23">
        <v>172133</v>
      </c>
      <c r="D104" s="27" t="str">
        <f t="shared" si="11"/>
        <v>N/A</v>
      </c>
      <c r="E104" s="23">
        <v>157592</v>
      </c>
      <c r="F104" s="27" t="str">
        <f t="shared" si="12"/>
        <v>N/A</v>
      </c>
      <c r="G104" s="23">
        <v>162631</v>
      </c>
      <c r="H104" s="27" t="str">
        <f t="shared" si="13"/>
        <v>N/A</v>
      </c>
      <c r="I104" s="8">
        <v>-8.4499999999999993</v>
      </c>
      <c r="J104" s="8">
        <v>3.1970000000000001</v>
      </c>
      <c r="K104" s="28" t="s">
        <v>734</v>
      </c>
      <c r="L104" s="105" t="str">
        <f t="shared" si="14"/>
        <v>Yes</v>
      </c>
    </row>
    <row r="105" spans="1:12" x14ac:dyDescent="0.2">
      <c r="A105" s="168" t="s">
        <v>1422</v>
      </c>
      <c r="B105" s="22" t="s">
        <v>213</v>
      </c>
      <c r="C105" s="29">
        <v>352.61542528000001</v>
      </c>
      <c r="D105" s="27" t="str">
        <f t="shared" si="11"/>
        <v>N/A</v>
      </c>
      <c r="E105" s="29">
        <v>345.10836845</v>
      </c>
      <c r="F105" s="27" t="str">
        <f t="shared" si="12"/>
        <v>N/A</v>
      </c>
      <c r="G105" s="29">
        <v>357.56899976</v>
      </c>
      <c r="H105" s="27" t="str">
        <f t="shared" si="13"/>
        <v>N/A</v>
      </c>
      <c r="I105" s="8">
        <v>-2.13</v>
      </c>
      <c r="J105" s="8">
        <v>3.6110000000000002</v>
      </c>
      <c r="K105" s="28" t="s">
        <v>734</v>
      </c>
      <c r="L105" s="105" t="str">
        <f t="shared" si="14"/>
        <v>Yes</v>
      </c>
    </row>
    <row r="106" spans="1:12" ht="25.5" x14ac:dyDescent="0.2">
      <c r="A106" s="168" t="s">
        <v>614</v>
      </c>
      <c r="B106" s="22" t="s">
        <v>213</v>
      </c>
      <c r="C106" s="29">
        <v>5084808</v>
      </c>
      <c r="D106" s="27" t="str">
        <f t="shared" si="11"/>
        <v>N/A</v>
      </c>
      <c r="E106" s="29">
        <v>3218460</v>
      </c>
      <c r="F106" s="27" t="str">
        <f t="shared" si="12"/>
        <v>N/A</v>
      </c>
      <c r="G106" s="29">
        <v>1510154</v>
      </c>
      <c r="H106" s="27" t="str">
        <f t="shared" si="13"/>
        <v>N/A</v>
      </c>
      <c r="I106" s="8">
        <v>-36.700000000000003</v>
      </c>
      <c r="J106" s="8">
        <v>-53.1</v>
      </c>
      <c r="K106" s="28" t="s">
        <v>734</v>
      </c>
      <c r="L106" s="105" t="str">
        <f t="shared" si="14"/>
        <v>No</v>
      </c>
    </row>
    <row r="107" spans="1:12" x14ac:dyDescent="0.2">
      <c r="A107" s="168" t="s">
        <v>615</v>
      </c>
      <c r="B107" s="22" t="s">
        <v>213</v>
      </c>
      <c r="C107" s="23">
        <v>5466</v>
      </c>
      <c r="D107" s="27" t="str">
        <f t="shared" si="11"/>
        <v>N/A</v>
      </c>
      <c r="E107" s="23">
        <v>3506</v>
      </c>
      <c r="F107" s="27" t="str">
        <f t="shared" si="12"/>
        <v>N/A</v>
      </c>
      <c r="G107" s="23">
        <v>1211</v>
      </c>
      <c r="H107" s="27" t="str">
        <f t="shared" si="13"/>
        <v>N/A</v>
      </c>
      <c r="I107" s="8">
        <v>-35.9</v>
      </c>
      <c r="J107" s="8">
        <v>-65.5</v>
      </c>
      <c r="K107" s="28" t="s">
        <v>734</v>
      </c>
      <c r="L107" s="105" t="str">
        <f t="shared" si="14"/>
        <v>No</v>
      </c>
    </row>
    <row r="108" spans="1:12" ht="25.5" x14ac:dyDescent="0.2">
      <c r="A108" s="168" t="s">
        <v>1423</v>
      </c>
      <c r="B108" s="22" t="s">
        <v>213</v>
      </c>
      <c r="C108" s="29">
        <v>930.26125136999997</v>
      </c>
      <c r="D108" s="27" t="str">
        <f t="shared" si="11"/>
        <v>N/A</v>
      </c>
      <c r="E108" s="29">
        <v>917.98630918000003</v>
      </c>
      <c r="F108" s="27" t="str">
        <f t="shared" si="12"/>
        <v>N/A</v>
      </c>
      <c r="G108" s="29">
        <v>1247.0305533000001</v>
      </c>
      <c r="H108" s="27" t="str">
        <f t="shared" si="13"/>
        <v>N/A</v>
      </c>
      <c r="I108" s="8">
        <v>-1.32</v>
      </c>
      <c r="J108" s="8">
        <v>35.840000000000003</v>
      </c>
      <c r="K108" s="28" t="s">
        <v>734</v>
      </c>
      <c r="L108" s="105" t="str">
        <f t="shared" si="14"/>
        <v>No</v>
      </c>
    </row>
    <row r="109" spans="1:12" ht="25.5" x14ac:dyDescent="0.2">
      <c r="A109" s="168" t="s">
        <v>616</v>
      </c>
      <c r="B109" s="22" t="s">
        <v>213</v>
      </c>
      <c r="C109" s="29">
        <v>62229217</v>
      </c>
      <c r="D109" s="27" t="str">
        <f t="shared" si="11"/>
        <v>N/A</v>
      </c>
      <c r="E109" s="29">
        <v>47067478</v>
      </c>
      <c r="F109" s="27" t="str">
        <f t="shared" si="12"/>
        <v>N/A</v>
      </c>
      <c r="G109" s="29">
        <v>47453749</v>
      </c>
      <c r="H109" s="27" t="str">
        <f t="shared" si="13"/>
        <v>N/A</v>
      </c>
      <c r="I109" s="8">
        <v>-24.4</v>
      </c>
      <c r="J109" s="8">
        <v>0.82069999999999999</v>
      </c>
      <c r="K109" s="28" t="s">
        <v>734</v>
      </c>
      <c r="L109" s="105" t="str">
        <f t="shared" si="14"/>
        <v>Yes</v>
      </c>
    </row>
    <row r="110" spans="1:12" x14ac:dyDescent="0.2">
      <c r="A110" s="168" t="s">
        <v>617</v>
      </c>
      <c r="B110" s="22" t="s">
        <v>213</v>
      </c>
      <c r="C110" s="23">
        <v>313669</v>
      </c>
      <c r="D110" s="27" t="str">
        <f t="shared" si="11"/>
        <v>N/A</v>
      </c>
      <c r="E110" s="23">
        <v>267464</v>
      </c>
      <c r="F110" s="27" t="str">
        <f t="shared" si="12"/>
        <v>N/A</v>
      </c>
      <c r="G110" s="23">
        <v>263987</v>
      </c>
      <c r="H110" s="27" t="str">
        <f t="shared" si="13"/>
        <v>N/A</v>
      </c>
      <c r="I110" s="8">
        <v>-14.7</v>
      </c>
      <c r="J110" s="8">
        <v>-1.3</v>
      </c>
      <c r="K110" s="28" t="s">
        <v>734</v>
      </c>
      <c r="L110" s="105" t="str">
        <f t="shared" si="14"/>
        <v>Yes</v>
      </c>
    </row>
    <row r="111" spans="1:12" x14ac:dyDescent="0.2">
      <c r="A111" s="168" t="s">
        <v>1424</v>
      </c>
      <c r="B111" s="22" t="s">
        <v>213</v>
      </c>
      <c r="C111" s="29">
        <v>198.39135203000001</v>
      </c>
      <c r="D111" s="27" t="str">
        <f t="shared" si="11"/>
        <v>N/A</v>
      </c>
      <c r="E111" s="29">
        <v>175.97687164999999</v>
      </c>
      <c r="F111" s="27" t="str">
        <f t="shared" si="12"/>
        <v>N/A</v>
      </c>
      <c r="G111" s="29">
        <v>179.75790096</v>
      </c>
      <c r="H111" s="27" t="str">
        <f t="shared" si="13"/>
        <v>N/A</v>
      </c>
      <c r="I111" s="8">
        <v>-11.3</v>
      </c>
      <c r="J111" s="8">
        <v>2.149</v>
      </c>
      <c r="K111" s="28" t="s">
        <v>734</v>
      </c>
      <c r="L111" s="105" t="str">
        <f t="shared" si="14"/>
        <v>Yes</v>
      </c>
    </row>
    <row r="112" spans="1:12" x14ac:dyDescent="0.2">
      <c r="A112" s="168" t="s">
        <v>618</v>
      </c>
      <c r="B112" s="22" t="s">
        <v>213</v>
      </c>
      <c r="C112" s="29">
        <v>237139023</v>
      </c>
      <c r="D112" s="27" t="str">
        <f t="shared" si="11"/>
        <v>N/A</v>
      </c>
      <c r="E112" s="29">
        <v>220481546</v>
      </c>
      <c r="F112" s="27" t="str">
        <f t="shared" si="12"/>
        <v>N/A</v>
      </c>
      <c r="G112" s="29">
        <v>246317445</v>
      </c>
      <c r="H112" s="27" t="str">
        <f t="shared" si="13"/>
        <v>N/A</v>
      </c>
      <c r="I112" s="8">
        <v>-7.02</v>
      </c>
      <c r="J112" s="8">
        <v>11.72</v>
      </c>
      <c r="K112" s="28" t="s">
        <v>734</v>
      </c>
      <c r="L112" s="105" t="str">
        <f t="shared" si="14"/>
        <v>Yes</v>
      </c>
    </row>
    <row r="113" spans="1:12" x14ac:dyDescent="0.2">
      <c r="A113" s="168" t="s">
        <v>619</v>
      </c>
      <c r="B113" s="22" t="s">
        <v>213</v>
      </c>
      <c r="C113" s="23">
        <v>355669</v>
      </c>
      <c r="D113" s="27" t="str">
        <f t="shared" si="11"/>
        <v>N/A</v>
      </c>
      <c r="E113" s="23">
        <v>287184</v>
      </c>
      <c r="F113" s="27" t="str">
        <f t="shared" si="12"/>
        <v>N/A</v>
      </c>
      <c r="G113" s="23">
        <v>278525</v>
      </c>
      <c r="H113" s="27" t="str">
        <f t="shared" si="13"/>
        <v>N/A</v>
      </c>
      <c r="I113" s="8">
        <v>-19.3</v>
      </c>
      <c r="J113" s="8">
        <v>-3.02</v>
      </c>
      <c r="K113" s="28" t="s">
        <v>734</v>
      </c>
      <c r="L113" s="105" t="str">
        <f t="shared" si="14"/>
        <v>Yes</v>
      </c>
    </row>
    <row r="114" spans="1:12" x14ac:dyDescent="0.2">
      <c r="A114" s="168" t="s">
        <v>1425</v>
      </c>
      <c r="B114" s="22" t="s">
        <v>213</v>
      </c>
      <c r="C114" s="29">
        <v>666.74077021000005</v>
      </c>
      <c r="D114" s="27" t="str">
        <f t="shared" si="11"/>
        <v>N/A</v>
      </c>
      <c r="E114" s="29">
        <v>767.73617610999997</v>
      </c>
      <c r="F114" s="27" t="str">
        <f t="shared" si="12"/>
        <v>N/A</v>
      </c>
      <c r="G114" s="29">
        <v>884.36386320999998</v>
      </c>
      <c r="H114" s="27" t="str">
        <f t="shared" si="13"/>
        <v>N/A</v>
      </c>
      <c r="I114" s="8">
        <v>15.15</v>
      </c>
      <c r="J114" s="8">
        <v>15.19</v>
      </c>
      <c r="K114" s="28" t="s">
        <v>734</v>
      </c>
      <c r="L114" s="105" t="str">
        <f t="shared" si="14"/>
        <v>Yes</v>
      </c>
    </row>
    <row r="115" spans="1:12" ht="25.5" x14ac:dyDescent="0.2">
      <c r="A115" s="168" t="s">
        <v>620</v>
      </c>
      <c r="B115" s="22" t="s">
        <v>213</v>
      </c>
      <c r="C115" s="29">
        <v>260068252</v>
      </c>
      <c r="D115" s="27" t="str">
        <f t="shared" si="11"/>
        <v>N/A</v>
      </c>
      <c r="E115" s="29">
        <v>273057952</v>
      </c>
      <c r="F115" s="27" t="str">
        <f t="shared" si="12"/>
        <v>N/A</v>
      </c>
      <c r="G115" s="29">
        <v>303197245</v>
      </c>
      <c r="H115" s="27" t="str">
        <f t="shared" si="13"/>
        <v>N/A</v>
      </c>
      <c r="I115" s="8">
        <v>4.9950000000000001</v>
      </c>
      <c r="J115" s="8">
        <v>11.04</v>
      </c>
      <c r="K115" s="28" t="s">
        <v>734</v>
      </c>
      <c r="L115" s="105" t="str">
        <f t="shared" si="14"/>
        <v>Yes</v>
      </c>
    </row>
    <row r="116" spans="1:12" x14ac:dyDescent="0.2">
      <c r="A116" s="172" t="s">
        <v>621</v>
      </c>
      <c r="B116" s="23" t="s">
        <v>213</v>
      </c>
      <c r="C116" s="23">
        <v>143547</v>
      </c>
      <c r="D116" s="27" t="str">
        <f t="shared" si="11"/>
        <v>N/A</v>
      </c>
      <c r="E116" s="23">
        <v>120754</v>
      </c>
      <c r="F116" s="27" t="str">
        <f t="shared" si="12"/>
        <v>N/A</v>
      </c>
      <c r="G116" s="23">
        <v>123326</v>
      </c>
      <c r="H116" s="27" t="str">
        <f t="shared" si="13"/>
        <v>N/A</v>
      </c>
      <c r="I116" s="8">
        <v>-15.9</v>
      </c>
      <c r="J116" s="8">
        <v>2.13</v>
      </c>
      <c r="K116" s="31" t="s">
        <v>734</v>
      </c>
      <c r="L116" s="105" t="str">
        <f t="shared" si="14"/>
        <v>Yes</v>
      </c>
    </row>
    <row r="117" spans="1:12" ht="25.5" x14ac:dyDescent="0.2">
      <c r="A117" s="168" t="s">
        <v>1426</v>
      </c>
      <c r="B117" s="22" t="s">
        <v>213</v>
      </c>
      <c r="C117" s="29">
        <v>1811.7289249999999</v>
      </c>
      <c r="D117" s="27" t="str">
        <f t="shared" si="11"/>
        <v>N/A</v>
      </c>
      <c r="E117" s="29">
        <v>2261.2745912999999</v>
      </c>
      <c r="F117" s="27" t="str">
        <f t="shared" si="12"/>
        <v>N/A</v>
      </c>
      <c r="G117" s="29">
        <v>2458.5022217999999</v>
      </c>
      <c r="H117" s="27" t="str">
        <f t="shared" si="13"/>
        <v>N/A</v>
      </c>
      <c r="I117" s="8">
        <v>24.81</v>
      </c>
      <c r="J117" s="8">
        <v>8.7219999999999995</v>
      </c>
      <c r="K117" s="28" t="s">
        <v>734</v>
      </c>
      <c r="L117" s="105" t="str">
        <f t="shared" si="14"/>
        <v>Yes</v>
      </c>
    </row>
    <row r="118" spans="1:12" ht="25.5" x14ac:dyDescent="0.2">
      <c r="A118" s="168" t="s">
        <v>622</v>
      </c>
      <c r="B118" s="22" t="s">
        <v>213</v>
      </c>
      <c r="C118" s="29">
        <v>17346365</v>
      </c>
      <c r="D118" s="27" t="str">
        <f t="shared" si="11"/>
        <v>N/A</v>
      </c>
      <c r="E118" s="29">
        <v>14725809</v>
      </c>
      <c r="F118" s="27" t="str">
        <f t="shared" si="12"/>
        <v>N/A</v>
      </c>
      <c r="G118" s="29">
        <v>15262794</v>
      </c>
      <c r="H118" s="27" t="str">
        <f t="shared" si="13"/>
        <v>N/A</v>
      </c>
      <c r="I118" s="8">
        <v>-15.1</v>
      </c>
      <c r="J118" s="8">
        <v>3.6469999999999998</v>
      </c>
      <c r="K118" s="28" t="s">
        <v>734</v>
      </c>
      <c r="L118" s="105" t="str">
        <f t="shared" si="14"/>
        <v>Yes</v>
      </c>
    </row>
    <row r="119" spans="1:12" x14ac:dyDescent="0.2">
      <c r="A119" s="168" t="s">
        <v>623</v>
      </c>
      <c r="B119" s="22" t="s">
        <v>213</v>
      </c>
      <c r="C119" s="23">
        <v>36727</v>
      </c>
      <c r="D119" s="27" t="str">
        <f t="shared" si="11"/>
        <v>N/A</v>
      </c>
      <c r="E119" s="23">
        <v>33790</v>
      </c>
      <c r="F119" s="27" t="str">
        <f t="shared" si="12"/>
        <v>N/A</v>
      </c>
      <c r="G119" s="23">
        <v>34138</v>
      </c>
      <c r="H119" s="27" t="str">
        <f t="shared" si="13"/>
        <v>N/A</v>
      </c>
      <c r="I119" s="8">
        <v>-8</v>
      </c>
      <c r="J119" s="8">
        <v>1.03</v>
      </c>
      <c r="K119" s="28" t="s">
        <v>734</v>
      </c>
      <c r="L119" s="105" t="str">
        <f t="shared" si="14"/>
        <v>Yes</v>
      </c>
    </row>
    <row r="120" spans="1:12" ht="25.5" x14ac:dyDescent="0.2">
      <c r="A120" s="168" t="s">
        <v>1427</v>
      </c>
      <c r="B120" s="22" t="s">
        <v>213</v>
      </c>
      <c r="C120" s="29">
        <v>472.30552454999997</v>
      </c>
      <c r="D120" s="27" t="str">
        <f t="shared" si="11"/>
        <v>N/A</v>
      </c>
      <c r="E120" s="29">
        <v>435.80375851000002</v>
      </c>
      <c r="F120" s="27" t="str">
        <f t="shared" si="12"/>
        <v>N/A</v>
      </c>
      <c r="G120" s="29">
        <v>447.09104223999998</v>
      </c>
      <c r="H120" s="27" t="str">
        <f t="shared" si="13"/>
        <v>N/A</v>
      </c>
      <c r="I120" s="8">
        <v>-7.73</v>
      </c>
      <c r="J120" s="8">
        <v>2.59</v>
      </c>
      <c r="K120" s="28" t="s">
        <v>734</v>
      </c>
      <c r="L120" s="105" t="str">
        <f t="shared" si="14"/>
        <v>Yes</v>
      </c>
    </row>
    <row r="121" spans="1:12" ht="25.5" x14ac:dyDescent="0.2">
      <c r="A121" s="168" t="s">
        <v>624</v>
      </c>
      <c r="B121" s="22" t="s">
        <v>213</v>
      </c>
      <c r="C121" s="29">
        <v>8751076</v>
      </c>
      <c r="D121" s="27" t="str">
        <f t="shared" si="11"/>
        <v>N/A</v>
      </c>
      <c r="E121" s="29">
        <v>10736691</v>
      </c>
      <c r="F121" s="27" t="str">
        <f t="shared" si="12"/>
        <v>N/A</v>
      </c>
      <c r="G121" s="29">
        <v>8385162</v>
      </c>
      <c r="H121" s="27" t="str">
        <f t="shared" si="13"/>
        <v>N/A</v>
      </c>
      <c r="I121" s="8">
        <v>22.69</v>
      </c>
      <c r="J121" s="8">
        <v>-21.9</v>
      </c>
      <c r="K121" s="28" t="s">
        <v>734</v>
      </c>
      <c r="L121" s="105" t="str">
        <f t="shared" si="14"/>
        <v>Yes</v>
      </c>
    </row>
    <row r="122" spans="1:12" x14ac:dyDescent="0.2">
      <c r="A122" s="168" t="s">
        <v>625</v>
      </c>
      <c r="B122" s="22" t="s">
        <v>213</v>
      </c>
      <c r="C122" s="23">
        <v>573</v>
      </c>
      <c r="D122" s="27" t="str">
        <f t="shared" si="11"/>
        <v>N/A</v>
      </c>
      <c r="E122" s="23">
        <v>615</v>
      </c>
      <c r="F122" s="27" t="str">
        <f t="shared" si="12"/>
        <v>N/A</v>
      </c>
      <c r="G122" s="23">
        <v>696</v>
      </c>
      <c r="H122" s="27" t="str">
        <f t="shared" si="13"/>
        <v>N/A</v>
      </c>
      <c r="I122" s="8">
        <v>7.33</v>
      </c>
      <c r="J122" s="8">
        <v>13.17</v>
      </c>
      <c r="K122" s="28" t="s">
        <v>734</v>
      </c>
      <c r="L122" s="105" t="str">
        <f t="shared" si="14"/>
        <v>Yes</v>
      </c>
    </row>
    <row r="123" spans="1:12" ht="25.5" x14ac:dyDescent="0.2">
      <c r="A123" s="168" t="s">
        <v>1428</v>
      </c>
      <c r="B123" s="22" t="s">
        <v>213</v>
      </c>
      <c r="C123" s="29">
        <v>15272.383943999999</v>
      </c>
      <c r="D123" s="27" t="str">
        <f t="shared" si="11"/>
        <v>N/A</v>
      </c>
      <c r="E123" s="29">
        <v>17458.034146000002</v>
      </c>
      <c r="F123" s="27" t="str">
        <f t="shared" si="12"/>
        <v>N/A</v>
      </c>
      <c r="G123" s="29">
        <v>12047.646552</v>
      </c>
      <c r="H123" s="27" t="str">
        <f t="shared" si="13"/>
        <v>N/A</v>
      </c>
      <c r="I123" s="8">
        <v>14.31</v>
      </c>
      <c r="J123" s="8">
        <v>-31</v>
      </c>
      <c r="K123" s="28" t="s">
        <v>734</v>
      </c>
      <c r="L123" s="105" t="str">
        <f t="shared" si="14"/>
        <v>No</v>
      </c>
    </row>
    <row r="124" spans="1:12" ht="25.5" x14ac:dyDescent="0.2">
      <c r="A124" s="168" t="s">
        <v>626</v>
      </c>
      <c r="B124" s="22" t="s">
        <v>213</v>
      </c>
      <c r="C124" s="29">
        <v>8263373</v>
      </c>
      <c r="D124" s="27" t="str">
        <f t="shared" si="11"/>
        <v>N/A</v>
      </c>
      <c r="E124" s="29">
        <v>3122559</v>
      </c>
      <c r="F124" s="27" t="str">
        <f t="shared" si="12"/>
        <v>N/A</v>
      </c>
      <c r="G124" s="29">
        <v>3219073</v>
      </c>
      <c r="H124" s="27" t="str">
        <f t="shared" si="13"/>
        <v>N/A</v>
      </c>
      <c r="I124" s="8">
        <v>-62.2</v>
      </c>
      <c r="J124" s="8">
        <v>3.0910000000000002</v>
      </c>
      <c r="K124" s="28" t="s">
        <v>734</v>
      </c>
      <c r="L124" s="105" t="str">
        <f t="shared" si="14"/>
        <v>Yes</v>
      </c>
    </row>
    <row r="125" spans="1:12" ht="25.5" x14ac:dyDescent="0.2">
      <c r="A125" s="168" t="s">
        <v>627</v>
      </c>
      <c r="B125" s="22" t="s">
        <v>213</v>
      </c>
      <c r="C125" s="23">
        <v>11551</v>
      </c>
      <c r="D125" s="27" t="str">
        <f t="shared" si="11"/>
        <v>N/A</v>
      </c>
      <c r="E125" s="23">
        <v>9875</v>
      </c>
      <c r="F125" s="27" t="str">
        <f t="shared" si="12"/>
        <v>N/A</v>
      </c>
      <c r="G125" s="23">
        <v>10553</v>
      </c>
      <c r="H125" s="27" t="str">
        <f t="shared" si="13"/>
        <v>N/A</v>
      </c>
      <c r="I125" s="8">
        <v>-14.5</v>
      </c>
      <c r="J125" s="8">
        <v>6.8659999999999997</v>
      </c>
      <c r="K125" s="28" t="s">
        <v>734</v>
      </c>
      <c r="L125" s="105" t="str">
        <f t="shared" si="14"/>
        <v>Yes</v>
      </c>
    </row>
    <row r="126" spans="1:12" ht="25.5" x14ac:dyDescent="0.2">
      <c r="A126" s="168" t="s">
        <v>1429</v>
      </c>
      <c r="B126" s="22" t="s">
        <v>213</v>
      </c>
      <c r="C126" s="29">
        <v>715.38161198</v>
      </c>
      <c r="D126" s="27" t="str">
        <f t="shared" si="11"/>
        <v>N/A</v>
      </c>
      <c r="E126" s="29">
        <v>316.20850632999998</v>
      </c>
      <c r="F126" s="27" t="str">
        <f t="shared" si="12"/>
        <v>N/A</v>
      </c>
      <c r="G126" s="29">
        <v>305.03866198999998</v>
      </c>
      <c r="H126" s="27" t="str">
        <f t="shared" si="13"/>
        <v>N/A</v>
      </c>
      <c r="I126" s="8">
        <v>-55.8</v>
      </c>
      <c r="J126" s="8">
        <v>-3.53</v>
      </c>
      <c r="K126" s="28" t="s">
        <v>734</v>
      </c>
      <c r="L126" s="105" t="str">
        <f t="shared" si="14"/>
        <v>Yes</v>
      </c>
    </row>
    <row r="127" spans="1:12" ht="25.5" x14ac:dyDescent="0.2">
      <c r="A127" s="168" t="s">
        <v>628</v>
      </c>
      <c r="B127" s="22" t="s">
        <v>213</v>
      </c>
      <c r="C127" s="29">
        <v>0</v>
      </c>
      <c r="D127" s="27" t="str">
        <f t="shared" si="11"/>
        <v>N/A</v>
      </c>
      <c r="E127" s="29">
        <v>0</v>
      </c>
      <c r="F127" s="27" t="str">
        <f t="shared" si="12"/>
        <v>N/A</v>
      </c>
      <c r="G127" s="29">
        <v>0</v>
      </c>
      <c r="H127" s="27" t="str">
        <f t="shared" si="13"/>
        <v>N/A</v>
      </c>
      <c r="I127" s="8" t="s">
        <v>1748</v>
      </c>
      <c r="J127" s="8" t="s">
        <v>1748</v>
      </c>
      <c r="K127" s="28" t="s">
        <v>734</v>
      </c>
      <c r="L127" s="105" t="str">
        <f t="shared" si="14"/>
        <v>N/A</v>
      </c>
    </row>
    <row r="128" spans="1:12" x14ac:dyDescent="0.2">
      <c r="A128" s="168" t="s">
        <v>629</v>
      </c>
      <c r="B128" s="22" t="s">
        <v>213</v>
      </c>
      <c r="C128" s="23">
        <v>0</v>
      </c>
      <c r="D128" s="27" t="str">
        <f t="shared" si="11"/>
        <v>N/A</v>
      </c>
      <c r="E128" s="23">
        <v>0</v>
      </c>
      <c r="F128" s="27" t="str">
        <f t="shared" si="12"/>
        <v>N/A</v>
      </c>
      <c r="G128" s="23">
        <v>0</v>
      </c>
      <c r="H128" s="27" t="str">
        <f t="shared" si="13"/>
        <v>N/A</v>
      </c>
      <c r="I128" s="8" t="s">
        <v>1748</v>
      </c>
      <c r="J128" s="8" t="s">
        <v>1748</v>
      </c>
      <c r="K128" s="28" t="s">
        <v>734</v>
      </c>
      <c r="L128" s="105" t="str">
        <f t="shared" si="14"/>
        <v>N/A</v>
      </c>
    </row>
    <row r="129" spans="1:12" ht="25.5" x14ac:dyDescent="0.2">
      <c r="A129" s="168" t="s">
        <v>1430</v>
      </c>
      <c r="B129" s="22" t="s">
        <v>213</v>
      </c>
      <c r="C129" s="29" t="s">
        <v>1748</v>
      </c>
      <c r="D129" s="27" t="str">
        <f t="shared" si="11"/>
        <v>N/A</v>
      </c>
      <c r="E129" s="29" t="s">
        <v>1748</v>
      </c>
      <c r="F129" s="27" t="str">
        <f t="shared" si="12"/>
        <v>N/A</v>
      </c>
      <c r="G129" s="29" t="s">
        <v>1748</v>
      </c>
      <c r="H129" s="27" t="str">
        <f t="shared" si="13"/>
        <v>N/A</v>
      </c>
      <c r="I129" s="8" t="s">
        <v>1748</v>
      </c>
      <c r="J129" s="8" t="s">
        <v>1748</v>
      </c>
      <c r="K129" s="28" t="s">
        <v>734</v>
      </c>
      <c r="L129" s="105" t="str">
        <f t="shared" si="14"/>
        <v>N/A</v>
      </c>
    </row>
    <row r="130" spans="1:12" ht="25.5" x14ac:dyDescent="0.2">
      <c r="A130" s="168" t="s">
        <v>630</v>
      </c>
      <c r="B130" s="22" t="s">
        <v>213</v>
      </c>
      <c r="C130" s="29">
        <v>6992571</v>
      </c>
      <c r="D130" s="27" t="str">
        <f t="shared" si="11"/>
        <v>N/A</v>
      </c>
      <c r="E130" s="29">
        <v>6981002</v>
      </c>
      <c r="F130" s="27" t="str">
        <f t="shared" si="12"/>
        <v>N/A</v>
      </c>
      <c r="G130" s="29">
        <v>8675866</v>
      </c>
      <c r="H130" s="27" t="str">
        <f t="shared" si="13"/>
        <v>N/A</v>
      </c>
      <c r="I130" s="8">
        <v>-0.16500000000000001</v>
      </c>
      <c r="J130" s="8">
        <v>24.28</v>
      </c>
      <c r="K130" s="28" t="s">
        <v>734</v>
      </c>
      <c r="L130" s="105" t="str">
        <f t="shared" si="14"/>
        <v>Yes</v>
      </c>
    </row>
    <row r="131" spans="1:12" x14ac:dyDescent="0.2">
      <c r="A131" s="168" t="s">
        <v>631</v>
      </c>
      <c r="B131" s="22" t="s">
        <v>213</v>
      </c>
      <c r="C131" s="23">
        <v>8177</v>
      </c>
      <c r="D131" s="27" t="str">
        <f t="shared" si="11"/>
        <v>N/A</v>
      </c>
      <c r="E131" s="23">
        <v>8796</v>
      </c>
      <c r="F131" s="27" t="str">
        <f t="shared" si="12"/>
        <v>N/A</v>
      </c>
      <c r="G131" s="23">
        <v>11044</v>
      </c>
      <c r="H131" s="27" t="str">
        <f t="shared" si="13"/>
        <v>N/A</v>
      </c>
      <c r="I131" s="8">
        <v>7.57</v>
      </c>
      <c r="J131" s="8">
        <v>25.56</v>
      </c>
      <c r="K131" s="28" t="s">
        <v>734</v>
      </c>
      <c r="L131" s="105" t="str">
        <f t="shared" si="14"/>
        <v>Yes</v>
      </c>
    </row>
    <row r="132" spans="1:12" ht="25.5" x14ac:dyDescent="0.2">
      <c r="A132" s="168" t="s">
        <v>1431</v>
      </c>
      <c r="B132" s="22" t="s">
        <v>213</v>
      </c>
      <c r="C132" s="29">
        <v>855.15115567999999</v>
      </c>
      <c r="D132" s="27" t="str">
        <f t="shared" si="11"/>
        <v>N/A</v>
      </c>
      <c r="E132" s="29">
        <v>793.65643474000001</v>
      </c>
      <c r="F132" s="27" t="str">
        <f t="shared" si="12"/>
        <v>N/A</v>
      </c>
      <c r="G132" s="29">
        <v>785.57279971000003</v>
      </c>
      <c r="H132" s="27" t="str">
        <f t="shared" si="13"/>
        <v>N/A</v>
      </c>
      <c r="I132" s="8">
        <v>-7.19</v>
      </c>
      <c r="J132" s="8">
        <v>-1.02</v>
      </c>
      <c r="K132" s="28" t="s">
        <v>734</v>
      </c>
      <c r="L132" s="105" t="str">
        <f t="shared" si="14"/>
        <v>Yes</v>
      </c>
    </row>
    <row r="133" spans="1:12" ht="25.5" x14ac:dyDescent="0.2">
      <c r="A133" s="168" t="s">
        <v>632</v>
      </c>
      <c r="B133" s="22" t="s">
        <v>213</v>
      </c>
      <c r="C133" s="29">
        <v>31918815</v>
      </c>
      <c r="D133" s="27" t="str">
        <f t="shared" si="11"/>
        <v>N/A</v>
      </c>
      <c r="E133" s="29">
        <v>33548861</v>
      </c>
      <c r="F133" s="27" t="str">
        <f t="shared" si="12"/>
        <v>N/A</v>
      </c>
      <c r="G133" s="29">
        <v>34595049</v>
      </c>
      <c r="H133" s="27" t="str">
        <f t="shared" si="13"/>
        <v>N/A</v>
      </c>
      <c r="I133" s="8">
        <v>5.1070000000000002</v>
      </c>
      <c r="J133" s="8">
        <v>3.1179999999999999</v>
      </c>
      <c r="K133" s="28" t="s">
        <v>734</v>
      </c>
      <c r="L133" s="105" t="str">
        <f t="shared" si="14"/>
        <v>Yes</v>
      </c>
    </row>
    <row r="134" spans="1:12" x14ac:dyDescent="0.2">
      <c r="A134" s="168" t="s">
        <v>633</v>
      </c>
      <c r="B134" s="22" t="s">
        <v>213</v>
      </c>
      <c r="C134" s="23">
        <v>2394</v>
      </c>
      <c r="D134" s="27" t="str">
        <f t="shared" si="11"/>
        <v>N/A</v>
      </c>
      <c r="E134" s="23">
        <v>2496</v>
      </c>
      <c r="F134" s="27" t="str">
        <f t="shared" si="12"/>
        <v>N/A</v>
      </c>
      <c r="G134" s="23">
        <v>2588</v>
      </c>
      <c r="H134" s="27" t="str">
        <f t="shared" si="13"/>
        <v>N/A</v>
      </c>
      <c r="I134" s="8">
        <v>4.2610000000000001</v>
      </c>
      <c r="J134" s="8">
        <v>3.6859999999999999</v>
      </c>
      <c r="K134" s="28" t="s">
        <v>734</v>
      </c>
      <c r="L134" s="105" t="str">
        <f t="shared" si="14"/>
        <v>Yes</v>
      </c>
    </row>
    <row r="135" spans="1:12" x14ac:dyDescent="0.2">
      <c r="A135" s="168" t="s">
        <v>1432</v>
      </c>
      <c r="B135" s="22" t="s">
        <v>213</v>
      </c>
      <c r="C135" s="29">
        <v>13332.838346</v>
      </c>
      <c r="D135" s="27" t="str">
        <f t="shared" si="11"/>
        <v>N/A</v>
      </c>
      <c r="E135" s="29">
        <v>13441.050080000001</v>
      </c>
      <c r="F135" s="27" t="str">
        <f t="shared" si="12"/>
        <v>N/A</v>
      </c>
      <c r="G135" s="29">
        <v>13367.484157999999</v>
      </c>
      <c r="H135" s="27" t="str">
        <f t="shared" si="13"/>
        <v>N/A</v>
      </c>
      <c r="I135" s="8">
        <v>0.81159999999999999</v>
      </c>
      <c r="J135" s="8">
        <v>-0.54700000000000004</v>
      </c>
      <c r="K135" s="28" t="s">
        <v>734</v>
      </c>
      <c r="L135" s="105" t="str">
        <f t="shared" si="14"/>
        <v>Yes</v>
      </c>
    </row>
    <row r="136" spans="1:12" ht="25.5" x14ac:dyDescent="0.2">
      <c r="A136" s="168" t="s">
        <v>634</v>
      </c>
      <c r="B136" s="22" t="s">
        <v>213</v>
      </c>
      <c r="C136" s="29">
        <v>5190209</v>
      </c>
      <c r="D136" s="27" t="str">
        <f t="shared" si="11"/>
        <v>N/A</v>
      </c>
      <c r="E136" s="29">
        <v>4433095</v>
      </c>
      <c r="F136" s="27" t="str">
        <f t="shared" si="12"/>
        <v>N/A</v>
      </c>
      <c r="G136" s="29">
        <v>4821114</v>
      </c>
      <c r="H136" s="27" t="str">
        <f t="shared" si="13"/>
        <v>N/A</v>
      </c>
      <c r="I136" s="8">
        <v>-14.6</v>
      </c>
      <c r="J136" s="8">
        <v>8.7530000000000001</v>
      </c>
      <c r="K136" s="28" t="s">
        <v>734</v>
      </c>
      <c r="L136" s="105" t="str">
        <f>IF(J136="Div by 0", "N/A", IF(OR(J136="N/A",K136="N/A"),"N/A", IF(J136&gt;VALUE(MID(K136,1,2)), "No", IF(J136&lt;-1*VALUE(MID(K136,1,2)), "No", "Yes"))))</f>
        <v>Yes</v>
      </c>
    </row>
    <row r="137" spans="1:12" x14ac:dyDescent="0.2">
      <c r="A137" s="168" t="s">
        <v>635</v>
      </c>
      <c r="B137" s="22" t="s">
        <v>213</v>
      </c>
      <c r="C137" s="23">
        <v>35540</v>
      </c>
      <c r="D137" s="27" t="str">
        <f t="shared" si="11"/>
        <v>N/A</v>
      </c>
      <c r="E137" s="23">
        <v>33007</v>
      </c>
      <c r="F137" s="27" t="str">
        <f t="shared" si="12"/>
        <v>N/A</v>
      </c>
      <c r="G137" s="23">
        <v>35058</v>
      </c>
      <c r="H137" s="27" t="str">
        <f t="shared" si="13"/>
        <v>N/A</v>
      </c>
      <c r="I137" s="8">
        <v>-7.13</v>
      </c>
      <c r="J137" s="8">
        <v>6.2140000000000004</v>
      </c>
      <c r="K137" s="28" t="s">
        <v>734</v>
      </c>
      <c r="L137" s="105" t="str">
        <f t="shared" ref="L137:L141" si="15">IF(J137="Div by 0", "N/A", IF(OR(J137="N/A",K137="N/A"),"N/A", IF(J137&gt;VALUE(MID(K137,1,2)), "No", IF(J137&lt;-1*VALUE(MID(K137,1,2)), "No", "Yes"))))</f>
        <v>Yes</v>
      </c>
    </row>
    <row r="138" spans="1:12" ht="25.5" x14ac:dyDescent="0.2">
      <c r="A138" s="168" t="s">
        <v>1433</v>
      </c>
      <c r="B138" s="22" t="s">
        <v>213</v>
      </c>
      <c r="C138" s="29">
        <v>146.03851997999999</v>
      </c>
      <c r="D138" s="27" t="str">
        <f t="shared" si="11"/>
        <v>N/A</v>
      </c>
      <c r="E138" s="29">
        <v>134.30772260000001</v>
      </c>
      <c r="F138" s="27" t="str">
        <f t="shared" si="12"/>
        <v>N/A</v>
      </c>
      <c r="G138" s="29">
        <v>137.51822694000001</v>
      </c>
      <c r="H138" s="27" t="str">
        <f t="shared" si="13"/>
        <v>N/A</v>
      </c>
      <c r="I138" s="8">
        <v>-8.0299999999999994</v>
      </c>
      <c r="J138" s="8">
        <v>2.39</v>
      </c>
      <c r="K138" s="28" t="s">
        <v>734</v>
      </c>
      <c r="L138" s="105" t="str">
        <f t="shared" si="15"/>
        <v>Yes</v>
      </c>
    </row>
    <row r="139" spans="1:12" ht="25.5" x14ac:dyDescent="0.2">
      <c r="A139" s="168" t="s">
        <v>636</v>
      </c>
      <c r="B139" s="22" t="s">
        <v>213</v>
      </c>
      <c r="C139" s="29">
        <v>5813143</v>
      </c>
      <c r="D139" s="27" t="str">
        <f t="shared" si="11"/>
        <v>N/A</v>
      </c>
      <c r="E139" s="29">
        <v>7564712</v>
      </c>
      <c r="F139" s="27" t="str">
        <f t="shared" si="12"/>
        <v>N/A</v>
      </c>
      <c r="G139" s="29">
        <v>9713729</v>
      </c>
      <c r="H139" s="27" t="str">
        <f t="shared" si="13"/>
        <v>N/A</v>
      </c>
      <c r="I139" s="8">
        <v>30.13</v>
      </c>
      <c r="J139" s="8">
        <v>28.41</v>
      </c>
      <c r="K139" s="28" t="s">
        <v>734</v>
      </c>
      <c r="L139" s="105" t="str">
        <f t="shared" si="15"/>
        <v>Yes</v>
      </c>
    </row>
    <row r="140" spans="1:12" x14ac:dyDescent="0.2">
      <c r="A140" s="168" t="s">
        <v>637</v>
      </c>
      <c r="B140" s="22" t="s">
        <v>213</v>
      </c>
      <c r="C140" s="23">
        <v>95</v>
      </c>
      <c r="D140" s="27" t="str">
        <f t="shared" si="11"/>
        <v>N/A</v>
      </c>
      <c r="E140" s="23">
        <v>121</v>
      </c>
      <c r="F140" s="27" t="str">
        <f t="shared" si="12"/>
        <v>N/A</v>
      </c>
      <c r="G140" s="23">
        <v>110</v>
      </c>
      <c r="H140" s="27" t="str">
        <f t="shared" si="13"/>
        <v>N/A</v>
      </c>
      <c r="I140" s="8">
        <v>27.37</v>
      </c>
      <c r="J140" s="8">
        <v>-9.09</v>
      </c>
      <c r="K140" s="28" t="s">
        <v>734</v>
      </c>
      <c r="L140" s="105" t="str">
        <f t="shared" si="15"/>
        <v>Yes</v>
      </c>
    </row>
    <row r="141" spans="1:12" ht="25.5" x14ac:dyDescent="0.2">
      <c r="A141" s="168" t="s">
        <v>1434</v>
      </c>
      <c r="B141" s="22" t="s">
        <v>213</v>
      </c>
      <c r="C141" s="29">
        <v>61190.978947000003</v>
      </c>
      <c r="D141" s="27" t="str">
        <f t="shared" si="11"/>
        <v>N/A</v>
      </c>
      <c r="E141" s="29">
        <v>62518.280992</v>
      </c>
      <c r="F141" s="27" t="str">
        <f t="shared" si="12"/>
        <v>N/A</v>
      </c>
      <c r="G141" s="29">
        <v>88306.627273000006</v>
      </c>
      <c r="H141" s="27" t="str">
        <f t="shared" si="13"/>
        <v>N/A</v>
      </c>
      <c r="I141" s="8">
        <v>2.169</v>
      </c>
      <c r="J141" s="8">
        <v>41.25</v>
      </c>
      <c r="K141" s="28" t="s">
        <v>734</v>
      </c>
      <c r="L141" s="105" t="str">
        <f t="shared" si="15"/>
        <v>No</v>
      </c>
    </row>
    <row r="142" spans="1:12" ht="25.5" x14ac:dyDescent="0.2">
      <c r="A142" s="168" t="s">
        <v>638</v>
      </c>
      <c r="B142" s="22" t="s">
        <v>213</v>
      </c>
      <c r="C142" s="29">
        <v>42524301</v>
      </c>
      <c r="D142" s="27" t="str">
        <f t="shared" si="11"/>
        <v>N/A</v>
      </c>
      <c r="E142" s="29">
        <v>41846474</v>
      </c>
      <c r="F142" s="27" t="str">
        <f t="shared" si="12"/>
        <v>N/A</v>
      </c>
      <c r="G142" s="29">
        <v>45580214</v>
      </c>
      <c r="H142" s="27" t="str">
        <f t="shared" si="13"/>
        <v>N/A</v>
      </c>
      <c r="I142" s="8">
        <v>-1.59</v>
      </c>
      <c r="J142" s="8">
        <v>8.9220000000000006</v>
      </c>
      <c r="K142" s="28" t="s">
        <v>734</v>
      </c>
      <c r="L142" s="105" t="str">
        <f t="shared" ref="L142:L153" si="16">IF(J142="Div by 0", "N/A", IF(K142="N/A","N/A", IF(J142&gt;VALUE(MID(K142,1,2)), "No", IF(J142&lt;-1*VALUE(MID(K142,1,2)), "No", "Yes"))))</f>
        <v>Yes</v>
      </c>
    </row>
    <row r="143" spans="1:12" ht="25.5" x14ac:dyDescent="0.2">
      <c r="A143" s="168" t="s">
        <v>639</v>
      </c>
      <c r="B143" s="22" t="s">
        <v>213</v>
      </c>
      <c r="C143" s="23">
        <v>132144</v>
      </c>
      <c r="D143" s="27" t="str">
        <f t="shared" si="11"/>
        <v>N/A</v>
      </c>
      <c r="E143" s="23">
        <v>116971</v>
      </c>
      <c r="F143" s="27" t="str">
        <f t="shared" si="12"/>
        <v>N/A</v>
      </c>
      <c r="G143" s="23">
        <v>120330</v>
      </c>
      <c r="H143" s="27" t="str">
        <f t="shared" si="13"/>
        <v>N/A</v>
      </c>
      <c r="I143" s="8">
        <v>-11.5</v>
      </c>
      <c r="J143" s="8">
        <v>2.8719999999999999</v>
      </c>
      <c r="K143" s="28" t="s">
        <v>734</v>
      </c>
      <c r="L143" s="105" t="str">
        <f t="shared" si="16"/>
        <v>Yes</v>
      </c>
    </row>
    <row r="144" spans="1:12" ht="25.5" x14ac:dyDescent="0.2">
      <c r="A144" s="168" t="s">
        <v>1435</v>
      </c>
      <c r="B144" s="22" t="s">
        <v>213</v>
      </c>
      <c r="C144" s="29">
        <v>321.80273792000003</v>
      </c>
      <c r="D144" s="27" t="str">
        <f t="shared" si="11"/>
        <v>N/A</v>
      </c>
      <c r="E144" s="29">
        <v>357.75084422999998</v>
      </c>
      <c r="F144" s="27" t="str">
        <f t="shared" si="12"/>
        <v>N/A</v>
      </c>
      <c r="G144" s="29">
        <v>378.79343471999999</v>
      </c>
      <c r="H144" s="27" t="str">
        <f t="shared" si="13"/>
        <v>N/A</v>
      </c>
      <c r="I144" s="8">
        <v>11.17</v>
      </c>
      <c r="J144" s="8">
        <v>5.8819999999999997</v>
      </c>
      <c r="K144" s="28" t="s">
        <v>734</v>
      </c>
      <c r="L144" s="105" t="str">
        <f t="shared" si="16"/>
        <v>Yes</v>
      </c>
    </row>
    <row r="145" spans="1:12" ht="25.5" x14ac:dyDescent="0.2">
      <c r="A145" s="168" t="s">
        <v>640</v>
      </c>
      <c r="B145" s="22" t="s">
        <v>213</v>
      </c>
      <c r="C145" s="29">
        <v>0</v>
      </c>
      <c r="D145" s="27" t="str">
        <f t="shared" ref="D145:D153" si="17">IF($B145="N/A","N/A",IF(C145&gt;10,"No",IF(C145&lt;-10,"No","Yes")))</f>
        <v>N/A</v>
      </c>
      <c r="E145" s="29">
        <v>0</v>
      </c>
      <c r="F145" s="27" t="str">
        <f t="shared" ref="F145:F153" si="18">IF($B145="N/A","N/A",IF(E145&gt;10,"No",IF(E145&lt;-10,"No","Yes")))</f>
        <v>N/A</v>
      </c>
      <c r="G145" s="29">
        <v>0</v>
      </c>
      <c r="H145" s="27" t="str">
        <f t="shared" ref="H145:H153" si="19">IF($B145="N/A","N/A",IF(G145&gt;10,"No",IF(G145&lt;-10,"No","Yes")))</f>
        <v>N/A</v>
      </c>
      <c r="I145" s="8" t="s">
        <v>1748</v>
      </c>
      <c r="J145" s="8" t="s">
        <v>1748</v>
      </c>
      <c r="K145" s="28" t="s">
        <v>734</v>
      </c>
      <c r="L145" s="105" t="str">
        <f t="shared" si="16"/>
        <v>N/A</v>
      </c>
    </row>
    <row r="146" spans="1:12" x14ac:dyDescent="0.2">
      <c r="A146" s="168" t="s">
        <v>641</v>
      </c>
      <c r="B146" s="22" t="s">
        <v>213</v>
      </c>
      <c r="C146" s="23">
        <v>0</v>
      </c>
      <c r="D146" s="27" t="str">
        <f t="shared" si="17"/>
        <v>N/A</v>
      </c>
      <c r="E146" s="23">
        <v>0</v>
      </c>
      <c r="F146" s="27" t="str">
        <f t="shared" si="18"/>
        <v>N/A</v>
      </c>
      <c r="G146" s="23">
        <v>0</v>
      </c>
      <c r="H146" s="27" t="str">
        <f t="shared" si="19"/>
        <v>N/A</v>
      </c>
      <c r="I146" s="8" t="s">
        <v>1748</v>
      </c>
      <c r="J146" s="8" t="s">
        <v>1748</v>
      </c>
      <c r="K146" s="28" t="s">
        <v>734</v>
      </c>
      <c r="L146" s="105" t="str">
        <f t="shared" si="16"/>
        <v>N/A</v>
      </c>
    </row>
    <row r="147" spans="1:12" ht="25.5" x14ac:dyDescent="0.2">
      <c r="A147" s="168" t="s">
        <v>1436</v>
      </c>
      <c r="B147" s="22" t="s">
        <v>213</v>
      </c>
      <c r="C147" s="29" t="s">
        <v>1748</v>
      </c>
      <c r="D147" s="27" t="str">
        <f t="shared" si="17"/>
        <v>N/A</v>
      </c>
      <c r="E147" s="29" t="s">
        <v>1748</v>
      </c>
      <c r="F147" s="27" t="str">
        <f t="shared" si="18"/>
        <v>N/A</v>
      </c>
      <c r="G147" s="29" t="s">
        <v>1748</v>
      </c>
      <c r="H147" s="27" t="str">
        <f t="shared" si="19"/>
        <v>N/A</v>
      </c>
      <c r="I147" s="8" t="s">
        <v>1748</v>
      </c>
      <c r="J147" s="8" t="s">
        <v>1748</v>
      </c>
      <c r="K147" s="28" t="s">
        <v>734</v>
      </c>
      <c r="L147" s="105" t="str">
        <f t="shared" si="16"/>
        <v>N/A</v>
      </c>
    </row>
    <row r="148" spans="1:12" ht="25.5" x14ac:dyDescent="0.2">
      <c r="A148" s="168" t="s">
        <v>642</v>
      </c>
      <c r="B148" s="22" t="s">
        <v>213</v>
      </c>
      <c r="C148" s="29">
        <v>110044497</v>
      </c>
      <c r="D148" s="27" t="str">
        <f t="shared" si="17"/>
        <v>N/A</v>
      </c>
      <c r="E148" s="29">
        <v>107332332</v>
      </c>
      <c r="F148" s="27" t="str">
        <f t="shared" si="18"/>
        <v>N/A</v>
      </c>
      <c r="G148" s="29">
        <v>108241318</v>
      </c>
      <c r="H148" s="27" t="str">
        <f t="shared" si="19"/>
        <v>N/A</v>
      </c>
      <c r="I148" s="8">
        <v>-2.46</v>
      </c>
      <c r="J148" s="8">
        <v>0.84689999999999999</v>
      </c>
      <c r="K148" s="28" t="s">
        <v>734</v>
      </c>
      <c r="L148" s="105" t="str">
        <f t="shared" si="16"/>
        <v>Yes</v>
      </c>
    </row>
    <row r="149" spans="1:12" x14ac:dyDescent="0.2">
      <c r="A149" s="168" t="s">
        <v>643</v>
      </c>
      <c r="B149" s="22" t="s">
        <v>213</v>
      </c>
      <c r="C149" s="23">
        <v>51941</v>
      </c>
      <c r="D149" s="27" t="str">
        <f t="shared" si="17"/>
        <v>N/A</v>
      </c>
      <c r="E149" s="23">
        <v>49218</v>
      </c>
      <c r="F149" s="27" t="str">
        <f t="shared" si="18"/>
        <v>N/A</v>
      </c>
      <c r="G149" s="23">
        <v>48306</v>
      </c>
      <c r="H149" s="27" t="str">
        <f t="shared" si="19"/>
        <v>N/A</v>
      </c>
      <c r="I149" s="8">
        <v>-5.24</v>
      </c>
      <c r="J149" s="8">
        <v>-1.85</v>
      </c>
      <c r="K149" s="28" t="s">
        <v>734</v>
      </c>
      <c r="L149" s="105" t="str">
        <f t="shared" si="16"/>
        <v>Yes</v>
      </c>
    </row>
    <row r="150" spans="1:12" ht="25.5" x14ac:dyDescent="0.2">
      <c r="A150" s="168" t="s">
        <v>1437</v>
      </c>
      <c r="B150" s="22" t="s">
        <v>213</v>
      </c>
      <c r="C150" s="29">
        <v>2118.6441731999998</v>
      </c>
      <c r="D150" s="27" t="str">
        <f t="shared" si="17"/>
        <v>N/A</v>
      </c>
      <c r="E150" s="29">
        <v>2180.7536267</v>
      </c>
      <c r="F150" s="27" t="str">
        <f t="shared" si="18"/>
        <v>N/A</v>
      </c>
      <c r="G150" s="29">
        <v>2240.7427235</v>
      </c>
      <c r="H150" s="27" t="str">
        <f t="shared" si="19"/>
        <v>N/A</v>
      </c>
      <c r="I150" s="8">
        <v>2.9319999999999999</v>
      </c>
      <c r="J150" s="8">
        <v>2.7509999999999999</v>
      </c>
      <c r="K150" s="28" t="s">
        <v>734</v>
      </c>
      <c r="L150" s="105" t="str">
        <f t="shared" si="16"/>
        <v>Yes</v>
      </c>
    </row>
    <row r="151" spans="1:12" ht="25.5" x14ac:dyDescent="0.2">
      <c r="A151" s="168" t="s">
        <v>644</v>
      </c>
      <c r="B151" s="22" t="s">
        <v>213</v>
      </c>
      <c r="C151" s="29">
        <v>15514613</v>
      </c>
      <c r="D151" s="27" t="str">
        <f t="shared" si="17"/>
        <v>N/A</v>
      </c>
      <c r="E151" s="29">
        <v>19323017</v>
      </c>
      <c r="F151" s="27" t="str">
        <f t="shared" si="18"/>
        <v>N/A</v>
      </c>
      <c r="G151" s="29">
        <v>23120669</v>
      </c>
      <c r="H151" s="27" t="str">
        <f t="shared" si="19"/>
        <v>N/A</v>
      </c>
      <c r="I151" s="8">
        <v>24.55</v>
      </c>
      <c r="J151" s="8">
        <v>19.649999999999999</v>
      </c>
      <c r="K151" s="28" t="s">
        <v>734</v>
      </c>
      <c r="L151" s="105" t="str">
        <f t="shared" si="16"/>
        <v>Yes</v>
      </c>
    </row>
    <row r="152" spans="1:12" x14ac:dyDescent="0.2">
      <c r="A152" s="168" t="s">
        <v>645</v>
      </c>
      <c r="B152" s="22" t="s">
        <v>213</v>
      </c>
      <c r="C152" s="23">
        <v>1980</v>
      </c>
      <c r="D152" s="27" t="str">
        <f t="shared" si="17"/>
        <v>N/A</v>
      </c>
      <c r="E152" s="23">
        <v>2617</v>
      </c>
      <c r="F152" s="27" t="str">
        <f t="shared" si="18"/>
        <v>N/A</v>
      </c>
      <c r="G152" s="23">
        <v>2922</v>
      </c>
      <c r="H152" s="27" t="str">
        <f t="shared" si="19"/>
        <v>N/A</v>
      </c>
      <c r="I152" s="8">
        <v>32.17</v>
      </c>
      <c r="J152" s="8">
        <v>11.65</v>
      </c>
      <c r="K152" s="28" t="s">
        <v>734</v>
      </c>
      <c r="L152" s="105" t="str">
        <f t="shared" si="16"/>
        <v>Yes</v>
      </c>
    </row>
    <row r="153" spans="1:12" ht="25.5" x14ac:dyDescent="0.2">
      <c r="A153" s="168" t="s">
        <v>1438</v>
      </c>
      <c r="B153" s="22" t="s">
        <v>213</v>
      </c>
      <c r="C153" s="29">
        <v>7835.6631312999998</v>
      </c>
      <c r="D153" s="27" t="str">
        <f t="shared" si="17"/>
        <v>N/A</v>
      </c>
      <c r="E153" s="29">
        <v>7383.6518914999997</v>
      </c>
      <c r="F153" s="27" t="str">
        <f t="shared" si="18"/>
        <v>N/A</v>
      </c>
      <c r="G153" s="29">
        <v>7912.6177275999999</v>
      </c>
      <c r="H153" s="27" t="str">
        <f t="shared" si="19"/>
        <v>N/A</v>
      </c>
      <c r="I153" s="8">
        <v>-5.77</v>
      </c>
      <c r="J153" s="8">
        <v>7.1639999999999997</v>
      </c>
      <c r="K153" s="28" t="s">
        <v>734</v>
      </c>
      <c r="L153" s="105" t="str">
        <f t="shared" si="16"/>
        <v>Yes</v>
      </c>
    </row>
    <row r="154" spans="1:12" x14ac:dyDescent="0.2">
      <c r="A154" s="168" t="s">
        <v>1504</v>
      </c>
      <c r="B154" s="22" t="s">
        <v>213</v>
      </c>
      <c r="C154" s="29">
        <v>619.76866687999996</v>
      </c>
      <c r="D154" s="27" t="str">
        <f t="shared" ref="D154:D173" si="20">IF($B154="N/A","N/A",IF(C154&gt;10,"No",IF(C154&lt;-10,"No","Yes")))</f>
        <v>N/A</v>
      </c>
      <c r="E154" s="29">
        <v>460.75913759999997</v>
      </c>
      <c r="F154" s="27" t="str">
        <f t="shared" ref="F154:F173" si="21">IF($B154="N/A","N/A",IF(E154&gt;10,"No",IF(E154&lt;-10,"No","Yes")))</f>
        <v>N/A</v>
      </c>
      <c r="G154" s="29">
        <v>441.83773415000002</v>
      </c>
      <c r="H154" s="27" t="str">
        <f t="shared" ref="H154:H173" si="22">IF($B154="N/A","N/A",IF(G154&gt;10,"No",IF(G154&lt;-10,"No","Yes")))</f>
        <v>N/A</v>
      </c>
      <c r="I154" s="8">
        <v>-25.7</v>
      </c>
      <c r="J154" s="8">
        <v>-4.1100000000000003</v>
      </c>
      <c r="K154" s="28" t="s">
        <v>734</v>
      </c>
      <c r="L154" s="105" t="str">
        <f t="shared" ref="L154:L173" si="23">IF(J154="Div by 0", "N/A", IF(K154="N/A","N/A", IF(J154&gt;VALUE(MID(K154,1,2)), "No", IF(J154&lt;-1*VALUE(MID(K154,1,2)), "No", "Yes"))))</f>
        <v>Yes</v>
      </c>
    </row>
    <row r="155" spans="1:12" x14ac:dyDescent="0.2">
      <c r="A155" s="174" t="s">
        <v>1505</v>
      </c>
      <c r="B155" s="22" t="s">
        <v>213</v>
      </c>
      <c r="C155" s="29">
        <v>463.51277364999999</v>
      </c>
      <c r="D155" s="27" t="str">
        <f t="shared" si="20"/>
        <v>N/A</v>
      </c>
      <c r="E155" s="29">
        <v>483.84630377000002</v>
      </c>
      <c r="F155" s="27" t="str">
        <f t="shared" si="21"/>
        <v>N/A</v>
      </c>
      <c r="G155" s="29">
        <v>479.75045223000001</v>
      </c>
      <c r="H155" s="27" t="str">
        <f t="shared" si="22"/>
        <v>N/A</v>
      </c>
      <c r="I155" s="8">
        <v>4.3869999999999996</v>
      </c>
      <c r="J155" s="8">
        <v>-0.84699999999999998</v>
      </c>
      <c r="K155" s="28" t="s">
        <v>734</v>
      </c>
      <c r="L155" s="105" t="str">
        <f t="shared" si="23"/>
        <v>Yes</v>
      </c>
    </row>
    <row r="156" spans="1:12" ht="25.5" x14ac:dyDescent="0.2">
      <c r="A156" s="174" t="s">
        <v>1506</v>
      </c>
      <c r="B156" s="22" t="s">
        <v>213</v>
      </c>
      <c r="C156" s="29">
        <v>1971.6141593</v>
      </c>
      <c r="D156" s="27" t="str">
        <f t="shared" si="20"/>
        <v>N/A</v>
      </c>
      <c r="E156" s="29">
        <v>1796.0509030000001</v>
      </c>
      <c r="F156" s="27" t="str">
        <f t="shared" si="21"/>
        <v>N/A</v>
      </c>
      <c r="G156" s="29">
        <v>1724.4244784</v>
      </c>
      <c r="H156" s="27" t="str">
        <f t="shared" si="22"/>
        <v>N/A</v>
      </c>
      <c r="I156" s="8">
        <v>-8.9</v>
      </c>
      <c r="J156" s="8">
        <v>-3.99</v>
      </c>
      <c r="K156" s="28" t="s">
        <v>734</v>
      </c>
      <c r="L156" s="105" t="str">
        <f t="shared" si="23"/>
        <v>Yes</v>
      </c>
    </row>
    <row r="157" spans="1:12" x14ac:dyDescent="0.2">
      <c r="A157" s="174" t="s">
        <v>1507</v>
      </c>
      <c r="B157" s="22" t="s">
        <v>213</v>
      </c>
      <c r="C157" s="29">
        <v>277.33922719999998</v>
      </c>
      <c r="D157" s="27" t="str">
        <f t="shared" si="20"/>
        <v>N/A</v>
      </c>
      <c r="E157" s="29">
        <v>188.45023569</v>
      </c>
      <c r="F157" s="27" t="str">
        <f t="shared" si="21"/>
        <v>N/A</v>
      </c>
      <c r="G157" s="29">
        <v>178.5363308</v>
      </c>
      <c r="H157" s="27" t="str">
        <f t="shared" si="22"/>
        <v>N/A</v>
      </c>
      <c r="I157" s="8">
        <v>-32.1</v>
      </c>
      <c r="J157" s="8">
        <v>-5.26</v>
      </c>
      <c r="K157" s="28" t="s">
        <v>734</v>
      </c>
      <c r="L157" s="105" t="str">
        <f t="shared" si="23"/>
        <v>Yes</v>
      </c>
    </row>
    <row r="158" spans="1:12" x14ac:dyDescent="0.2">
      <c r="A158" s="174" t="s">
        <v>1508</v>
      </c>
      <c r="B158" s="22" t="s">
        <v>213</v>
      </c>
      <c r="C158" s="29">
        <v>1746.5992799999999</v>
      </c>
      <c r="D158" s="27" t="str">
        <f t="shared" si="20"/>
        <v>N/A</v>
      </c>
      <c r="E158" s="29">
        <v>472.11576045999999</v>
      </c>
      <c r="F158" s="27" t="str">
        <f t="shared" si="21"/>
        <v>N/A</v>
      </c>
      <c r="G158" s="29">
        <v>480.96003202999998</v>
      </c>
      <c r="H158" s="27" t="str">
        <f t="shared" si="22"/>
        <v>N/A</v>
      </c>
      <c r="I158" s="8">
        <v>-73</v>
      </c>
      <c r="J158" s="8">
        <v>1.873</v>
      </c>
      <c r="K158" s="28" t="s">
        <v>734</v>
      </c>
      <c r="L158" s="105" t="str">
        <f t="shared" si="23"/>
        <v>Yes</v>
      </c>
    </row>
    <row r="159" spans="1:12" x14ac:dyDescent="0.2">
      <c r="A159" s="168" t="s">
        <v>1509</v>
      </c>
      <c r="B159" s="22" t="s">
        <v>213</v>
      </c>
      <c r="C159" s="29">
        <v>1964.3976502999999</v>
      </c>
      <c r="D159" s="27" t="str">
        <f t="shared" si="20"/>
        <v>N/A</v>
      </c>
      <c r="E159" s="29">
        <v>2138.2470202999998</v>
      </c>
      <c r="F159" s="27" t="str">
        <f t="shared" si="21"/>
        <v>N/A</v>
      </c>
      <c r="G159" s="29">
        <v>2210.2106371999998</v>
      </c>
      <c r="H159" s="27" t="str">
        <f t="shared" si="22"/>
        <v>N/A</v>
      </c>
      <c r="I159" s="8">
        <v>8.85</v>
      </c>
      <c r="J159" s="8">
        <v>3.3660000000000001</v>
      </c>
      <c r="K159" s="28" t="s">
        <v>734</v>
      </c>
      <c r="L159" s="105" t="str">
        <f t="shared" si="23"/>
        <v>Yes</v>
      </c>
    </row>
    <row r="160" spans="1:12" x14ac:dyDescent="0.2">
      <c r="A160" s="174" t="s">
        <v>1510</v>
      </c>
      <c r="B160" s="22" t="s">
        <v>213</v>
      </c>
      <c r="C160" s="29">
        <v>12720.959871999999</v>
      </c>
      <c r="D160" s="27" t="str">
        <f t="shared" si="20"/>
        <v>N/A</v>
      </c>
      <c r="E160" s="29">
        <v>11992.92164</v>
      </c>
      <c r="F160" s="27" t="str">
        <f t="shared" si="21"/>
        <v>N/A</v>
      </c>
      <c r="G160" s="29">
        <v>12399.039226999999</v>
      </c>
      <c r="H160" s="27" t="str">
        <f t="shared" si="22"/>
        <v>N/A</v>
      </c>
      <c r="I160" s="8">
        <v>-5.72</v>
      </c>
      <c r="J160" s="8">
        <v>3.3860000000000001</v>
      </c>
      <c r="K160" s="28" t="s">
        <v>734</v>
      </c>
      <c r="L160" s="105" t="str">
        <f t="shared" si="23"/>
        <v>Yes</v>
      </c>
    </row>
    <row r="161" spans="1:12" ht="25.5" x14ac:dyDescent="0.2">
      <c r="A161" s="174" t="s">
        <v>1511</v>
      </c>
      <c r="B161" s="22" t="s">
        <v>213</v>
      </c>
      <c r="C161" s="29">
        <v>5880.8959599</v>
      </c>
      <c r="D161" s="27" t="str">
        <f t="shared" si="20"/>
        <v>N/A</v>
      </c>
      <c r="E161" s="29">
        <v>5465.5932177000004</v>
      </c>
      <c r="F161" s="27" t="str">
        <f t="shared" si="21"/>
        <v>N/A</v>
      </c>
      <c r="G161" s="29">
        <v>5664.6381332000001</v>
      </c>
      <c r="H161" s="27" t="str">
        <f t="shared" si="22"/>
        <v>N/A</v>
      </c>
      <c r="I161" s="8">
        <v>-7.06</v>
      </c>
      <c r="J161" s="8">
        <v>3.6419999999999999</v>
      </c>
      <c r="K161" s="28" t="s">
        <v>734</v>
      </c>
      <c r="L161" s="105" t="str">
        <f t="shared" si="23"/>
        <v>Yes</v>
      </c>
    </row>
    <row r="162" spans="1:12" x14ac:dyDescent="0.2">
      <c r="A162" s="174" t="s">
        <v>1512</v>
      </c>
      <c r="B162" s="22" t="s">
        <v>213</v>
      </c>
      <c r="C162" s="29">
        <v>113.92878512999999</v>
      </c>
      <c r="D162" s="27" t="str">
        <f t="shared" si="20"/>
        <v>N/A</v>
      </c>
      <c r="E162" s="29">
        <v>120.09537682</v>
      </c>
      <c r="F162" s="27" t="str">
        <f t="shared" si="21"/>
        <v>N/A</v>
      </c>
      <c r="G162" s="29">
        <v>132.26808145000001</v>
      </c>
      <c r="H162" s="27" t="str">
        <f t="shared" si="22"/>
        <v>N/A</v>
      </c>
      <c r="I162" s="8">
        <v>5.4130000000000003</v>
      </c>
      <c r="J162" s="8">
        <v>10.14</v>
      </c>
      <c r="K162" s="28" t="s">
        <v>734</v>
      </c>
      <c r="L162" s="105" t="str">
        <f t="shared" si="23"/>
        <v>Yes</v>
      </c>
    </row>
    <row r="163" spans="1:12" x14ac:dyDescent="0.2">
      <c r="A163" s="174" t="s">
        <v>1513</v>
      </c>
      <c r="B163" s="22" t="s">
        <v>213</v>
      </c>
      <c r="C163" s="29">
        <v>0.9587675256</v>
      </c>
      <c r="D163" s="27" t="str">
        <f t="shared" si="20"/>
        <v>N/A</v>
      </c>
      <c r="E163" s="29">
        <v>44.571870040999997</v>
      </c>
      <c r="F163" s="27" t="str">
        <f t="shared" si="21"/>
        <v>N/A</v>
      </c>
      <c r="G163" s="29">
        <v>13.365535818</v>
      </c>
      <c r="H163" s="27" t="str">
        <f t="shared" si="22"/>
        <v>N/A</v>
      </c>
      <c r="I163" s="8">
        <v>4549</v>
      </c>
      <c r="J163" s="8">
        <v>-70</v>
      </c>
      <c r="K163" s="28" t="s">
        <v>734</v>
      </c>
      <c r="L163" s="105" t="str">
        <f t="shared" si="23"/>
        <v>No</v>
      </c>
    </row>
    <row r="164" spans="1:12" x14ac:dyDescent="0.2">
      <c r="A164" s="168" t="s">
        <v>1514</v>
      </c>
      <c r="B164" s="22" t="s">
        <v>213</v>
      </c>
      <c r="C164" s="29">
        <v>442.44336127000003</v>
      </c>
      <c r="D164" s="27" t="str">
        <f t="shared" si="20"/>
        <v>N/A</v>
      </c>
      <c r="E164" s="29">
        <v>458.21869148000002</v>
      </c>
      <c r="F164" s="27" t="str">
        <f t="shared" si="21"/>
        <v>N/A</v>
      </c>
      <c r="G164" s="29">
        <v>523.83892721999996</v>
      </c>
      <c r="H164" s="27" t="str">
        <f t="shared" si="22"/>
        <v>N/A</v>
      </c>
      <c r="I164" s="8">
        <v>3.5659999999999998</v>
      </c>
      <c r="J164" s="8">
        <v>14.32</v>
      </c>
      <c r="K164" s="28" t="s">
        <v>734</v>
      </c>
      <c r="L164" s="105" t="str">
        <f t="shared" si="23"/>
        <v>Yes</v>
      </c>
    </row>
    <row r="165" spans="1:12" x14ac:dyDescent="0.2">
      <c r="A165" s="174" t="s">
        <v>1515</v>
      </c>
      <c r="B165" s="22" t="s">
        <v>213</v>
      </c>
      <c r="C165" s="29">
        <v>53.122109500000001</v>
      </c>
      <c r="D165" s="27" t="str">
        <f t="shared" si="20"/>
        <v>N/A</v>
      </c>
      <c r="E165" s="29">
        <v>42.359917265</v>
      </c>
      <c r="F165" s="27" t="str">
        <f t="shared" si="21"/>
        <v>N/A</v>
      </c>
      <c r="G165" s="29">
        <v>40.212211134</v>
      </c>
      <c r="H165" s="27" t="str">
        <f t="shared" si="22"/>
        <v>N/A</v>
      </c>
      <c r="I165" s="8">
        <v>-20.3</v>
      </c>
      <c r="J165" s="8">
        <v>-5.07</v>
      </c>
      <c r="K165" s="28" t="s">
        <v>734</v>
      </c>
      <c r="L165" s="105" t="str">
        <f t="shared" si="23"/>
        <v>Yes</v>
      </c>
    </row>
    <row r="166" spans="1:12" x14ac:dyDescent="0.2">
      <c r="A166" s="174" t="s">
        <v>1516</v>
      </c>
      <c r="B166" s="22" t="s">
        <v>213</v>
      </c>
      <c r="C166" s="29">
        <v>1250.0781959000001</v>
      </c>
      <c r="D166" s="27" t="str">
        <f t="shared" si="20"/>
        <v>N/A</v>
      </c>
      <c r="E166" s="29">
        <v>1216.1398087</v>
      </c>
      <c r="F166" s="27" t="str">
        <f t="shared" si="21"/>
        <v>N/A</v>
      </c>
      <c r="G166" s="29">
        <v>1449.1346309999999</v>
      </c>
      <c r="H166" s="27" t="str">
        <f t="shared" si="22"/>
        <v>N/A</v>
      </c>
      <c r="I166" s="8">
        <v>-2.71</v>
      </c>
      <c r="J166" s="8">
        <v>19.16</v>
      </c>
      <c r="K166" s="28" t="s">
        <v>734</v>
      </c>
      <c r="L166" s="105" t="str">
        <f t="shared" si="23"/>
        <v>Yes</v>
      </c>
    </row>
    <row r="167" spans="1:12" x14ac:dyDescent="0.2">
      <c r="A167" s="174" t="s">
        <v>1517</v>
      </c>
      <c r="B167" s="22" t="s">
        <v>213</v>
      </c>
      <c r="C167" s="29">
        <v>372.48840372000001</v>
      </c>
      <c r="D167" s="27" t="str">
        <f t="shared" si="20"/>
        <v>N/A</v>
      </c>
      <c r="E167" s="29">
        <v>377.97632783</v>
      </c>
      <c r="F167" s="27" t="str">
        <f t="shared" si="21"/>
        <v>N/A</v>
      </c>
      <c r="G167" s="29">
        <v>426.51571301000001</v>
      </c>
      <c r="H167" s="27" t="str">
        <f t="shared" si="22"/>
        <v>N/A</v>
      </c>
      <c r="I167" s="8">
        <v>1.4730000000000001</v>
      </c>
      <c r="J167" s="8">
        <v>12.84</v>
      </c>
      <c r="K167" s="28" t="s">
        <v>734</v>
      </c>
      <c r="L167" s="105" t="str">
        <f t="shared" si="23"/>
        <v>Yes</v>
      </c>
    </row>
    <row r="168" spans="1:12" x14ac:dyDescent="0.2">
      <c r="A168" s="174" t="s">
        <v>1518</v>
      </c>
      <c r="B168" s="22" t="s">
        <v>213</v>
      </c>
      <c r="C168" s="29">
        <v>249.55878174</v>
      </c>
      <c r="D168" s="27" t="str">
        <f t="shared" si="20"/>
        <v>N/A</v>
      </c>
      <c r="E168" s="29">
        <v>101.16553913</v>
      </c>
      <c r="F168" s="27" t="str">
        <f t="shared" si="21"/>
        <v>N/A</v>
      </c>
      <c r="G168" s="29">
        <v>93.125291206</v>
      </c>
      <c r="H168" s="27" t="str">
        <f t="shared" si="22"/>
        <v>N/A</v>
      </c>
      <c r="I168" s="8">
        <v>-59.5</v>
      </c>
      <c r="J168" s="8">
        <v>-7.95</v>
      </c>
      <c r="K168" s="28" t="s">
        <v>734</v>
      </c>
      <c r="L168" s="105" t="str">
        <f t="shared" si="23"/>
        <v>Yes</v>
      </c>
    </row>
    <row r="169" spans="1:12" x14ac:dyDescent="0.2">
      <c r="A169" s="168" t="s">
        <v>1519</v>
      </c>
      <c r="B169" s="22" t="s">
        <v>213</v>
      </c>
      <c r="C169" s="29">
        <v>2013.1735880000001</v>
      </c>
      <c r="D169" s="27" t="str">
        <f t="shared" si="20"/>
        <v>N/A</v>
      </c>
      <c r="E169" s="29">
        <v>2045.5667797999999</v>
      </c>
      <c r="F169" s="27" t="str">
        <f t="shared" si="21"/>
        <v>N/A</v>
      </c>
      <c r="G169" s="29">
        <v>2240.2463655000001</v>
      </c>
      <c r="H169" s="27" t="str">
        <f t="shared" si="22"/>
        <v>N/A</v>
      </c>
      <c r="I169" s="8">
        <v>1.609</v>
      </c>
      <c r="J169" s="8">
        <v>9.5169999999999995</v>
      </c>
      <c r="K169" s="28" t="s">
        <v>734</v>
      </c>
      <c r="L169" s="105" t="str">
        <f t="shared" si="23"/>
        <v>Yes</v>
      </c>
    </row>
    <row r="170" spans="1:12" x14ac:dyDescent="0.2">
      <c r="A170" s="174" t="s">
        <v>1520</v>
      </c>
      <c r="B170" s="22" t="s">
        <v>213</v>
      </c>
      <c r="C170" s="29">
        <v>4605.6555221999997</v>
      </c>
      <c r="D170" s="27" t="str">
        <f t="shared" si="20"/>
        <v>N/A</v>
      </c>
      <c r="E170" s="29">
        <v>4634.7404188</v>
      </c>
      <c r="F170" s="27" t="str">
        <f t="shared" si="21"/>
        <v>N/A</v>
      </c>
      <c r="G170" s="29">
        <v>4870.0625799999998</v>
      </c>
      <c r="H170" s="27" t="str">
        <f t="shared" si="22"/>
        <v>N/A</v>
      </c>
      <c r="I170" s="8">
        <v>0.63149999999999995</v>
      </c>
      <c r="J170" s="8">
        <v>5.077</v>
      </c>
      <c r="K170" s="28" t="s">
        <v>734</v>
      </c>
      <c r="L170" s="105" t="str">
        <f t="shared" si="23"/>
        <v>Yes</v>
      </c>
    </row>
    <row r="171" spans="1:12" x14ac:dyDescent="0.2">
      <c r="A171" s="174" t="s">
        <v>1521</v>
      </c>
      <c r="B171" s="22" t="s">
        <v>213</v>
      </c>
      <c r="C171" s="29">
        <v>5210.7640712000002</v>
      </c>
      <c r="D171" s="27" t="str">
        <f t="shared" si="20"/>
        <v>N/A</v>
      </c>
      <c r="E171" s="29">
        <v>5115.8420738000004</v>
      </c>
      <c r="F171" s="27" t="str">
        <f t="shared" si="21"/>
        <v>N/A</v>
      </c>
      <c r="G171" s="29">
        <v>5755.5342180999996</v>
      </c>
      <c r="H171" s="27" t="str">
        <f t="shared" si="22"/>
        <v>N/A</v>
      </c>
      <c r="I171" s="8">
        <v>-1.82</v>
      </c>
      <c r="J171" s="8">
        <v>12.5</v>
      </c>
      <c r="K171" s="28" t="s">
        <v>734</v>
      </c>
      <c r="L171" s="105" t="str">
        <f t="shared" si="23"/>
        <v>Yes</v>
      </c>
    </row>
    <row r="172" spans="1:12" x14ac:dyDescent="0.2">
      <c r="A172" s="174" t="s">
        <v>1522</v>
      </c>
      <c r="B172" s="22" t="s">
        <v>213</v>
      </c>
      <c r="C172" s="29">
        <v>1133.0700767999999</v>
      </c>
      <c r="D172" s="27" t="str">
        <f t="shared" si="20"/>
        <v>N/A</v>
      </c>
      <c r="E172" s="29">
        <v>1096.622484</v>
      </c>
      <c r="F172" s="27" t="str">
        <f t="shared" si="21"/>
        <v>N/A</v>
      </c>
      <c r="G172" s="29">
        <v>1212.3895110999999</v>
      </c>
      <c r="H172" s="27" t="str">
        <f t="shared" si="22"/>
        <v>N/A</v>
      </c>
      <c r="I172" s="8">
        <v>-3.22</v>
      </c>
      <c r="J172" s="8">
        <v>10.56</v>
      </c>
      <c r="K172" s="28" t="s">
        <v>734</v>
      </c>
      <c r="L172" s="105" t="str">
        <f t="shared" si="23"/>
        <v>Yes</v>
      </c>
    </row>
    <row r="173" spans="1:12" x14ac:dyDescent="0.2">
      <c r="A173" s="174" t="s">
        <v>1523</v>
      </c>
      <c r="B173" s="22" t="s">
        <v>213</v>
      </c>
      <c r="C173" s="29">
        <v>1891.6099612</v>
      </c>
      <c r="D173" s="27" t="str">
        <f t="shared" si="20"/>
        <v>N/A</v>
      </c>
      <c r="E173" s="29">
        <v>824.68195105999996</v>
      </c>
      <c r="F173" s="27" t="str">
        <f t="shared" si="21"/>
        <v>N/A</v>
      </c>
      <c r="G173" s="29">
        <v>867.32600465999997</v>
      </c>
      <c r="H173" s="27" t="str">
        <f t="shared" si="22"/>
        <v>N/A</v>
      </c>
      <c r="I173" s="8">
        <v>-56.4</v>
      </c>
      <c r="J173" s="8">
        <v>5.1710000000000003</v>
      </c>
      <c r="K173" s="28" t="s">
        <v>734</v>
      </c>
      <c r="L173" s="105" t="str">
        <f t="shared" si="23"/>
        <v>Yes</v>
      </c>
    </row>
    <row r="174" spans="1:12" x14ac:dyDescent="0.2">
      <c r="A174" s="168" t="s">
        <v>371</v>
      </c>
      <c r="B174" s="22" t="s">
        <v>213</v>
      </c>
      <c r="C174" s="4">
        <v>10.315573832</v>
      </c>
      <c r="D174" s="27" t="str">
        <f t="shared" ref="D174:D203" si="24">IF($B174="N/A","N/A",IF(C174&gt;10,"No",IF(C174&lt;-10,"No","Yes")))</f>
        <v>N/A</v>
      </c>
      <c r="E174" s="4">
        <v>8.1989562962000004</v>
      </c>
      <c r="F174" s="27" t="str">
        <f t="shared" ref="F174:F203" si="25">IF($B174="N/A","N/A",IF(E174&gt;10,"No",IF(E174&lt;-10,"No","Yes")))</f>
        <v>N/A</v>
      </c>
      <c r="G174" s="4">
        <v>8.2836398590999991</v>
      </c>
      <c r="H174" s="27" t="str">
        <f t="shared" ref="H174:H203" si="26">IF($B174="N/A","N/A",IF(G174&gt;10,"No",IF(G174&lt;-10,"No","Yes")))</f>
        <v>N/A</v>
      </c>
      <c r="I174" s="8">
        <v>-20.5</v>
      </c>
      <c r="J174" s="8">
        <v>1.0329999999999999</v>
      </c>
      <c r="K174" s="28" t="s">
        <v>734</v>
      </c>
      <c r="L174" s="105" t="str">
        <f t="shared" ref="L174:L203" si="27">IF(J174="Div by 0", "N/A", IF(K174="N/A","N/A", IF(J174&gt;VALUE(MID(K174,1,2)), "No", IF(J174&lt;-1*VALUE(MID(K174,1,2)), "No", "Yes"))))</f>
        <v>Yes</v>
      </c>
    </row>
    <row r="175" spans="1:12" x14ac:dyDescent="0.2">
      <c r="A175" s="174" t="s">
        <v>480</v>
      </c>
      <c r="B175" s="22" t="s">
        <v>213</v>
      </c>
      <c r="C175" s="4">
        <v>27.699511232999999</v>
      </c>
      <c r="D175" s="27" t="str">
        <f t="shared" si="24"/>
        <v>N/A</v>
      </c>
      <c r="E175" s="4">
        <v>26.926672103000001</v>
      </c>
      <c r="F175" s="27" t="str">
        <f t="shared" si="25"/>
        <v>N/A</v>
      </c>
      <c r="G175" s="4">
        <v>27.025873458</v>
      </c>
      <c r="H175" s="27" t="str">
        <f t="shared" si="26"/>
        <v>N/A</v>
      </c>
      <c r="I175" s="8">
        <v>-2.79</v>
      </c>
      <c r="J175" s="8">
        <v>0.36840000000000001</v>
      </c>
      <c r="K175" s="28" t="s">
        <v>734</v>
      </c>
      <c r="L175" s="105" t="str">
        <f t="shared" si="27"/>
        <v>Yes</v>
      </c>
    </row>
    <row r="176" spans="1:12" x14ac:dyDescent="0.2">
      <c r="A176" s="174" t="s">
        <v>481</v>
      </c>
      <c r="B176" s="22" t="s">
        <v>213</v>
      </c>
      <c r="C176" s="4">
        <v>19.466839464</v>
      </c>
      <c r="D176" s="27" t="str">
        <f t="shared" si="24"/>
        <v>N/A</v>
      </c>
      <c r="E176" s="4">
        <v>17.839579205</v>
      </c>
      <c r="F176" s="27" t="str">
        <f t="shared" si="25"/>
        <v>N/A</v>
      </c>
      <c r="G176" s="4">
        <v>18.401533583999999</v>
      </c>
      <c r="H176" s="27" t="str">
        <f t="shared" si="26"/>
        <v>N/A</v>
      </c>
      <c r="I176" s="8">
        <v>-8.36</v>
      </c>
      <c r="J176" s="8">
        <v>3.15</v>
      </c>
      <c r="K176" s="28" t="s">
        <v>734</v>
      </c>
      <c r="L176" s="105" t="str">
        <f t="shared" si="27"/>
        <v>Yes</v>
      </c>
    </row>
    <row r="177" spans="1:12" x14ac:dyDescent="0.2">
      <c r="A177" s="174" t="s">
        <v>482</v>
      </c>
      <c r="B177" s="22" t="s">
        <v>213</v>
      </c>
      <c r="C177" s="4">
        <v>4.0111011648000003</v>
      </c>
      <c r="D177" s="27" t="str">
        <f t="shared" si="24"/>
        <v>N/A</v>
      </c>
      <c r="E177" s="4">
        <v>3.5972749480999999</v>
      </c>
      <c r="F177" s="27" t="str">
        <f t="shared" si="25"/>
        <v>N/A</v>
      </c>
      <c r="G177" s="4">
        <v>3.5665048429000001</v>
      </c>
      <c r="H177" s="27" t="str">
        <f t="shared" si="26"/>
        <v>N/A</v>
      </c>
      <c r="I177" s="8">
        <v>-10.3</v>
      </c>
      <c r="J177" s="8">
        <v>-0.85499999999999998</v>
      </c>
      <c r="K177" s="28" t="s">
        <v>734</v>
      </c>
      <c r="L177" s="105" t="str">
        <f t="shared" si="27"/>
        <v>Yes</v>
      </c>
    </row>
    <row r="178" spans="1:12" x14ac:dyDescent="0.2">
      <c r="A178" s="174" t="s">
        <v>483</v>
      </c>
      <c r="B178" s="22" t="s">
        <v>213</v>
      </c>
      <c r="C178" s="4">
        <v>32.429424023999999</v>
      </c>
      <c r="D178" s="27" t="str">
        <f t="shared" si="24"/>
        <v>N/A</v>
      </c>
      <c r="E178" s="4">
        <v>7.1076588991999996</v>
      </c>
      <c r="F178" s="27" t="str">
        <f t="shared" si="25"/>
        <v>N/A</v>
      </c>
      <c r="G178" s="4">
        <v>7.7751892835999996</v>
      </c>
      <c r="H178" s="27" t="str">
        <f t="shared" si="26"/>
        <v>N/A</v>
      </c>
      <c r="I178" s="8">
        <v>-78.099999999999994</v>
      </c>
      <c r="J178" s="8">
        <v>9.3919999999999995</v>
      </c>
      <c r="K178" s="28" t="s">
        <v>734</v>
      </c>
      <c r="L178" s="105" t="str">
        <f t="shared" si="27"/>
        <v>Yes</v>
      </c>
    </row>
    <row r="179" spans="1:12" x14ac:dyDescent="0.2">
      <c r="A179" s="168" t="s">
        <v>1524</v>
      </c>
      <c r="B179" s="22" t="s">
        <v>213</v>
      </c>
      <c r="C179" s="4">
        <v>4.2768706061000001</v>
      </c>
      <c r="D179" s="27" t="str">
        <f t="shared" si="24"/>
        <v>N/A</v>
      </c>
      <c r="E179" s="4">
        <v>4.8465098686000001</v>
      </c>
      <c r="F179" s="27" t="str">
        <f t="shared" si="25"/>
        <v>N/A</v>
      </c>
      <c r="G179" s="4">
        <v>4.9011518111000001</v>
      </c>
      <c r="H179" s="27" t="str">
        <f t="shared" si="26"/>
        <v>N/A</v>
      </c>
      <c r="I179" s="8">
        <v>13.32</v>
      </c>
      <c r="J179" s="8">
        <v>1.127</v>
      </c>
      <c r="K179" s="28" t="s">
        <v>734</v>
      </c>
      <c r="L179" s="105" t="str">
        <f t="shared" si="27"/>
        <v>Yes</v>
      </c>
    </row>
    <row r="180" spans="1:12" x14ac:dyDescent="0.2">
      <c r="A180" s="174" t="s">
        <v>1525</v>
      </c>
      <c r="B180" s="22" t="s">
        <v>213</v>
      </c>
      <c r="C180" s="4">
        <v>30.459604879</v>
      </c>
      <c r="D180" s="27" t="str">
        <f t="shared" si="24"/>
        <v>N/A</v>
      </c>
      <c r="E180" s="4">
        <v>29.923828086</v>
      </c>
      <c r="F180" s="27" t="str">
        <f t="shared" si="25"/>
        <v>N/A</v>
      </c>
      <c r="G180" s="4">
        <v>29.905896221999999</v>
      </c>
      <c r="H180" s="27" t="str">
        <f t="shared" si="26"/>
        <v>N/A</v>
      </c>
      <c r="I180" s="8">
        <v>-1.76</v>
      </c>
      <c r="J180" s="8">
        <v>-0.06</v>
      </c>
      <c r="K180" s="28" t="s">
        <v>734</v>
      </c>
      <c r="L180" s="105" t="str">
        <f t="shared" si="27"/>
        <v>Yes</v>
      </c>
    </row>
    <row r="181" spans="1:12" x14ac:dyDescent="0.2">
      <c r="A181" s="174" t="s">
        <v>1526</v>
      </c>
      <c r="B181" s="22" t="s">
        <v>213</v>
      </c>
      <c r="C181" s="4">
        <v>9.1728326225999997</v>
      </c>
      <c r="D181" s="27" t="str">
        <f t="shared" si="24"/>
        <v>N/A</v>
      </c>
      <c r="E181" s="4">
        <v>8.8107422347999993</v>
      </c>
      <c r="F181" s="27" t="str">
        <f t="shared" si="25"/>
        <v>N/A</v>
      </c>
      <c r="G181" s="4">
        <v>9.0540440904999997</v>
      </c>
      <c r="H181" s="27" t="str">
        <f t="shared" si="26"/>
        <v>N/A</v>
      </c>
      <c r="I181" s="8">
        <v>-3.95</v>
      </c>
      <c r="J181" s="8">
        <v>2.7610000000000001</v>
      </c>
      <c r="K181" s="28" t="s">
        <v>734</v>
      </c>
      <c r="L181" s="105" t="str">
        <f t="shared" si="27"/>
        <v>Yes</v>
      </c>
    </row>
    <row r="182" spans="1:12" x14ac:dyDescent="0.2">
      <c r="A182" s="174" t="s">
        <v>1527</v>
      </c>
      <c r="B182" s="22" t="s">
        <v>213</v>
      </c>
      <c r="C182" s="4">
        <v>0.52733173310000003</v>
      </c>
      <c r="D182" s="27" t="str">
        <f t="shared" si="24"/>
        <v>N/A</v>
      </c>
      <c r="E182" s="4">
        <v>0.59123074630000005</v>
      </c>
      <c r="F182" s="27" t="str">
        <f t="shared" si="25"/>
        <v>N/A</v>
      </c>
      <c r="G182" s="4">
        <v>0.64071595219999999</v>
      </c>
      <c r="H182" s="27" t="str">
        <f t="shared" si="26"/>
        <v>N/A</v>
      </c>
      <c r="I182" s="8">
        <v>12.12</v>
      </c>
      <c r="J182" s="8">
        <v>8.3699999999999992</v>
      </c>
      <c r="K182" s="28" t="s">
        <v>734</v>
      </c>
      <c r="L182" s="105" t="str">
        <f t="shared" si="27"/>
        <v>Yes</v>
      </c>
    </row>
    <row r="183" spans="1:12" x14ac:dyDescent="0.2">
      <c r="A183" s="174" t="s">
        <v>1528</v>
      </c>
      <c r="B183" s="22" t="s">
        <v>213</v>
      </c>
      <c r="C183" s="4">
        <v>1.65782493E-2</v>
      </c>
      <c r="D183" s="27" t="str">
        <f t="shared" si="24"/>
        <v>N/A</v>
      </c>
      <c r="E183" s="4">
        <v>0.25891589409999999</v>
      </c>
      <c r="F183" s="27" t="str">
        <f t="shared" si="25"/>
        <v>N/A</v>
      </c>
      <c r="G183" s="4">
        <v>0.1237623762</v>
      </c>
      <c r="H183" s="27" t="str">
        <f t="shared" si="26"/>
        <v>N/A</v>
      </c>
      <c r="I183" s="8">
        <v>1462</v>
      </c>
      <c r="J183" s="8">
        <v>-52.2</v>
      </c>
      <c r="K183" s="28" t="s">
        <v>734</v>
      </c>
      <c r="L183" s="105" t="str">
        <f t="shared" si="27"/>
        <v>No</v>
      </c>
    </row>
    <row r="184" spans="1:12" x14ac:dyDescent="0.2">
      <c r="A184" s="168" t="s">
        <v>97</v>
      </c>
      <c r="B184" s="22" t="s">
        <v>213</v>
      </c>
      <c r="C184" s="4">
        <v>66.359128021000004</v>
      </c>
      <c r="D184" s="27" t="str">
        <f t="shared" si="24"/>
        <v>N/A</v>
      </c>
      <c r="E184" s="4">
        <v>59.684394945000001</v>
      </c>
      <c r="F184" s="27" t="str">
        <f t="shared" si="25"/>
        <v>N/A</v>
      </c>
      <c r="G184" s="4">
        <v>59.233416132000002</v>
      </c>
      <c r="H184" s="27" t="str">
        <f t="shared" si="26"/>
        <v>N/A</v>
      </c>
      <c r="I184" s="8">
        <v>-10.1</v>
      </c>
      <c r="J184" s="8">
        <v>-0.75600000000000001</v>
      </c>
      <c r="K184" s="28" t="s">
        <v>734</v>
      </c>
      <c r="L184" s="105" t="str">
        <f t="shared" si="27"/>
        <v>Yes</v>
      </c>
    </row>
    <row r="185" spans="1:12" x14ac:dyDescent="0.2">
      <c r="A185" s="174" t="s">
        <v>484</v>
      </c>
      <c r="B185" s="22" t="s">
        <v>213</v>
      </c>
      <c r="C185" s="4">
        <v>30.461658521</v>
      </c>
      <c r="D185" s="27" t="str">
        <f t="shared" si="24"/>
        <v>N/A</v>
      </c>
      <c r="E185" s="4">
        <v>17.620970148000001</v>
      </c>
      <c r="F185" s="27" t="str">
        <f t="shared" si="25"/>
        <v>N/A</v>
      </c>
      <c r="G185" s="4">
        <v>13.259893092</v>
      </c>
      <c r="H185" s="27" t="str">
        <f t="shared" si="26"/>
        <v>N/A</v>
      </c>
      <c r="I185" s="8">
        <v>-42.2</v>
      </c>
      <c r="J185" s="8">
        <v>-24.7</v>
      </c>
      <c r="K185" s="28" t="s">
        <v>734</v>
      </c>
      <c r="L185" s="105" t="str">
        <f t="shared" si="27"/>
        <v>Yes</v>
      </c>
    </row>
    <row r="186" spans="1:12" x14ac:dyDescent="0.2">
      <c r="A186" s="174" t="s">
        <v>485</v>
      </c>
      <c r="B186" s="22" t="s">
        <v>213</v>
      </c>
      <c r="C186" s="4">
        <v>55.195225968000003</v>
      </c>
      <c r="D186" s="27" t="str">
        <f t="shared" si="24"/>
        <v>N/A</v>
      </c>
      <c r="E186" s="4">
        <v>42.833521017999999</v>
      </c>
      <c r="F186" s="27" t="str">
        <f t="shared" si="25"/>
        <v>N/A</v>
      </c>
      <c r="G186" s="4">
        <v>41.742977217000004</v>
      </c>
      <c r="H186" s="27" t="str">
        <f t="shared" si="26"/>
        <v>N/A</v>
      </c>
      <c r="I186" s="8">
        <v>-22.4</v>
      </c>
      <c r="J186" s="8">
        <v>-2.5499999999999998</v>
      </c>
      <c r="K186" s="28" t="s">
        <v>734</v>
      </c>
      <c r="L186" s="105" t="str">
        <f t="shared" si="27"/>
        <v>Yes</v>
      </c>
    </row>
    <row r="187" spans="1:12" x14ac:dyDescent="0.2">
      <c r="A187" s="174" t="s">
        <v>486</v>
      </c>
      <c r="B187" s="22" t="s">
        <v>213</v>
      </c>
      <c r="C187" s="4">
        <v>72.102382102999997</v>
      </c>
      <c r="D187" s="27" t="str">
        <f t="shared" si="24"/>
        <v>N/A</v>
      </c>
      <c r="E187" s="4">
        <v>69.764654609000004</v>
      </c>
      <c r="F187" s="27" t="str">
        <f t="shared" si="25"/>
        <v>N/A</v>
      </c>
      <c r="G187" s="4">
        <v>70.371526877999997</v>
      </c>
      <c r="H187" s="27" t="str">
        <f t="shared" si="26"/>
        <v>N/A</v>
      </c>
      <c r="I187" s="8">
        <v>-3.24</v>
      </c>
      <c r="J187" s="8">
        <v>0.86990000000000001</v>
      </c>
      <c r="K187" s="28" t="s">
        <v>734</v>
      </c>
      <c r="L187" s="105" t="str">
        <f t="shared" si="27"/>
        <v>Yes</v>
      </c>
    </row>
    <row r="188" spans="1:12" x14ac:dyDescent="0.2">
      <c r="A188" s="174" t="s">
        <v>487</v>
      </c>
      <c r="B188" s="22" t="s">
        <v>213</v>
      </c>
      <c r="C188" s="4">
        <v>73.792156120000001</v>
      </c>
      <c r="D188" s="27" t="str">
        <f t="shared" si="24"/>
        <v>N/A</v>
      </c>
      <c r="E188" s="4">
        <v>41.434895181000002</v>
      </c>
      <c r="F188" s="27" t="str">
        <f t="shared" si="25"/>
        <v>N/A</v>
      </c>
      <c r="G188" s="4">
        <v>34.995631916000001</v>
      </c>
      <c r="H188" s="27" t="str">
        <f t="shared" si="26"/>
        <v>N/A</v>
      </c>
      <c r="I188" s="8">
        <v>-43.8</v>
      </c>
      <c r="J188" s="8">
        <v>-15.5</v>
      </c>
      <c r="K188" s="28" t="s">
        <v>734</v>
      </c>
      <c r="L188" s="105" t="str">
        <f t="shared" si="27"/>
        <v>Yes</v>
      </c>
    </row>
    <row r="189" spans="1:12" x14ac:dyDescent="0.2">
      <c r="A189" s="168" t="s">
        <v>118</v>
      </c>
      <c r="B189" s="22" t="s">
        <v>213</v>
      </c>
      <c r="C189" s="4">
        <v>89.051375434999997</v>
      </c>
      <c r="D189" s="27" t="str">
        <f t="shared" si="24"/>
        <v>N/A</v>
      </c>
      <c r="E189" s="4">
        <v>88.266541416999999</v>
      </c>
      <c r="F189" s="27" t="str">
        <f t="shared" si="25"/>
        <v>N/A</v>
      </c>
      <c r="G189" s="4">
        <v>89.916974327000005</v>
      </c>
      <c r="H189" s="27" t="str">
        <f t="shared" si="26"/>
        <v>N/A</v>
      </c>
      <c r="I189" s="8">
        <v>-0.88100000000000001</v>
      </c>
      <c r="J189" s="8">
        <v>1.87</v>
      </c>
      <c r="K189" s="28" t="s">
        <v>734</v>
      </c>
      <c r="L189" s="105" t="str">
        <f t="shared" si="27"/>
        <v>Yes</v>
      </c>
    </row>
    <row r="190" spans="1:12" x14ac:dyDescent="0.2">
      <c r="A190" s="174" t="s">
        <v>488</v>
      </c>
      <c r="B190" s="22" t="s">
        <v>213</v>
      </c>
      <c r="C190" s="4">
        <v>95.272518175000002</v>
      </c>
      <c r="D190" s="27" t="str">
        <f t="shared" si="24"/>
        <v>N/A</v>
      </c>
      <c r="E190" s="4">
        <v>94.803205981999994</v>
      </c>
      <c r="F190" s="27" t="str">
        <f t="shared" si="25"/>
        <v>N/A</v>
      </c>
      <c r="G190" s="4">
        <v>94.849698176999993</v>
      </c>
      <c r="H190" s="27" t="str">
        <f t="shared" si="26"/>
        <v>N/A</v>
      </c>
      <c r="I190" s="8">
        <v>-0.49299999999999999</v>
      </c>
      <c r="J190" s="8">
        <v>4.9000000000000002E-2</v>
      </c>
      <c r="K190" s="28" t="s">
        <v>734</v>
      </c>
      <c r="L190" s="105" t="str">
        <f t="shared" si="27"/>
        <v>Yes</v>
      </c>
    </row>
    <row r="191" spans="1:12" x14ac:dyDescent="0.2">
      <c r="A191" s="174" t="s">
        <v>489</v>
      </c>
      <c r="B191" s="22" t="s">
        <v>213</v>
      </c>
      <c r="C191" s="4">
        <v>91.491734354000002</v>
      </c>
      <c r="D191" s="27" t="str">
        <f t="shared" si="24"/>
        <v>N/A</v>
      </c>
      <c r="E191" s="4">
        <v>87.235043404999999</v>
      </c>
      <c r="F191" s="27" t="str">
        <f t="shared" si="25"/>
        <v>N/A</v>
      </c>
      <c r="G191" s="4">
        <v>90.014008700000005</v>
      </c>
      <c r="H191" s="27" t="str">
        <f t="shared" si="26"/>
        <v>N/A</v>
      </c>
      <c r="I191" s="8">
        <v>-4.6500000000000004</v>
      </c>
      <c r="J191" s="8">
        <v>3.1859999999999999</v>
      </c>
      <c r="K191" s="28" t="s">
        <v>734</v>
      </c>
      <c r="L191" s="105" t="str">
        <f t="shared" si="27"/>
        <v>Yes</v>
      </c>
    </row>
    <row r="192" spans="1:12" x14ac:dyDescent="0.2">
      <c r="A192" s="174" t="s">
        <v>490</v>
      </c>
      <c r="B192" s="22" t="s">
        <v>213</v>
      </c>
      <c r="C192" s="4">
        <v>88.562948410000004</v>
      </c>
      <c r="D192" s="27" t="str">
        <f t="shared" si="24"/>
        <v>N/A</v>
      </c>
      <c r="E192" s="4">
        <v>88.264843849000002</v>
      </c>
      <c r="F192" s="27" t="str">
        <f t="shared" si="25"/>
        <v>N/A</v>
      </c>
      <c r="G192" s="4">
        <v>90.193658237999998</v>
      </c>
      <c r="H192" s="27" t="str">
        <f t="shared" si="26"/>
        <v>N/A</v>
      </c>
      <c r="I192" s="8">
        <v>-0.33700000000000002</v>
      </c>
      <c r="J192" s="8">
        <v>2.1850000000000001</v>
      </c>
      <c r="K192" s="28" t="s">
        <v>734</v>
      </c>
      <c r="L192" s="105" t="str">
        <f t="shared" si="27"/>
        <v>Yes</v>
      </c>
    </row>
    <row r="193" spans="1:12" x14ac:dyDescent="0.2">
      <c r="A193" s="174" t="s">
        <v>491</v>
      </c>
      <c r="B193" s="22" t="s">
        <v>213</v>
      </c>
      <c r="C193" s="4">
        <v>82.422319060000007</v>
      </c>
      <c r="D193" s="27" t="str">
        <f t="shared" si="24"/>
        <v>N/A</v>
      </c>
      <c r="E193" s="4">
        <v>66.908878310000006</v>
      </c>
      <c r="F193" s="27" t="str">
        <f t="shared" si="25"/>
        <v>N/A</v>
      </c>
      <c r="G193" s="4">
        <v>64.931566685999996</v>
      </c>
      <c r="H193" s="27" t="str">
        <f t="shared" si="26"/>
        <v>N/A</v>
      </c>
      <c r="I193" s="8">
        <v>-18.8</v>
      </c>
      <c r="J193" s="8">
        <v>-2.96</v>
      </c>
      <c r="K193" s="28" t="s">
        <v>734</v>
      </c>
      <c r="L193" s="105" t="str">
        <f t="shared" si="27"/>
        <v>Yes</v>
      </c>
    </row>
    <row r="194" spans="1:12" x14ac:dyDescent="0.2">
      <c r="A194" s="168" t="s">
        <v>1529</v>
      </c>
      <c r="B194" s="22" t="s">
        <v>213</v>
      </c>
      <c r="C194" s="23">
        <v>3.4552804355000002</v>
      </c>
      <c r="D194" s="27" t="str">
        <f t="shared" si="24"/>
        <v>N/A</v>
      </c>
      <c r="E194" s="23">
        <v>3.2078781272999999</v>
      </c>
      <c r="F194" s="27" t="str">
        <f t="shared" si="25"/>
        <v>N/A</v>
      </c>
      <c r="G194" s="23">
        <v>3.1490847474999999</v>
      </c>
      <c r="H194" s="27" t="str">
        <f t="shared" si="26"/>
        <v>N/A</v>
      </c>
      <c r="I194" s="8">
        <v>-7.16</v>
      </c>
      <c r="J194" s="8">
        <v>-1.83</v>
      </c>
      <c r="K194" s="28" t="s">
        <v>734</v>
      </c>
      <c r="L194" s="105" t="str">
        <f t="shared" si="27"/>
        <v>Yes</v>
      </c>
    </row>
    <row r="195" spans="1:12" x14ac:dyDescent="0.2">
      <c r="A195" s="174" t="s">
        <v>1530</v>
      </c>
      <c r="B195" s="22" t="s">
        <v>213</v>
      </c>
      <c r="C195" s="23">
        <v>0.12018090150000001</v>
      </c>
      <c r="D195" s="27" t="str">
        <f t="shared" si="24"/>
        <v>N/A</v>
      </c>
      <c r="E195" s="23">
        <v>0.20415097130000001</v>
      </c>
      <c r="F195" s="27" t="str">
        <f t="shared" si="25"/>
        <v>N/A</v>
      </c>
      <c r="G195" s="23">
        <v>0.13378957659999999</v>
      </c>
      <c r="H195" s="27" t="str">
        <f t="shared" si="26"/>
        <v>N/A</v>
      </c>
      <c r="I195" s="8">
        <v>69.87</v>
      </c>
      <c r="J195" s="8">
        <v>-34.5</v>
      </c>
      <c r="K195" s="28" t="s">
        <v>734</v>
      </c>
      <c r="L195" s="105" t="str">
        <f t="shared" si="27"/>
        <v>No</v>
      </c>
    </row>
    <row r="196" spans="1:12" x14ac:dyDescent="0.2">
      <c r="A196" s="174" t="s">
        <v>1531</v>
      </c>
      <c r="B196" s="22" t="s">
        <v>213</v>
      </c>
      <c r="C196" s="23">
        <v>5.6170459823999996</v>
      </c>
      <c r="D196" s="27" t="str">
        <f t="shared" si="24"/>
        <v>N/A</v>
      </c>
      <c r="E196" s="23">
        <v>5.7097882541000002</v>
      </c>
      <c r="F196" s="27" t="str">
        <f t="shared" si="25"/>
        <v>N/A</v>
      </c>
      <c r="G196" s="23">
        <v>5.5133424153000004</v>
      </c>
      <c r="H196" s="27" t="str">
        <f t="shared" si="26"/>
        <v>N/A</v>
      </c>
      <c r="I196" s="8">
        <v>1.651</v>
      </c>
      <c r="J196" s="8">
        <v>-3.44</v>
      </c>
      <c r="K196" s="28" t="s">
        <v>734</v>
      </c>
      <c r="L196" s="105" t="str">
        <f t="shared" si="27"/>
        <v>Yes</v>
      </c>
    </row>
    <row r="197" spans="1:12" x14ac:dyDescent="0.2">
      <c r="A197" s="174" t="s">
        <v>1532</v>
      </c>
      <c r="B197" s="22" t="s">
        <v>213</v>
      </c>
      <c r="C197" s="23">
        <v>4.7011191573</v>
      </c>
      <c r="D197" s="27" t="str">
        <f t="shared" si="24"/>
        <v>N/A</v>
      </c>
      <c r="E197" s="23">
        <v>3.8872947553000001</v>
      </c>
      <c r="F197" s="27" t="str">
        <f t="shared" si="25"/>
        <v>N/A</v>
      </c>
      <c r="G197" s="23">
        <v>3.9710911043000001</v>
      </c>
      <c r="H197" s="27" t="str">
        <f t="shared" si="26"/>
        <v>N/A</v>
      </c>
      <c r="I197" s="8">
        <v>-17.3</v>
      </c>
      <c r="J197" s="8">
        <v>2.1560000000000001</v>
      </c>
      <c r="K197" s="28" t="s">
        <v>734</v>
      </c>
      <c r="L197" s="105" t="str">
        <f t="shared" si="27"/>
        <v>Yes</v>
      </c>
    </row>
    <row r="198" spans="1:12" x14ac:dyDescent="0.2">
      <c r="A198" s="174" t="s">
        <v>1533</v>
      </c>
      <c r="B198" s="22" t="s">
        <v>213</v>
      </c>
      <c r="C198" s="23">
        <v>3.3189951070000001</v>
      </c>
      <c r="D198" s="27" t="str">
        <f t="shared" si="24"/>
        <v>N/A</v>
      </c>
      <c r="E198" s="23">
        <v>4.1856639248</v>
      </c>
      <c r="F198" s="27" t="str">
        <f t="shared" si="25"/>
        <v>N/A</v>
      </c>
      <c r="G198" s="23">
        <v>3.7471910112</v>
      </c>
      <c r="H198" s="27" t="str">
        <f t="shared" si="26"/>
        <v>N/A</v>
      </c>
      <c r="I198" s="8">
        <v>26.11</v>
      </c>
      <c r="J198" s="8">
        <v>-10.5</v>
      </c>
      <c r="K198" s="28" t="s">
        <v>734</v>
      </c>
      <c r="L198" s="105" t="str">
        <f t="shared" si="27"/>
        <v>Yes</v>
      </c>
    </row>
    <row r="199" spans="1:12" x14ac:dyDescent="0.2">
      <c r="A199" s="168" t="s">
        <v>1534</v>
      </c>
      <c r="B199" s="22" t="s">
        <v>213</v>
      </c>
      <c r="C199" s="23">
        <v>245.39274964000001</v>
      </c>
      <c r="D199" s="27" t="str">
        <f t="shared" si="24"/>
        <v>N/A</v>
      </c>
      <c r="E199" s="23">
        <v>233.52838765000001</v>
      </c>
      <c r="F199" s="27" t="str">
        <f t="shared" si="25"/>
        <v>N/A</v>
      </c>
      <c r="G199" s="23">
        <v>235.61728715999999</v>
      </c>
      <c r="H199" s="27" t="str">
        <f t="shared" si="26"/>
        <v>N/A</v>
      </c>
      <c r="I199" s="8">
        <v>-4.83</v>
      </c>
      <c r="J199" s="8">
        <v>0.89449999999999996</v>
      </c>
      <c r="K199" s="28" t="s">
        <v>734</v>
      </c>
      <c r="L199" s="105" t="str">
        <f t="shared" si="27"/>
        <v>Yes</v>
      </c>
    </row>
    <row r="200" spans="1:12" x14ac:dyDescent="0.2">
      <c r="A200" s="174" t="s">
        <v>1535</v>
      </c>
      <c r="B200" s="22" t="s">
        <v>213</v>
      </c>
      <c r="C200" s="23">
        <v>255.41248651999999</v>
      </c>
      <c r="D200" s="27" t="str">
        <f t="shared" si="24"/>
        <v>N/A</v>
      </c>
      <c r="E200" s="23">
        <v>244.37830653</v>
      </c>
      <c r="F200" s="27" t="str">
        <f t="shared" si="25"/>
        <v>N/A</v>
      </c>
      <c r="G200" s="23">
        <v>249.49218431</v>
      </c>
      <c r="H200" s="27" t="str">
        <f t="shared" si="26"/>
        <v>N/A</v>
      </c>
      <c r="I200" s="8">
        <v>-4.32</v>
      </c>
      <c r="J200" s="8">
        <v>2.093</v>
      </c>
      <c r="K200" s="28" t="s">
        <v>734</v>
      </c>
      <c r="L200" s="105" t="str">
        <f t="shared" si="27"/>
        <v>Yes</v>
      </c>
    </row>
    <row r="201" spans="1:12" x14ac:dyDescent="0.2">
      <c r="A201" s="174" t="s">
        <v>1536</v>
      </c>
      <c r="B201" s="22" t="s">
        <v>213</v>
      </c>
      <c r="C201" s="23">
        <v>284.30261211999999</v>
      </c>
      <c r="D201" s="27" t="str">
        <f t="shared" si="24"/>
        <v>N/A</v>
      </c>
      <c r="E201" s="23">
        <v>269.86377608999999</v>
      </c>
      <c r="F201" s="27" t="str">
        <f t="shared" si="25"/>
        <v>N/A</v>
      </c>
      <c r="G201" s="23">
        <v>269.17801302999999</v>
      </c>
      <c r="H201" s="27" t="str">
        <f t="shared" si="26"/>
        <v>N/A</v>
      </c>
      <c r="I201" s="8">
        <v>-5.08</v>
      </c>
      <c r="J201" s="8">
        <v>-0.254</v>
      </c>
      <c r="K201" s="28" t="s">
        <v>734</v>
      </c>
      <c r="L201" s="105" t="str">
        <f t="shared" si="27"/>
        <v>Yes</v>
      </c>
    </row>
    <row r="202" spans="1:12" x14ac:dyDescent="0.2">
      <c r="A202" s="174" t="s">
        <v>1537</v>
      </c>
      <c r="B202" s="22" t="s">
        <v>213</v>
      </c>
      <c r="C202" s="23">
        <v>53.185277917000001</v>
      </c>
      <c r="D202" s="27" t="str">
        <f t="shared" si="24"/>
        <v>N/A</v>
      </c>
      <c r="E202" s="23">
        <v>48.437924344999999</v>
      </c>
      <c r="F202" s="27" t="str">
        <f t="shared" si="25"/>
        <v>N/A</v>
      </c>
      <c r="G202" s="23">
        <v>48.672643678</v>
      </c>
      <c r="H202" s="27" t="str">
        <f t="shared" si="26"/>
        <v>N/A</v>
      </c>
      <c r="I202" s="8">
        <v>-8.93</v>
      </c>
      <c r="J202" s="8">
        <v>0.48459999999999998</v>
      </c>
      <c r="K202" s="28" t="s">
        <v>734</v>
      </c>
      <c r="L202" s="105" t="str">
        <f t="shared" si="27"/>
        <v>Yes</v>
      </c>
    </row>
    <row r="203" spans="1:12" x14ac:dyDescent="0.2">
      <c r="A203" s="174" t="s">
        <v>1538</v>
      </c>
      <c r="B203" s="22" t="s">
        <v>213</v>
      </c>
      <c r="C203" s="23">
        <v>14.142857143000001</v>
      </c>
      <c r="D203" s="27" t="str">
        <f t="shared" si="24"/>
        <v>N/A</v>
      </c>
      <c r="E203" s="23">
        <v>34.161290323000003</v>
      </c>
      <c r="F203" s="27" t="str">
        <f t="shared" si="25"/>
        <v>N/A</v>
      </c>
      <c r="G203" s="23">
        <v>23.058823529000001</v>
      </c>
      <c r="H203" s="27" t="str">
        <f t="shared" si="26"/>
        <v>N/A</v>
      </c>
      <c r="I203" s="8">
        <v>141.5</v>
      </c>
      <c r="J203" s="8">
        <v>-32.5</v>
      </c>
      <c r="K203" s="28" t="s">
        <v>734</v>
      </c>
      <c r="L203" s="105" t="str">
        <f t="shared" si="27"/>
        <v>No</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-16.7</v>
      </c>
      <c r="J204" s="8">
        <v>0</v>
      </c>
      <c r="K204" s="10" t="s">
        <v>213</v>
      </c>
      <c r="L204" s="105" t="str">
        <f t="shared" ref="L204:L214" si="31">IF(J204="Div by 0", "N/A", IF(K204="N/A","N/A", IF(J204&gt;VALUE(MID(K204,1,2)), "No", IF(J204&lt;-1*VALUE(MID(K204,1,2)), "No", "Yes"))))</f>
        <v>N/A</v>
      </c>
    </row>
    <row r="205" spans="1:12" x14ac:dyDescent="0.2">
      <c r="A205" s="168" t="s">
        <v>128</v>
      </c>
      <c r="B205" s="22" t="s">
        <v>213</v>
      </c>
      <c r="C205" s="23">
        <v>12</v>
      </c>
      <c r="D205" s="27" t="str">
        <f t="shared" si="28"/>
        <v>N/A</v>
      </c>
      <c r="E205" s="23">
        <v>20</v>
      </c>
      <c r="F205" s="27" t="str">
        <f t="shared" si="29"/>
        <v>N/A</v>
      </c>
      <c r="G205" s="23">
        <v>17</v>
      </c>
      <c r="H205" s="27" t="str">
        <f t="shared" si="30"/>
        <v>N/A</v>
      </c>
      <c r="I205" s="8">
        <v>66.67</v>
      </c>
      <c r="J205" s="8">
        <v>-15</v>
      </c>
      <c r="K205" s="10" t="s">
        <v>213</v>
      </c>
      <c r="L205" s="105" t="str">
        <f t="shared" si="31"/>
        <v>N/A</v>
      </c>
    </row>
    <row r="206" spans="1:12" ht="25.5" x14ac:dyDescent="0.2">
      <c r="A206" s="168" t="s">
        <v>1586</v>
      </c>
      <c r="B206" s="22" t="s">
        <v>213</v>
      </c>
      <c r="C206" s="23">
        <v>11</v>
      </c>
      <c r="D206" s="27" t="str">
        <f t="shared" si="28"/>
        <v>N/A</v>
      </c>
      <c r="E206" s="23">
        <v>11</v>
      </c>
      <c r="F206" s="27" t="str">
        <f t="shared" si="29"/>
        <v>N/A</v>
      </c>
      <c r="G206" s="23">
        <v>11</v>
      </c>
      <c r="H206" s="27" t="str">
        <f t="shared" si="30"/>
        <v>N/A</v>
      </c>
      <c r="I206" s="8">
        <v>100</v>
      </c>
      <c r="J206" s="8">
        <v>-50</v>
      </c>
      <c r="K206" s="10" t="s">
        <v>213</v>
      </c>
      <c r="L206" s="105" t="str">
        <f t="shared" si="31"/>
        <v>N/A</v>
      </c>
    </row>
    <row r="207" spans="1:12" ht="25.5" x14ac:dyDescent="0.2">
      <c r="A207" s="168" t="s">
        <v>1539</v>
      </c>
      <c r="B207" s="22" t="s">
        <v>213</v>
      </c>
      <c r="C207" s="23">
        <v>46</v>
      </c>
      <c r="D207" s="27" t="str">
        <f t="shared" si="28"/>
        <v>N/A</v>
      </c>
      <c r="E207" s="23">
        <v>40</v>
      </c>
      <c r="F207" s="27" t="str">
        <f t="shared" si="29"/>
        <v>N/A</v>
      </c>
      <c r="G207" s="23">
        <v>16</v>
      </c>
      <c r="H207" s="27" t="str">
        <f t="shared" si="30"/>
        <v>N/A</v>
      </c>
      <c r="I207" s="8">
        <v>-13</v>
      </c>
      <c r="J207" s="8">
        <v>-60</v>
      </c>
      <c r="K207" s="10" t="s">
        <v>213</v>
      </c>
      <c r="L207" s="105" t="str">
        <f t="shared" si="31"/>
        <v>N/A</v>
      </c>
    </row>
    <row r="208" spans="1:12" x14ac:dyDescent="0.2">
      <c r="A208" s="168" t="s">
        <v>1587</v>
      </c>
      <c r="B208" s="22" t="s">
        <v>213</v>
      </c>
      <c r="C208" s="23">
        <v>23</v>
      </c>
      <c r="D208" s="27" t="str">
        <f t="shared" si="28"/>
        <v>N/A</v>
      </c>
      <c r="E208" s="23">
        <v>25</v>
      </c>
      <c r="F208" s="27" t="str">
        <f t="shared" si="29"/>
        <v>N/A</v>
      </c>
      <c r="G208" s="23">
        <v>27</v>
      </c>
      <c r="H208" s="27" t="str">
        <f t="shared" si="30"/>
        <v>N/A</v>
      </c>
      <c r="I208" s="8">
        <v>8.6959999999999997</v>
      </c>
      <c r="J208" s="8">
        <v>8</v>
      </c>
      <c r="K208" s="10" t="s">
        <v>213</v>
      </c>
      <c r="L208" s="105" t="str">
        <f t="shared" si="31"/>
        <v>N/A</v>
      </c>
    </row>
    <row r="209" spans="1:12" x14ac:dyDescent="0.2">
      <c r="A209" s="168" t="s">
        <v>1588</v>
      </c>
      <c r="B209" s="22" t="s">
        <v>213</v>
      </c>
      <c r="C209" s="23">
        <v>11</v>
      </c>
      <c r="D209" s="27" t="str">
        <f t="shared" si="28"/>
        <v>N/A</v>
      </c>
      <c r="E209" s="23">
        <v>16</v>
      </c>
      <c r="F209" s="27" t="str">
        <f t="shared" si="29"/>
        <v>N/A</v>
      </c>
      <c r="G209" s="23">
        <v>21</v>
      </c>
      <c r="H209" s="27" t="str">
        <f t="shared" si="30"/>
        <v>N/A</v>
      </c>
      <c r="I209" s="8">
        <v>60</v>
      </c>
      <c r="J209" s="8">
        <v>31.25</v>
      </c>
      <c r="K209" s="10" t="s">
        <v>213</v>
      </c>
      <c r="L209" s="105" t="str">
        <f t="shared" si="31"/>
        <v>N/A</v>
      </c>
    </row>
    <row r="210" spans="1:12" x14ac:dyDescent="0.2">
      <c r="A210" s="168" t="s">
        <v>125</v>
      </c>
      <c r="B210" s="22" t="s">
        <v>213</v>
      </c>
      <c r="C210" s="29">
        <v>1660304</v>
      </c>
      <c r="D210" s="27" t="str">
        <f t="shared" si="28"/>
        <v>N/A</v>
      </c>
      <c r="E210" s="29">
        <v>2064672</v>
      </c>
      <c r="F210" s="27" t="str">
        <f t="shared" si="29"/>
        <v>N/A</v>
      </c>
      <c r="G210" s="29">
        <v>4029077</v>
      </c>
      <c r="H210" s="27" t="str">
        <f t="shared" si="30"/>
        <v>N/A</v>
      </c>
      <c r="I210" s="8">
        <v>24.36</v>
      </c>
      <c r="J210" s="8">
        <v>95.14</v>
      </c>
      <c r="K210" s="10" t="s">
        <v>213</v>
      </c>
      <c r="L210" s="105" t="str">
        <f t="shared" si="31"/>
        <v>N/A</v>
      </c>
    </row>
    <row r="211" spans="1:12" x14ac:dyDescent="0.2">
      <c r="A211" s="168" t="s">
        <v>1589</v>
      </c>
      <c r="B211" s="22" t="s">
        <v>213</v>
      </c>
      <c r="C211" s="29">
        <v>956129</v>
      </c>
      <c r="D211" s="27" t="str">
        <f t="shared" si="28"/>
        <v>N/A</v>
      </c>
      <c r="E211" s="29">
        <v>968950</v>
      </c>
      <c r="F211" s="27" t="str">
        <f t="shared" si="29"/>
        <v>N/A</v>
      </c>
      <c r="G211" s="29">
        <v>815799</v>
      </c>
      <c r="H211" s="27" t="str">
        <f t="shared" si="30"/>
        <v>N/A</v>
      </c>
      <c r="I211" s="8">
        <v>1.341</v>
      </c>
      <c r="J211" s="8">
        <v>-15.8</v>
      </c>
      <c r="K211" s="10" t="s">
        <v>213</v>
      </c>
      <c r="L211" s="105" t="str">
        <f t="shared" si="31"/>
        <v>N/A</v>
      </c>
    </row>
    <row r="212" spans="1:12" x14ac:dyDescent="0.2">
      <c r="A212" s="168" t="s">
        <v>1540</v>
      </c>
      <c r="B212" s="22" t="s">
        <v>213</v>
      </c>
      <c r="C212" s="29">
        <v>220796</v>
      </c>
      <c r="D212" s="27" t="str">
        <f t="shared" si="28"/>
        <v>N/A</v>
      </c>
      <c r="E212" s="29">
        <v>219106</v>
      </c>
      <c r="F212" s="27" t="str">
        <f t="shared" si="29"/>
        <v>N/A</v>
      </c>
      <c r="G212" s="29">
        <v>200934</v>
      </c>
      <c r="H212" s="27" t="str">
        <f t="shared" si="30"/>
        <v>N/A</v>
      </c>
      <c r="I212" s="8">
        <v>-0.76500000000000001</v>
      </c>
      <c r="J212" s="8">
        <v>-8.2899999999999991</v>
      </c>
      <c r="K212" s="10" t="s">
        <v>213</v>
      </c>
      <c r="L212" s="105" t="str">
        <f t="shared" si="31"/>
        <v>N/A</v>
      </c>
    </row>
    <row r="213" spans="1:12" x14ac:dyDescent="0.2">
      <c r="A213" s="168" t="s">
        <v>1590</v>
      </c>
      <c r="B213" s="22" t="s">
        <v>213</v>
      </c>
      <c r="C213" s="29">
        <v>1646829</v>
      </c>
      <c r="D213" s="27" t="str">
        <f t="shared" si="28"/>
        <v>N/A</v>
      </c>
      <c r="E213" s="29">
        <v>2049987</v>
      </c>
      <c r="F213" s="27" t="str">
        <f t="shared" si="29"/>
        <v>N/A</v>
      </c>
      <c r="G213" s="29">
        <v>3846641</v>
      </c>
      <c r="H213" s="27" t="str">
        <f t="shared" si="30"/>
        <v>N/A</v>
      </c>
      <c r="I213" s="8">
        <v>24.48</v>
      </c>
      <c r="J213" s="8">
        <v>87.64</v>
      </c>
      <c r="K213" s="10" t="s">
        <v>213</v>
      </c>
      <c r="L213" s="105" t="str">
        <f t="shared" si="31"/>
        <v>N/A</v>
      </c>
    </row>
    <row r="214" spans="1:12" x14ac:dyDescent="0.2">
      <c r="A214" s="174" t="s">
        <v>1591</v>
      </c>
      <c r="B214" s="22" t="s">
        <v>213</v>
      </c>
      <c r="C214" s="29">
        <v>293735</v>
      </c>
      <c r="D214" s="27" t="str">
        <f t="shared" si="28"/>
        <v>N/A</v>
      </c>
      <c r="E214" s="29">
        <v>444350</v>
      </c>
      <c r="F214" s="27" t="str">
        <f t="shared" si="29"/>
        <v>N/A</v>
      </c>
      <c r="G214" s="29">
        <v>550205</v>
      </c>
      <c r="H214" s="27" t="str">
        <f t="shared" si="30"/>
        <v>N/A</v>
      </c>
      <c r="I214" s="8">
        <v>51.28</v>
      </c>
      <c r="J214" s="8">
        <v>23.82</v>
      </c>
      <c r="K214" s="10" t="s">
        <v>213</v>
      </c>
      <c r="L214" s="105" t="str">
        <f t="shared" si="31"/>
        <v>N/A</v>
      </c>
    </row>
    <row r="215" spans="1:12" ht="25.5" x14ac:dyDescent="0.2">
      <c r="A215" s="168" t="s">
        <v>1354</v>
      </c>
      <c r="B215" s="22" t="s">
        <v>213</v>
      </c>
      <c r="C215" s="29">
        <v>0</v>
      </c>
      <c r="D215" s="27" t="str">
        <f t="shared" ref="D215:D229" si="32">IF($B215="N/A","N/A",IF(C215&gt;10,"No",IF(C215&lt;-10,"No","Yes")))</f>
        <v>N/A</v>
      </c>
      <c r="E215" s="29">
        <v>0</v>
      </c>
      <c r="F215" s="27" t="str">
        <f t="shared" ref="F215:F229" si="33">IF($B215="N/A","N/A",IF(E215&gt;10,"No",IF(E215&lt;-10,"No","Yes")))</f>
        <v>N/A</v>
      </c>
      <c r="G215" s="29">
        <v>0</v>
      </c>
      <c r="H215" s="27" t="str">
        <f t="shared" ref="H215:H229" si="34">IF($B215="N/A","N/A",IF(G215&gt;10,"No",IF(G215&lt;-10,"No","Yes")))</f>
        <v>N/A</v>
      </c>
      <c r="I215" s="8" t="s">
        <v>1748</v>
      </c>
      <c r="J215" s="8" t="s">
        <v>1748</v>
      </c>
      <c r="K215" s="28" t="s">
        <v>734</v>
      </c>
      <c r="L215" s="105" t="str">
        <f t="shared" ref="L215:L229" si="35">IF(J215="Div by 0", "N/A", IF(K215="N/A","N/A", IF(J215&gt;VALUE(MID(K215,1,2)), "No", IF(J215&lt;-1*VALUE(MID(K215,1,2)), "No", "Yes"))))</f>
        <v>N/A</v>
      </c>
    </row>
    <row r="216" spans="1:12" x14ac:dyDescent="0.2">
      <c r="A216" s="168" t="s">
        <v>646</v>
      </c>
      <c r="B216" s="22" t="s">
        <v>213</v>
      </c>
      <c r="C216" s="23">
        <v>0</v>
      </c>
      <c r="D216" s="27" t="str">
        <f t="shared" si="32"/>
        <v>N/A</v>
      </c>
      <c r="E216" s="23">
        <v>0</v>
      </c>
      <c r="F216" s="27" t="str">
        <f t="shared" si="33"/>
        <v>N/A</v>
      </c>
      <c r="G216" s="23">
        <v>0</v>
      </c>
      <c r="H216" s="27" t="str">
        <f t="shared" si="34"/>
        <v>N/A</v>
      </c>
      <c r="I216" s="8" t="s">
        <v>1748</v>
      </c>
      <c r="J216" s="8" t="s">
        <v>1748</v>
      </c>
      <c r="K216" s="28" t="s">
        <v>734</v>
      </c>
      <c r="L216" s="105" t="str">
        <f t="shared" si="35"/>
        <v>N/A</v>
      </c>
    </row>
    <row r="217" spans="1:12" ht="25.5" x14ac:dyDescent="0.2">
      <c r="A217" s="168" t="s">
        <v>1355</v>
      </c>
      <c r="B217" s="22" t="s">
        <v>213</v>
      </c>
      <c r="C217" s="29" t="s">
        <v>1748</v>
      </c>
      <c r="D217" s="27" t="str">
        <f t="shared" si="32"/>
        <v>N/A</v>
      </c>
      <c r="E217" s="29" t="s">
        <v>1748</v>
      </c>
      <c r="F217" s="27" t="str">
        <f t="shared" si="33"/>
        <v>N/A</v>
      </c>
      <c r="G217" s="29" t="s">
        <v>1748</v>
      </c>
      <c r="H217" s="27" t="str">
        <f t="shared" si="34"/>
        <v>N/A</v>
      </c>
      <c r="I217" s="8" t="s">
        <v>1748</v>
      </c>
      <c r="J217" s="8" t="s">
        <v>1748</v>
      </c>
      <c r="K217" s="28" t="s">
        <v>734</v>
      </c>
      <c r="L217" s="105" t="str">
        <f t="shared" si="35"/>
        <v>N/A</v>
      </c>
    </row>
    <row r="218" spans="1:12" ht="25.5" x14ac:dyDescent="0.2">
      <c r="A218" s="168" t="s">
        <v>1356</v>
      </c>
      <c r="B218" s="22" t="s">
        <v>213</v>
      </c>
      <c r="C218" s="29">
        <v>29993047</v>
      </c>
      <c r="D218" s="27" t="str">
        <f t="shared" si="32"/>
        <v>N/A</v>
      </c>
      <c r="E218" s="29">
        <v>27424799</v>
      </c>
      <c r="F218" s="27" t="str">
        <f t="shared" si="33"/>
        <v>N/A</v>
      </c>
      <c r="G218" s="29">
        <v>31691769</v>
      </c>
      <c r="H218" s="27" t="str">
        <f t="shared" si="34"/>
        <v>N/A</v>
      </c>
      <c r="I218" s="8">
        <v>-8.56</v>
      </c>
      <c r="J218" s="8">
        <v>15.56</v>
      </c>
      <c r="K218" s="28" t="s">
        <v>734</v>
      </c>
      <c r="L218" s="105" t="str">
        <f t="shared" si="35"/>
        <v>Yes</v>
      </c>
    </row>
    <row r="219" spans="1:12" x14ac:dyDescent="0.2">
      <c r="A219" s="168" t="s">
        <v>513</v>
      </c>
      <c r="B219" s="22" t="s">
        <v>213</v>
      </c>
      <c r="C219" s="23">
        <v>94714</v>
      </c>
      <c r="D219" s="27" t="str">
        <f t="shared" si="32"/>
        <v>N/A</v>
      </c>
      <c r="E219" s="23">
        <v>87256</v>
      </c>
      <c r="F219" s="27" t="str">
        <f t="shared" si="33"/>
        <v>N/A</v>
      </c>
      <c r="G219" s="23">
        <v>95491</v>
      </c>
      <c r="H219" s="27" t="str">
        <f t="shared" si="34"/>
        <v>N/A</v>
      </c>
      <c r="I219" s="8">
        <v>-7.87</v>
      </c>
      <c r="J219" s="8">
        <v>9.4380000000000006</v>
      </c>
      <c r="K219" s="28" t="s">
        <v>734</v>
      </c>
      <c r="L219" s="105" t="str">
        <f t="shared" si="35"/>
        <v>Yes</v>
      </c>
    </row>
    <row r="220" spans="1:12" ht="25.5" x14ac:dyDescent="0.2">
      <c r="A220" s="168" t="s">
        <v>1357</v>
      </c>
      <c r="B220" s="22" t="s">
        <v>213</v>
      </c>
      <c r="C220" s="29">
        <v>316.66962645000001</v>
      </c>
      <c r="D220" s="27" t="str">
        <f t="shared" si="32"/>
        <v>N/A</v>
      </c>
      <c r="E220" s="29">
        <v>314.30272989999997</v>
      </c>
      <c r="F220" s="27" t="str">
        <f t="shared" si="33"/>
        <v>N/A</v>
      </c>
      <c r="G220" s="29">
        <v>331.88226115999998</v>
      </c>
      <c r="H220" s="27" t="str">
        <f t="shared" si="34"/>
        <v>N/A</v>
      </c>
      <c r="I220" s="8">
        <v>-0.747</v>
      </c>
      <c r="J220" s="8">
        <v>5.593</v>
      </c>
      <c r="K220" s="28" t="s">
        <v>734</v>
      </c>
      <c r="L220" s="105" t="str">
        <f t="shared" si="35"/>
        <v>Yes</v>
      </c>
    </row>
    <row r="221" spans="1:12" ht="25.5" x14ac:dyDescent="0.2">
      <c r="A221" s="168" t="s">
        <v>1358</v>
      </c>
      <c r="B221" s="22" t="s">
        <v>213</v>
      </c>
      <c r="C221" s="29">
        <v>16911518</v>
      </c>
      <c r="D221" s="27" t="str">
        <f t="shared" si="32"/>
        <v>N/A</v>
      </c>
      <c r="E221" s="29">
        <v>12680633</v>
      </c>
      <c r="F221" s="27" t="str">
        <f t="shared" si="33"/>
        <v>N/A</v>
      </c>
      <c r="G221" s="29">
        <v>12335404</v>
      </c>
      <c r="H221" s="27" t="str">
        <f t="shared" si="34"/>
        <v>N/A</v>
      </c>
      <c r="I221" s="8">
        <v>-25</v>
      </c>
      <c r="J221" s="8">
        <v>-2.72</v>
      </c>
      <c r="K221" s="28" t="s">
        <v>734</v>
      </c>
      <c r="L221" s="105" t="str">
        <f t="shared" si="35"/>
        <v>Yes</v>
      </c>
    </row>
    <row r="222" spans="1:12" x14ac:dyDescent="0.2">
      <c r="A222" s="168" t="s">
        <v>514</v>
      </c>
      <c r="B222" s="22" t="s">
        <v>213</v>
      </c>
      <c r="C222" s="23">
        <v>55356</v>
      </c>
      <c r="D222" s="27" t="str">
        <f t="shared" si="32"/>
        <v>N/A</v>
      </c>
      <c r="E222" s="23">
        <v>46807</v>
      </c>
      <c r="F222" s="27" t="str">
        <f t="shared" si="33"/>
        <v>N/A</v>
      </c>
      <c r="G222" s="23">
        <v>45709</v>
      </c>
      <c r="H222" s="27" t="str">
        <f t="shared" si="34"/>
        <v>N/A</v>
      </c>
      <c r="I222" s="8">
        <v>-15.4</v>
      </c>
      <c r="J222" s="8">
        <v>-2.35</v>
      </c>
      <c r="K222" s="28" t="s">
        <v>734</v>
      </c>
      <c r="L222" s="105" t="str">
        <f t="shared" si="35"/>
        <v>Yes</v>
      </c>
    </row>
    <row r="223" spans="1:12" ht="25.5" x14ac:dyDescent="0.2">
      <c r="A223" s="168" t="s">
        <v>1359</v>
      </c>
      <c r="B223" s="22" t="s">
        <v>213</v>
      </c>
      <c r="C223" s="29">
        <v>305.50469686999998</v>
      </c>
      <c r="D223" s="27" t="str">
        <f t="shared" si="32"/>
        <v>N/A</v>
      </c>
      <c r="E223" s="29">
        <v>270.91317537999998</v>
      </c>
      <c r="F223" s="27" t="str">
        <f t="shared" si="33"/>
        <v>N/A</v>
      </c>
      <c r="G223" s="29">
        <v>269.86816600999998</v>
      </c>
      <c r="H223" s="27" t="str">
        <f t="shared" si="34"/>
        <v>N/A</v>
      </c>
      <c r="I223" s="8">
        <v>-11.3</v>
      </c>
      <c r="J223" s="8">
        <v>-0.38600000000000001</v>
      </c>
      <c r="K223" s="28" t="s">
        <v>734</v>
      </c>
      <c r="L223" s="105" t="str">
        <f t="shared" si="35"/>
        <v>Yes</v>
      </c>
    </row>
    <row r="224" spans="1:12" ht="25.5" x14ac:dyDescent="0.2">
      <c r="A224" s="168" t="s">
        <v>1360</v>
      </c>
      <c r="B224" s="22" t="s">
        <v>213</v>
      </c>
      <c r="C224" s="29">
        <v>11012716</v>
      </c>
      <c r="D224" s="27" t="str">
        <f t="shared" si="32"/>
        <v>N/A</v>
      </c>
      <c r="E224" s="29">
        <v>10868166</v>
      </c>
      <c r="F224" s="27" t="str">
        <f t="shared" si="33"/>
        <v>N/A</v>
      </c>
      <c r="G224" s="29">
        <v>12008047</v>
      </c>
      <c r="H224" s="27" t="str">
        <f t="shared" si="34"/>
        <v>N/A</v>
      </c>
      <c r="I224" s="8">
        <v>-1.31</v>
      </c>
      <c r="J224" s="8">
        <v>10.49</v>
      </c>
      <c r="K224" s="28" t="s">
        <v>734</v>
      </c>
      <c r="L224" s="105" t="str">
        <f t="shared" si="35"/>
        <v>Yes</v>
      </c>
    </row>
    <row r="225" spans="1:12" x14ac:dyDescent="0.2">
      <c r="A225" s="168" t="s">
        <v>515</v>
      </c>
      <c r="B225" s="22" t="s">
        <v>213</v>
      </c>
      <c r="C225" s="23">
        <v>2475</v>
      </c>
      <c r="D225" s="27" t="str">
        <f t="shared" si="32"/>
        <v>N/A</v>
      </c>
      <c r="E225" s="23">
        <v>2633</v>
      </c>
      <c r="F225" s="27" t="str">
        <f t="shared" si="33"/>
        <v>N/A</v>
      </c>
      <c r="G225" s="23">
        <v>2934</v>
      </c>
      <c r="H225" s="27" t="str">
        <f t="shared" si="34"/>
        <v>N/A</v>
      </c>
      <c r="I225" s="8">
        <v>6.3840000000000003</v>
      </c>
      <c r="J225" s="8">
        <v>11.43</v>
      </c>
      <c r="K225" s="28" t="s">
        <v>734</v>
      </c>
      <c r="L225" s="105" t="str">
        <f t="shared" si="35"/>
        <v>Yes</v>
      </c>
    </row>
    <row r="226" spans="1:12" ht="25.5" x14ac:dyDescent="0.2">
      <c r="A226" s="168" t="s">
        <v>1361</v>
      </c>
      <c r="B226" s="22" t="s">
        <v>213</v>
      </c>
      <c r="C226" s="29">
        <v>4449.5822221999997</v>
      </c>
      <c r="D226" s="27" t="str">
        <f t="shared" si="32"/>
        <v>N/A</v>
      </c>
      <c r="E226" s="29">
        <v>4127.6741359999996</v>
      </c>
      <c r="F226" s="27" t="str">
        <f t="shared" si="33"/>
        <v>N/A</v>
      </c>
      <c r="G226" s="29">
        <v>4092.7222222</v>
      </c>
      <c r="H226" s="27" t="str">
        <f t="shared" si="34"/>
        <v>N/A</v>
      </c>
      <c r="I226" s="8">
        <v>-7.23</v>
      </c>
      <c r="J226" s="8">
        <v>-0.84699999999999998</v>
      </c>
      <c r="K226" s="28" t="s">
        <v>734</v>
      </c>
      <c r="L226" s="105" t="str">
        <f t="shared" si="35"/>
        <v>Yes</v>
      </c>
    </row>
    <row r="227" spans="1:12" ht="25.5" x14ac:dyDescent="0.2">
      <c r="A227" s="168" t="s">
        <v>1362</v>
      </c>
      <c r="B227" s="22" t="s">
        <v>213</v>
      </c>
      <c r="C227" s="29">
        <v>236018631</v>
      </c>
      <c r="D227" s="27" t="str">
        <f t="shared" si="32"/>
        <v>N/A</v>
      </c>
      <c r="E227" s="29">
        <v>262862966</v>
      </c>
      <c r="F227" s="27" t="str">
        <f t="shared" si="33"/>
        <v>N/A</v>
      </c>
      <c r="G227" s="29">
        <v>307041610</v>
      </c>
      <c r="H227" s="27" t="str">
        <f t="shared" si="34"/>
        <v>N/A</v>
      </c>
      <c r="I227" s="8">
        <v>11.37</v>
      </c>
      <c r="J227" s="8">
        <v>16.809999999999999</v>
      </c>
      <c r="K227" s="28" t="s">
        <v>734</v>
      </c>
      <c r="L227" s="105" t="str">
        <f t="shared" si="35"/>
        <v>Yes</v>
      </c>
    </row>
    <row r="228" spans="1:12" ht="25.5" x14ac:dyDescent="0.2">
      <c r="A228" s="168" t="s">
        <v>516</v>
      </c>
      <c r="B228" s="22" t="s">
        <v>213</v>
      </c>
      <c r="C228" s="23">
        <v>21651</v>
      </c>
      <c r="D228" s="27" t="str">
        <f t="shared" si="32"/>
        <v>N/A</v>
      </c>
      <c r="E228" s="23">
        <v>23679</v>
      </c>
      <c r="F228" s="27" t="str">
        <f t="shared" si="33"/>
        <v>N/A</v>
      </c>
      <c r="G228" s="23">
        <v>24923</v>
      </c>
      <c r="H228" s="27" t="str">
        <f t="shared" si="34"/>
        <v>N/A</v>
      </c>
      <c r="I228" s="8">
        <v>9.3670000000000009</v>
      </c>
      <c r="J228" s="8">
        <v>5.2539999999999996</v>
      </c>
      <c r="K228" s="28" t="s">
        <v>734</v>
      </c>
      <c r="L228" s="105" t="str">
        <f t="shared" si="35"/>
        <v>Yes</v>
      </c>
    </row>
    <row r="229" spans="1:12" ht="25.5" x14ac:dyDescent="0.2">
      <c r="A229" s="168" t="s">
        <v>1363</v>
      </c>
      <c r="B229" s="22" t="s">
        <v>213</v>
      </c>
      <c r="C229" s="29">
        <v>10901.049881999999</v>
      </c>
      <c r="D229" s="27" t="str">
        <f t="shared" si="32"/>
        <v>N/A</v>
      </c>
      <c r="E229" s="29">
        <v>11101.100807000001</v>
      </c>
      <c r="F229" s="27" t="str">
        <f t="shared" si="33"/>
        <v>N/A</v>
      </c>
      <c r="G229" s="29">
        <v>12319.608795</v>
      </c>
      <c r="H229" s="27" t="str">
        <f t="shared" si="34"/>
        <v>N/A</v>
      </c>
      <c r="I229" s="8">
        <v>1.835</v>
      </c>
      <c r="J229" s="8">
        <v>10.98</v>
      </c>
      <c r="K229" s="28" t="s">
        <v>734</v>
      </c>
      <c r="L229" s="105" t="str">
        <f t="shared" si="35"/>
        <v>Yes</v>
      </c>
    </row>
    <row r="230" spans="1:12" x14ac:dyDescent="0.2">
      <c r="A230" s="137" t="s">
        <v>1364</v>
      </c>
      <c r="B230" s="22" t="s">
        <v>213</v>
      </c>
      <c r="C230" s="32">
        <v>255669543</v>
      </c>
      <c r="D230" s="27" t="str">
        <f t="shared" ref="D230:D253" si="36">IF($B230="N/A","N/A",IF(C230&gt;10,"No",IF(C230&lt;-10,"No","Yes")))</f>
        <v>N/A</v>
      </c>
      <c r="E230" s="32">
        <v>284422425</v>
      </c>
      <c r="F230" s="27" t="str">
        <f t="shared" ref="F230:F253" si="37">IF($B230="N/A","N/A",IF(E230&gt;10,"No",IF(E230&lt;-10,"No","Yes")))</f>
        <v>N/A</v>
      </c>
      <c r="G230" s="32">
        <v>326664496</v>
      </c>
      <c r="H230" s="27" t="str">
        <f t="shared" ref="H230:H253" si="38">IF($B230="N/A","N/A",IF(G230&gt;10,"No",IF(G230&lt;-10,"No","Yes")))</f>
        <v>N/A</v>
      </c>
      <c r="I230" s="8">
        <v>11.25</v>
      </c>
      <c r="J230" s="8">
        <v>14.85</v>
      </c>
      <c r="K230" s="28" t="s">
        <v>734</v>
      </c>
      <c r="L230" s="105" t="str">
        <f t="shared" ref="L230:L253" si="39">IF(J230="Div by 0", "N/A", IF(K230="N/A","N/A", IF(J230&gt;VALUE(MID(K230,1,2)), "No", IF(J230&lt;-1*VALUE(MID(K230,1,2)), "No", "Yes"))))</f>
        <v>Yes</v>
      </c>
    </row>
    <row r="231" spans="1:12" x14ac:dyDescent="0.2">
      <c r="A231" s="137" t="s">
        <v>1541</v>
      </c>
      <c r="B231" s="22" t="s">
        <v>213</v>
      </c>
      <c r="C231" s="31">
        <v>22838</v>
      </c>
      <c r="D231" s="31" t="str">
        <f t="shared" si="36"/>
        <v>N/A</v>
      </c>
      <c r="E231" s="31">
        <v>24497</v>
      </c>
      <c r="F231" s="31" t="str">
        <f t="shared" si="37"/>
        <v>N/A</v>
      </c>
      <c r="G231" s="31">
        <v>25679</v>
      </c>
      <c r="H231" s="27" t="str">
        <f t="shared" si="38"/>
        <v>N/A</v>
      </c>
      <c r="I231" s="8">
        <v>7.2640000000000002</v>
      </c>
      <c r="J231" s="8">
        <v>4.8250000000000002</v>
      </c>
      <c r="K231" s="28" t="s">
        <v>734</v>
      </c>
      <c r="L231" s="105" t="str">
        <f t="shared" si="39"/>
        <v>Yes</v>
      </c>
    </row>
    <row r="232" spans="1:12" x14ac:dyDescent="0.2">
      <c r="A232" s="137" t="s">
        <v>1542</v>
      </c>
      <c r="B232" s="22" t="s">
        <v>213</v>
      </c>
      <c r="C232" s="32">
        <v>11194.918250000001</v>
      </c>
      <c r="D232" s="27" t="str">
        <f t="shared" si="36"/>
        <v>N/A</v>
      </c>
      <c r="E232" s="32">
        <v>11610.500265000001</v>
      </c>
      <c r="F232" s="27" t="str">
        <f t="shared" si="37"/>
        <v>N/A</v>
      </c>
      <c r="G232" s="32">
        <v>12721.075430999999</v>
      </c>
      <c r="H232" s="27" t="str">
        <f t="shared" si="38"/>
        <v>N/A</v>
      </c>
      <c r="I232" s="8">
        <v>3.7120000000000002</v>
      </c>
      <c r="J232" s="8">
        <v>9.5649999999999995</v>
      </c>
      <c r="K232" s="28" t="s">
        <v>734</v>
      </c>
      <c r="L232" s="105" t="str">
        <f t="shared" si="39"/>
        <v>Yes</v>
      </c>
    </row>
    <row r="233" spans="1:12" x14ac:dyDescent="0.2">
      <c r="A233" s="175" t="s">
        <v>1543</v>
      </c>
      <c r="B233" s="22" t="s">
        <v>213</v>
      </c>
      <c r="C233" s="32">
        <v>9603.8633998999994</v>
      </c>
      <c r="D233" s="27" t="str">
        <f t="shared" si="36"/>
        <v>N/A</v>
      </c>
      <c r="E233" s="32">
        <v>9454.1762211000005</v>
      </c>
      <c r="F233" s="27" t="str">
        <f t="shared" si="37"/>
        <v>N/A</v>
      </c>
      <c r="G233" s="32">
        <v>10231.411887</v>
      </c>
      <c r="H233" s="27" t="str">
        <f t="shared" si="38"/>
        <v>N/A</v>
      </c>
      <c r="I233" s="8">
        <v>-1.56</v>
      </c>
      <c r="J233" s="8">
        <v>8.2210000000000001</v>
      </c>
      <c r="K233" s="28" t="s">
        <v>734</v>
      </c>
      <c r="L233" s="105" t="str">
        <f t="shared" si="39"/>
        <v>Yes</v>
      </c>
    </row>
    <row r="234" spans="1:12" x14ac:dyDescent="0.2">
      <c r="A234" s="175" t="s">
        <v>1544</v>
      </c>
      <c r="B234" s="22" t="s">
        <v>213</v>
      </c>
      <c r="C234" s="32">
        <v>13242.199698</v>
      </c>
      <c r="D234" s="27" t="str">
        <f t="shared" si="36"/>
        <v>N/A</v>
      </c>
      <c r="E234" s="32">
        <v>14254.379889</v>
      </c>
      <c r="F234" s="27" t="str">
        <f t="shared" si="37"/>
        <v>N/A</v>
      </c>
      <c r="G234" s="32">
        <v>15547.366592</v>
      </c>
      <c r="H234" s="27" t="str">
        <f t="shared" si="38"/>
        <v>N/A</v>
      </c>
      <c r="I234" s="8">
        <v>7.6440000000000001</v>
      </c>
      <c r="J234" s="8">
        <v>9.0709999999999997</v>
      </c>
      <c r="K234" s="28" t="s">
        <v>734</v>
      </c>
      <c r="L234" s="105" t="str">
        <f t="shared" si="39"/>
        <v>Yes</v>
      </c>
    </row>
    <row r="235" spans="1:12" x14ac:dyDescent="0.2">
      <c r="A235" s="175" t="s">
        <v>1545</v>
      </c>
      <c r="B235" s="22" t="s">
        <v>213</v>
      </c>
      <c r="C235" s="32">
        <v>3454.6716418000001</v>
      </c>
      <c r="D235" s="27" t="str">
        <f t="shared" si="36"/>
        <v>N/A</v>
      </c>
      <c r="E235" s="32">
        <v>4937.1153845999997</v>
      </c>
      <c r="F235" s="27" t="str">
        <f t="shared" si="37"/>
        <v>N/A</v>
      </c>
      <c r="G235" s="32">
        <v>9746.0267856999999</v>
      </c>
      <c r="H235" s="27" t="str">
        <f t="shared" si="38"/>
        <v>N/A</v>
      </c>
      <c r="I235" s="8">
        <v>42.91</v>
      </c>
      <c r="J235" s="8">
        <v>97.4</v>
      </c>
      <c r="K235" s="28" t="s">
        <v>734</v>
      </c>
      <c r="L235" s="105" t="str">
        <f t="shared" si="39"/>
        <v>No</v>
      </c>
    </row>
    <row r="236" spans="1:12" x14ac:dyDescent="0.2">
      <c r="A236" s="175" t="s">
        <v>1546</v>
      </c>
      <c r="B236" s="22" t="s">
        <v>213</v>
      </c>
      <c r="C236" s="32">
        <v>1150.4322033999999</v>
      </c>
      <c r="D236" s="27" t="str">
        <f t="shared" si="36"/>
        <v>N/A</v>
      </c>
      <c r="E236" s="32">
        <v>2169.7142856999999</v>
      </c>
      <c r="F236" s="27" t="str">
        <f t="shared" si="37"/>
        <v>N/A</v>
      </c>
      <c r="G236" s="32">
        <v>3479.375</v>
      </c>
      <c r="H236" s="27" t="str">
        <f t="shared" si="38"/>
        <v>N/A</v>
      </c>
      <c r="I236" s="8">
        <v>88.6</v>
      </c>
      <c r="J236" s="8">
        <v>60.36</v>
      </c>
      <c r="K236" s="28" t="s">
        <v>734</v>
      </c>
      <c r="L236" s="105" t="str">
        <f t="shared" si="39"/>
        <v>No</v>
      </c>
    </row>
    <row r="237" spans="1:12" x14ac:dyDescent="0.2">
      <c r="A237" s="168" t="s">
        <v>1547</v>
      </c>
      <c r="B237" s="22" t="s">
        <v>213</v>
      </c>
      <c r="C237" s="27">
        <v>4.2610116870999999</v>
      </c>
      <c r="D237" s="27" t="str">
        <f t="shared" si="36"/>
        <v>N/A</v>
      </c>
      <c r="E237" s="27">
        <v>5.0911214516000003</v>
      </c>
      <c r="F237" s="27" t="str">
        <f t="shared" si="37"/>
        <v>N/A</v>
      </c>
      <c r="G237" s="27">
        <v>5.4611072358000001</v>
      </c>
      <c r="H237" s="27" t="str">
        <f t="shared" si="38"/>
        <v>N/A</v>
      </c>
      <c r="I237" s="8">
        <v>19.48</v>
      </c>
      <c r="J237" s="8">
        <v>7.2670000000000003</v>
      </c>
      <c r="K237" s="28" t="s">
        <v>734</v>
      </c>
      <c r="L237" s="105" t="str">
        <f t="shared" si="39"/>
        <v>Yes</v>
      </c>
    </row>
    <row r="238" spans="1:12" x14ac:dyDescent="0.2">
      <c r="A238" s="174" t="s">
        <v>1548</v>
      </c>
      <c r="B238" s="22" t="s">
        <v>213</v>
      </c>
      <c r="C238" s="27">
        <v>24.475294696999999</v>
      </c>
      <c r="D238" s="27" t="str">
        <f t="shared" si="36"/>
        <v>N/A</v>
      </c>
      <c r="E238" s="27">
        <v>26.262405282</v>
      </c>
      <c r="F238" s="27" t="str">
        <f t="shared" si="37"/>
        <v>N/A</v>
      </c>
      <c r="G238" s="27">
        <v>27.426271824000001</v>
      </c>
      <c r="H238" s="27" t="str">
        <f t="shared" si="38"/>
        <v>N/A</v>
      </c>
      <c r="I238" s="8">
        <v>7.3019999999999996</v>
      </c>
      <c r="J238" s="8">
        <v>4.4320000000000004</v>
      </c>
      <c r="K238" s="28" t="s">
        <v>734</v>
      </c>
      <c r="L238" s="105" t="str">
        <f t="shared" si="39"/>
        <v>Yes</v>
      </c>
    </row>
    <row r="239" spans="1:12" x14ac:dyDescent="0.2">
      <c r="A239" s="174" t="s">
        <v>1549</v>
      </c>
      <c r="B239" s="22" t="s">
        <v>213</v>
      </c>
      <c r="C239" s="27">
        <v>15.975225666</v>
      </c>
      <c r="D239" s="27" t="str">
        <f t="shared" si="36"/>
        <v>N/A</v>
      </c>
      <c r="E239" s="27">
        <v>15.890981140999999</v>
      </c>
      <c r="F239" s="27" t="str">
        <f t="shared" si="37"/>
        <v>N/A</v>
      </c>
      <c r="G239" s="27">
        <v>17.779252377999999</v>
      </c>
      <c r="H239" s="27" t="str">
        <f t="shared" si="38"/>
        <v>N/A</v>
      </c>
      <c r="I239" s="8">
        <v>-0.52700000000000002</v>
      </c>
      <c r="J239" s="8">
        <v>11.88</v>
      </c>
      <c r="K239" s="28" t="s">
        <v>734</v>
      </c>
      <c r="L239" s="105" t="str">
        <f t="shared" si="39"/>
        <v>Yes</v>
      </c>
    </row>
    <row r="240" spans="1:12" x14ac:dyDescent="0.2">
      <c r="A240" s="174" t="s">
        <v>1550</v>
      </c>
      <c r="B240" s="22" t="s">
        <v>213</v>
      </c>
      <c r="C240" s="27">
        <v>5.3076453900000001E-2</v>
      </c>
      <c r="D240" s="27" t="str">
        <f t="shared" si="36"/>
        <v>N/A</v>
      </c>
      <c r="E240" s="27">
        <v>3.7274489299999998E-2</v>
      </c>
      <c r="F240" s="27" t="str">
        <f t="shared" si="37"/>
        <v>N/A</v>
      </c>
      <c r="G240" s="27">
        <v>3.2993189300000003E-2</v>
      </c>
      <c r="H240" s="27" t="str">
        <f t="shared" si="38"/>
        <v>N/A</v>
      </c>
      <c r="I240" s="8">
        <v>-29.8</v>
      </c>
      <c r="J240" s="8">
        <v>-11.5</v>
      </c>
      <c r="K240" s="28" t="s">
        <v>734</v>
      </c>
      <c r="L240" s="105" t="str">
        <f t="shared" si="39"/>
        <v>Yes</v>
      </c>
    </row>
    <row r="241" spans="1:12" x14ac:dyDescent="0.2">
      <c r="A241" s="174" t="s">
        <v>1551</v>
      </c>
      <c r="B241" s="22" t="s">
        <v>213</v>
      </c>
      <c r="C241" s="27">
        <v>0.27946191739999998</v>
      </c>
      <c r="D241" s="27" t="str">
        <f t="shared" si="36"/>
        <v>N/A</v>
      </c>
      <c r="E241" s="27">
        <v>0.1169297586</v>
      </c>
      <c r="F241" s="27" t="str">
        <f t="shared" si="37"/>
        <v>N/A</v>
      </c>
      <c r="G241" s="27">
        <v>0.1164822365</v>
      </c>
      <c r="H241" s="27" t="str">
        <f t="shared" si="38"/>
        <v>N/A</v>
      </c>
      <c r="I241" s="8">
        <v>-58.2</v>
      </c>
      <c r="J241" s="8">
        <v>-0.38300000000000001</v>
      </c>
      <c r="K241" s="28" t="s">
        <v>734</v>
      </c>
      <c r="L241" s="105" t="str">
        <f t="shared" si="39"/>
        <v>Yes</v>
      </c>
    </row>
    <row r="242" spans="1:12" ht="25.5" x14ac:dyDescent="0.2">
      <c r="A242" s="137" t="s">
        <v>1376</v>
      </c>
      <c r="B242" s="22" t="s">
        <v>213</v>
      </c>
      <c r="C242" s="32">
        <v>236018631</v>
      </c>
      <c r="D242" s="27" t="str">
        <f t="shared" si="36"/>
        <v>N/A</v>
      </c>
      <c r="E242" s="32">
        <v>262862966</v>
      </c>
      <c r="F242" s="27" t="str">
        <f t="shared" si="37"/>
        <v>N/A</v>
      </c>
      <c r="G242" s="32">
        <v>307041610</v>
      </c>
      <c r="H242" s="27" t="str">
        <f t="shared" si="38"/>
        <v>N/A</v>
      </c>
      <c r="I242" s="8">
        <v>11.37</v>
      </c>
      <c r="J242" s="8">
        <v>16.809999999999999</v>
      </c>
      <c r="K242" s="28" t="s">
        <v>734</v>
      </c>
      <c r="L242" s="105" t="str">
        <f t="shared" si="39"/>
        <v>Yes</v>
      </c>
    </row>
    <row r="243" spans="1:12" x14ac:dyDescent="0.2">
      <c r="A243" s="137" t="s">
        <v>1552</v>
      </c>
      <c r="B243" s="22" t="s">
        <v>213</v>
      </c>
      <c r="C243" s="31">
        <v>21651</v>
      </c>
      <c r="D243" s="31" t="str">
        <f t="shared" si="36"/>
        <v>N/A</v>
      </c>
      <c r="E243" s="31">
        <v>23679</v>
      </c>
      <c r="F243" s="31" t="str">
        <f t="shared" si="37"/>
        <v>N/A</v>
      </c>
      <c r="G243" s="31">
        <v>24923</v>
      </c>
      <c r="H243" s="27" t="str">
        <f t="shared" si="38"/>
        <v>N/A</v>
      </c>
      <c r="I243" s="8">
        <v>9.3670000000000009</v>
      </c>
      <c r="J243" s="8">
        <v>5.2539999999999996</v>
      </c>
      <c r="K243" s="28" t="s">
        <v>734</v>
      </c>
      <c r="L243" s="105" t="str">
        <f t="shared" si="39"/>
        <v>Yes</v>
      </c>
    </row>
    <row r="244" spans="1:12" ht="25.5" x14ac:dyDescent="0.2">
      <c r="A244" s="137" t="s">
        <v>1553</v>
      </c>
      <c r="B244" s="22" t="s">
        <v>213</v>
      </c>
      <c r="C244" s="32">
        <v>10901.049881999999</v>
      </c>
      <c r="D244" s="27" t="str">
        <f t="shared" si="36"/>
        <v>N/A</v>
      </c>
      <c r="E244" s="32">
        <v>11101.100807000001</v>
      </c>
      <c r="F244" s="27" t="str">
        <f t="shared" si="37"/>
        <v>N/A</v>
      </c>
      <c r="G244" s="32">
        <v>12319.608795</v>
      </c>
      <c r="H244" s="27" t="str">
        <f t="shared" si="38"/>
        <v>N/A</v>
      </c>
      <c r="I244" s="8">
        <v>1.835</v>
      </c>
      <c r="J244" s="8">
        <v>10.98</v>
      </c>
      <c r="K244" s="28" t="s">
        <v>734</v>
      </c>
      <c r="L244" s="105" t="str">
        <f t="shared" si="39"/>
        <v>Yes</v>
      </c>
    </row>
    <row r="245" spans="1:12" ht="25.5" x14ac:dyDescent="0.2">
      <c r="A245" s="175" t="s">
        <v>1554</v>
      </c>
      <c r="B245" s="22" t="s">
        <v>213</v>
      </c>
      <c r="C245" s="32">
        <v>9433.4448092999992</v>
      </c>
      <c r="D245" s="27" t="str">
        <f t="shared" si="36"/>
        <v>N/A</v>
      </c>
      <c r="E245" s="32">
        <v>9380.3529187999993</v>
      </c>
      <c r="F245" s="27" t="str">
        <f t="shared" si="37"/>
        <v>N/A</v>
      </c>
      <c r="G245" s="32">
        <v>10230.299257999999</v>
      </c>
      <c r="H245" s="27" t="str">
        <f t="shared" si="38"/>
        <v>N/A</v>
      </c>
      <c r="I245" s="8">
        <v>-0.56299999999999994</v>
      </c>
      <c r="J245" s="8">
        <v>9.0609999999999999</v>
      </c>
      <c r="K245" s="28" t="s">
        <v>734</v>
      </c>
      <c r="L245" s="105" t="str">
        <f t="shared" si="39"/>
        <v>Yes</v>
      </c>
    </row>
    <row r="246" spans="1:12" ht="25.5" x14ac:dyDescent="0.2">
      <c r="A246" s="175" t="s">
        <v>1555</v>
      </c>
      <c r="B246" s="22" t="s">
        <v>213</v>
      </c>
      <c r="C246" s="32">
        <v>12678.871837000001</v>
      </c>
      <c r="D246" s="27" t="str">
        <f t="shared" si="36"/>
        <v>N/A</v>
      </c>
      <c r="E246" s="32">
        <v>13247.346523</v>
      </c>
      <c r="F246" s="27" t="str">
        <f t="shared" si="37"/>
        <v>N/A</v>
      </c>
      <c r="G246" s="32">
        <v>14773.250634</v>
      </c>
      <c r="H246" s="27" t="str">
        <f t="shared" si="38"/>
        <v>N/A</v>
      </c>
      <c r="I246" s="8">
        <v>4.484</v>
      </c>
      <c r="J246" s="8">
        <v>11.52</v>
      </c>
      <c r="K246" s="28" t="s">
        <v>734</v>
      </c>
      <c r="L246" s="105" t="str">
        <f t="shared" si="39"/>
        <v>Yes</v>
      </c>
    </row>
    <row r="247" spans="1:12" ht="25.5" x14ac:dyDescent="0.2">
      <c r="A247" s="175" t="s">
        <v>1556</v>
      </c>
      <c r="B247" s="22" t="s">
        <v>213</v>
      </c>
      <c r="C247" s="32">
        <v>18090.7</v>
      </c>
      <c r="D247" s="27" t="str">
        <f t="shared" si="36"/>
        <v>N/A</v>
      </c>
      <c r="E247" s="32">
        <v>20429.125</v>
      </c>
      <c r="F247" s="27" t="str">
        <f t="shared" si="37"/>
        <v>N/A</v>
      </c>
      <c r="G247" s="32">
        <v>18745.272727</v>
      </c>
      <c r="H247" s="27" t="str">
        <f t="shared" si="38"/>
        <v>N/A</v>
      </c>
      <c r="I247" s="8">
        <v>12.93</v>
      </c>
      <c r="J247" s="8">
        <v>-8.24</v>
      </c>
      <c r="K247" s="28" t="s">
        <v>734</v>
      </c>
      <c r="L247" s="105" t="str">
        <f t="shared" si="39"/>
        <v>Yes</v>
      </c>
    </row>
    <row r="248" spans="1:12" ht="25.5" x14ac:dyDescent="0.2">
      <c r="A248" s="175" t="s">
        <v>1557</v>
      </c>
      <c r="B248" s="22" t="s">
        <v>213</v>
      </c>
      <c r="C248" s="32">
        <v>12744</v>
      </c>
      <c r="D248" s="27" t="str">
        <f t="shared" si="36"/>
        <v>N/A</v>
      </c>
      <c r="E248" s="32">
        <v>11128</v>
      </c>
      <c r="F248" s="27" t="str">
        <f t="shared" si="37"/>
        <v>N/A</v>
      </c>
      <c r="G248" s="32">
        <v>14022.333333</v>
      </c>
      <c r="H248" s="27" t="str">
        <f t="shared" si="38"/>
        <v>N/A</v>
      </c>
      <c r="I248" s="8">
        <v>-12.7</v>
      </c>
      <c r="J248" s="8">
        <v>26.01</v>
      </c>
      <c r="K248" s="28" t="s">
        <v>734</v>
      </c>
      <c r="L248" s="105" t="str">
        <f t="shared" si="39"/>
        <v>Yes</v>
      </c>
    </row>
    <row r="249" spans="1:12" ht="25.5" x14ac:dyDescent="0.2">
      <c r="A249" s="168" t="s">
        <v>1558</v>
      </c>
      <c r="B249" s="22" t="s">
        <v>213</v>
      </c>
      <c r="C249" s="27">
        <v>4.0395465468999996</v>
      </c>
      <c r="D249" s="27" t="str">
        <f t="shared" si="36"/>
        <v>N/A</v>
      </c>
      <c r="E249" s="27">
        <v>4.9211195188000003</v>
      </c>
      <c r="F249" s="27" t="str">
        <f t="shared" si="37"/>
        <v>N/A</v>
      </c>
      <c r="G249" s="27">
        <v>5.3003300611000004</v>
      </c>
      <c r="H249" s="27" t="str">
        <f t="shared" si="38"/>
        <v>N/A</v>
      </c>
      <c r="I249" s="8">
        <v>21.82</v>
      </c>
      <c r="J249" s="8">
        <v>7.7060000000000004</v>
      </c>
      <c r="K249" s="28" t="s">
        <v>734</v>
      </c>
      <c r="L249" s="105" t="str">
        <f t="shared" si="39"/>
        <v>Yes</v>
      </c>
    </row>
    <row r="250" spans="1:12" ht="25.5" x14ac:dyDescent="0.2">
      <c r="A250" s="174" t="s">
        <v>1559</v>
      </c>
      <c r="B250" s="22" t="s">
        <v>213</v>
      </c>
      <c r="C250" s="27">
        <v>24.391095411999999</v>
      </c>
      <c r="D250" s="27" t="str">
        <f t="shared" si="36"/>
        <v>N/A</v>
      </c>
      <c r="E250" s="27">
        <v>26.164952964000001</v>
      </c>
      <c r="F250" s="27" t="str">
        <f t="shared" si="37"/>
        <v>N/A</v>
      </c>
      <c r="G250" s="27">
        <v>27.377492326999999</v>
      </c>
      <c r="H250" s="27" t="str">
        <f t="shared" si="38"/>
        <v>N/A</v>
      </c>
      <c r="I250" s="8">
        <v>7.2729999999999997</v>
      </c>
      <c r="J250" s="8">
        <v>4.6340000000000003</v>
      </c>
      <c r="K250" s="28" t="s">
        <v>734</v>
      </c>
      <c r="L250" s="105" t="str">
        <f t="shared" si="39"/>
        <v>Yes</v>
      </c>
    </row>
    <row r="251" spans="1:12" ht="25.5" x14ac:dyDescent="0.2">
      <c r="A251" s="174" t="s">
        <v>1560</v>
      </c>
      <c r="B251" s="22" t="s">
        <v>213</v>
      </c>
      <c r="C251" s="27">
        <v>14.709383806</v>
      </c>
      <c r="D251" s="27" t="str">
        <f t="shared" si="36"/>
        <v>N/A</v>
      </c>
      <c r="E251" s="27">
        <v>14.985816715</v>
      </c>
      <c r="F251" s="27" t="str">
        <f t="shared" si="37"/>
        <v>N/A</v>
      </c>
      <c r="G251" s="27">
        <v>16.867949569</v>
      </c>
      <c r="H251" s="27" t="str">
        <f t="shared" si="38"/>
        <v>N/A</v>
      </c>
      <c r="I251" s="8">
        <v>1.879</v>
      </c>
      <c r="J251" s="8">
        <v>12.56</v>
      </c>
      <c r="K251" s="28" t="s">
        <v>734</v>
      </c>
      <c r="L251" s="105" t="str">
        <f t="shared" si="39"/>
        <v>Yes</v>
      </c>
    </row>
    <row r="252" spans="1:12" ht="25.5" x14ac:dyDescent="0.2">
      <c r="A252" s="174" t="s">
        <v>1561</v>
      </c>
      <c r="B252" s="22" t="s">
        <v>213</v>
      </c>
      <c r="C252" s="27">
        <v>2.6406196000000001E-3</v>
      </c>
      <c r="D252" s="27" t="str">
        <f t="shared" si="36"/>
        <v>N/A</v>
      </c>
      <c r="E252" s="27">
        <v>2.2938147000000002E-3</v>
      </c>
      <c r="F252" s="27" t="str">
        <f t="shared" si="37"/>
        <v>N/A</v>
      </c>
      <c r="G252" s="27">
        <v>3.2404025E-3</v>
      </c>
      <c r="H252" s="27" t="str">
        <f t="shared" si="38"/>
        <v>N/A</v>
      </c>
      <c r="I252" s="8">
        <v>-13.1</v>
      </c>
      <c r="J252" s="8">
        <v>41.27</v>
      </c>
      <c r="K252" s="28" t="s">
        <v>734</v>
      </c>
      <c r="L252" s="105" t="str">
        <f t="shared" si="39"/>
        <v>No</v>
      </c>
    </row>
    <row r="253" spans="1:12" ht="25.5" x14ac:dyDescent="0.2">
      <c r="A253" s="176" t="s">
        <v>1562</v>
      </c>
      <c r="B253" s="113" t="s">
        <v>213</v>
      </c>
      <c r="C253" s="145">
        <v>7.1049640000000001E-3</v>
      </c>
      <c r="D253" s="145" t="str">
        <f t="shared" si="36"/>
        <v>N/A</v>
      </c>
      <c r="E253" s="145">
        <v>1.6704251199999999E-2</v>
      </c>
      <c r="F253" s="145" t="str">
        <f t="shared" si="37"/>
        <v>N/A</v>
      </c>
      <c r="G253" s="145">
        <v>2.18404193E-2</v>
      </c>
      <c r="H253" s="145" t="str">
        <f t="shared" si="38"/>
        <v>N/A</v>
      </c>
      <c r="I253" s="146">
        <v>135.1</v>
      </c>
      <c r="J253" s="146">
        <v>30.75</v>
      </c>
      <c r="K253" s="161" t="s">
        <v>734</v>
      </c>
      <c r="L253" s="116" t="str">
        <f t="shared" si="39"/>
        <v>No</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126828</v>
      </c>
      <c r="D7" s="19" t="str">
        <f>IF($B7="N/A","N/A",IF(C7&gt;15,"No",IF(C7&lt;-15,"No","Yes")))</f>
        <v>N/A</v>
      </c>
      <c r="E7" s="18">
        <v>140988</v>
      </c>
      <c r="F7" s="19" t="str">
        <f>IF($B7="N/A","N/A",IF(E7&gt;15,"No",IF(E7&lt;-15,"No","Yes")))</f>
        <v>N/A</v>
      </c>
      <c r="G7" s="18">
        <v>140125</v>
      </c>
      <c r="H7" s="19" t="str">
        <f>IF($B7="N/A","N/A",IF(G7&gt;15,"No",IF(G7&lt;-15,"No","Yes")))</f>
        <v>N/A</v>
      </c>
      <c r="I7" s="20">
        <v>11.16</v>
      </c>
      <c r="J7" s="20">
        <v>-0.61199999999999999</v>
      </c>
      <c r="K7" s="106" t="str">
        <f t="shared" ref="K7:K24" si="0">IF(J7="Div by 0", "N/A", IF(J7="N/A","N/A", IF(J7&gt;30, "No", IF(J7&lt;-30, "No", "Yes"))))</f>
        <v>Yes</v>
      </c>
    </row>
    <row r="8" spans="1:11" x14ac:dyDescent="0.2">
      <c r="A8" s="102" t="s">
        <v>361</v>
      </c>
      <c r="B8" s="17" t="s">
        <v>213</v>
      </c>
      <c r="C8" s="21">
        <v>98.484561768999995</v>
      </c>
      <c r="D8" s="19" t="str">
        <f>IF($B8="N/A","N/A",IF(C8&gt;15,"No",IF(C8&lt;-15,"No","Yes")))</f>
        <v>N/A</v>
      </c>
      <c r="E8" s="21">
        <v>98.906289896999994</v>
      </c>
      <c r="F8" s="19" t="str">
        <f>IF($B8="N/A","N/A",IF(E8&gt;15,"No",IF(E8&lt;-15,"No","Yes")))</f>
        <v>N/A</v>
      </c>
      <c r="G8" s="21">
        <v>99.551115076000002</v>
      </c>
      <c r="H8" s="19" t="str">
        <f>IF($B8="N/A","N/A",IF(G8&gt;15,"No",IF(G8&lt;-15,"No","Yes")))</f>
        <v>N/A</v>
      </c>
      <c r="I8" s="20">
        <v>0.42820000000000003</v>
      </c>
      <c r="J8" s="20">
        <v>0.65200000000000002</v>
      </c>
      <c r="K8" s="106" t="str">
        <f t="shared" si="0"/>
        <v>Yes</v>
      </c>
    </row>
    <row r="9" spans="1:11" x14ac:dyDescent="0.2">
      <c r="A9" s="102" t="s">
        <v>302</v>
      </c>
      <c r="B9" s="22" t="s">
        <v>213</v>
      </c>
      <c r="C9" s="5">
        <v>1.5154382313000001</v>
      </c>
      <c r="D9" s="5" t="str">
        <f>IF($B9="N/A","N/A",IF(C9&gt;15,"No",IF(C9&lt;-15,"No","Yes")))</f>
        <v>N/A</v>
      </c>
      <c r="E9" s="5">
        <v>1.093710103</v>
      </c>
      <c r="F9" s="5" t="str">
        <f>IF($B9="N/A","N/A",IF(E9&gt;15,"No",IF(E9&lt;-15,"No","Yes")))</f>
        <v>N/A</v>
      </c>
      <c r="G9" s="5">
        <v>0.44888492419999998</v>
      </c>
      <c r="H9" s="5" t="str">
        <f>IF($B9="N/A","N/A",IF(G9&gt;15,"No",IF(G9&lt;-15,"No","Yes")))</f>
        <v>N/A</v>
      </c>
      <c r="I9" s="6">
        <v>-27.8</v>
      </c>
      <c r="J9" s="6">
        <v>-59</v>
      </c>
      <c r="K9" s="105" t="str">
        <f t="shared" si="0"/>
        <v>No</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1"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2" t="s">
        <v>813</v>
      </c>
      <c r="B13" s="22" t="s">
        <v>214</v>
      </c>
      <c r="C13" s="5">
        <v>97.428801211000007</v>
      </c>
      <c r="D13" s="5" t="str">
        <f t="shared" si="1"/>
        <v>Yes</v>
      </c>
      <c r="E13" s="5">
        <v>97.253666979000002</v>
      </c>
      <c r="F13" s="5" t="str">
        <f t="shared" si="2"/>
        <v>Yes</v>
      </c>
      <c r="G13" s="5">
        <v>96.103479037</v>
      </c>
      <c r="H13" s="5" t="str">
        <f t="shared" si="3"/>
        <v>Yes</v>
      </c>
      <c r="I13" s="6">
        <v>-0.18</v>
      </c>
      <c r="J13" s="6">
        <v>-1.18</v>
      </c>
      <c r="K13" s="105" t="str">
        <f t="shared" si="0"/>
        <v>Yes</v>
      </c>
    </row>
    <row r="14" spans="1:11" x14ac:dyDescent="0.2">
      <c r="A14" s="103" t="s">
        <v>305</v>
      </c>
      <c r="B14" s="22" t="s">
        <v>213</v>
      </c>
      <c r="C14" s="23">
        <v>124906</v>
      </c>
      <c r="D14" s="5" t="str">
        <f>IF($B14="N/A","N/A",IF(C14&gt;15,"No",IF(C14&lt;-15,"No","Yes")))</f>
        <v>N/A</v>
      </c>
      <c r="E14" s="23">
        <v>139446</v>
      </c>
      <c r="F14" s="5" t="str">
        <f>IF($B14="N/A","N/A",IF(E14&gt;15,"No",IF(E14&lt;-15,"No","Yes")))</f>
        <v>N/A</v>
      </c>
      <c r="G14" s="23">
        <v>139496</v>
      </c>
      <c r="H14" s="5" t="str">
        <f>IF($B14="N/A","N/A",IF(G14&gt;15,"No",IF(G14&lt;-15,"No","Yes")))</f>
        <v>N/A</v>
      </c>
      <c r="I14" s="6">
        <v>11.64</v>
      </c>
      <c r="J14" s="6">
        <v>3.5900000000000001E-2</v>
      </c>
      <c r="K14" s="105" t="str">
        <f t="shared" si="0"/>
        <v>Yes</v>
      </c>
    </row>
    <row r="15" spans="1:11" x14ac:dyDescent="0.2">
      <c r="A15" s="102" t="s">
        <v>432</v>
      </c>
      <c r="B15" s="22" t="s">
        <v>215</v>
      </c>
      <c r="C15" s="5">
        <v>29.406113396999999</v>
      </c>
      <c r="D15" s="5" t="str">
        <f>IF($B15="N/A","N/A",IF(C15&gt;20,"No",IF(C15&lt;5,"No","Yes")))</f>
        <v>No</v>
      </c>
      <c r="E15" s="5">
        <v>25.965606758</v>
      </c>
      <c r="F15" s="5" t="str">
        <f>IF($B15="N/A","N/A",IF(E15&gt;20,"No",IF(E15&lt;5,"No","Yes")))</f>
        <v>No</v>
      </c>
      <c r="G15" s="5">
        <v>26.364913689000002</v>
      </c>
      <c r="H15" s="5" t="str">
        <f>IF($B15="N/A","N/A",IF(G15&gt;20,"No",IF(G15&lt;5,"No","Yes")))</f>
        <v>No</v>
      </c>
      <c r="I15" s="6">
        <v>-11.7</v>
      </c>
      <c r="J15" s="6">
        <v>1.538</v>
      </c>
      <c r="K15" s="105" t="str">
        <f t="shared" si="0"/>
        <v>Yes</v>
      </c>
    </row>
    <row r="16" spans="1:11" x14ac:dyDescent="0.2">
      <c r="A16" s="102" t="s">
        <v>433</v>
      </c>
      <c r="B16" s="22" t="s">
        <v>213</v>
      </c>
      <c r="C16" s="5">
        <v>70.593886603000001</v>
      </c>
      <c r="D16" s="5" t="str">
        <f>IF($B16="N/A","N/A",IF(C16&gt;15,"No",IF(C16&lt;-15,"No","Yes")))</f>
        <v>N/A</v>
      </c>
      <c r="E16" s="5">
        <v>74.034393241999993</v>
      </c>
      <c r="F16" s="5" t="str">
        <f>IF($B16="N/A","N/A",IF(E16&gt;15,"No",IF(E16&lt;-15,"No","Yes")))</f>
        <v>N/A</v>
      </c>
      <c r="G16" s="5">
        <v>73.635086310999995</v>
      </c>
      <c r="H16" s="5" t="str">
        <f>IF($B16="N/A","N/A",IF(G16&gt;15,"No",IF(G16&lt;-15,"No","Yes")))</f>
        <v>N/A</v>
      </c>
      <c r="I16" s="6">
        <v>4.8739999999999997</v>
      </c>
      <c r="J16" s="6">
        <v>-0.53900000000000003</v>
      </c>
      <c r="K16" s="105" t="str">
        <f t="shared" si="0"/>
        <v>Yes</v>
      </c>
    </row>
    <row r="17" spans="1:11" x14ac:dyDescent="0.2">
      <c r="A17" s="102" t="s">
        <v>434</v>
      </c>
      <c r="B17" s="22" t="s">
        <v>213</v>
      </c>
      <c r="C17" s="5">
        <v>2.7332554080999998</v>
      </c>
      <c r="D17" s="5" t="str">
        <f>IF($B17="N/A","N/A",IF(C17&gt;15,"No",IF(C17&lt;-15,"No","Yes")))</f>
        <v>N/A</v>
      </c>
      <c r="E17" s="5">
        <v>2.3191773160000002</v>
      </c>
      <c r="F17" s="5" t="str">
        <f>IF($B17="N/A","N/A",IF(E17&gt;15,"No",IF(E17&lt;-15,"No","Yes")))</f>
        <v>N/A</v>
      </c>
      <c r="G17" s="5">
        <v>1.2416126626999999</v>
      </c>
      <c r="H17" s="5" t="str">
        <f>IF($B17="N/A","N/A",IF(G17&gt;15,"No",IF(G17&lt;-15,"No","Yes")))</f>
        <v>N/A</v>
      </c>
      <c r="I17" s="6">
        <v>-15.1</v>
      </c>
      <c r="J17" s="6">
        <v>-46.5</v>
      </c>
      <c r="K17" s="105" t="str">
        <f t="shared" si="0"/>
        <v>No</v>
      </c>
    </row>
    <row r="18" spans="1:11" x14ac:dyDescent="0.2">
      <c r="A18" s="102" t="s">
        <v>814</v>
      </c>
      <c r="B18" s="22" t="s">
        <v>213</v>
      </c>
      <c r="C18" s="64">
        <v>6123.6637375999999</v>
      </c>
      <c r="D18" s="5" t="str">
        <f>IF($B18="N/A","N/A",IF(C18&gt;15,"No",IF(C18&lt;-15,"No","Yes")))</f>
        <v>N/A</v>
      </c>
      <c r="E18" s="64">
        <v>5902.3172542000002</v>
      </c>
      <c r="F18" s="5" t="str">
        <f>IF($B18="N/A","N/A",IF(E18&gt;15,"No",IF(E18&lt;-15,"No","Yes")))</f>
        <v>N/A</v>
      </c>
      <c r="G18" s="64">
        <v>6413.25</v>
      </c>
      <c r="H18" s="5" t="str">
        <f>IF($B18="N/A","N/A",IF(G18&gt;15,"No",IF(G18&lt;-15,"No","Yes")))</f>
        <v>N/A</v>
      </c>
      <c r="I18" s="6">
        <v>-3.61</v>
      </c>
      <c r="J18" s="6">
        <v>8.6560000000000006</v>
      </c>
      <c r="K18" s="105" t="str">
        <f t="shared" si="0"/>
        <v>Yes</v>
      </c>
    </row>
    <row r="19" spans="1:11" x14ac:dyDescent="0.2">
      <c r="A19" s="104" t="s">
        <v>306</v>
      </c>
      <c r="B19" s="22" t="s">
        <v>213</v>
      </c>
      <c r="C19" s="23">
        <v>2595</v>
      </c>
      <c r="D19" s="22" t="s">
        <v>213</v>
      </c>
      <c r="E19" s="23">
        <v>755</v>
      </c>
      <c r="F19" s="22" t="s">
        <v>213</v>
      </c>
      <c r="G19" s="23">
        <v>390</v>
      </c>
      <c r="H19" s="5" t="str">
        <f>IF($B19="N/A","N/A",IF(G19&gt;15,"No",IF(G19&lt;-15,"No","Yes")))</f>
        <v>N/A</v>
      </c>
      <c r="I19" s="6">
        <v>-70.900000000000006</v>
      </c>
      <c r="J19" s="6">
        <v>-48.3</v>
      </c>
      <c r="K19" s="105" t="str">
        <f t="shared" si="0"/>
        <v>No</v>
      </c>
    </row>
    <row r="20" spans="1:11" x14ac:dyDescent="0.2">
      <c r="A20" s="104" t="s">
        <v>346</v>
      </c>
      <c r="B20" s="22" t="s">
        <v>213</v>
      </c>
      <c r="C20" s="4">
        <v>2.0460781530999999</v>
      </c>
      <c r="D20" s="22" t="s">
        <v>213</v>
      </c>
      <c r="E20" s="4">
        <v>0.53550656789999995</v>
      </c>
      <c r="F20" s="22" t="s">
        <v>213</v>
      </c>
      <c r="G20" s="4">
        <v>0.27832292600000003</v>
      </c>
      <c r="H20" s="5" t="str">
        <f>IF($B20="N/A","N/A",IF(G20&gt;15,"No",IF(G20&lt;-15,"No","Yes")))</f>
        <v>N/A</v>
      </c>
      <c r="I20" s="6">
        <v>-73.8</v>
      </c>
      <c r="J20" s="6">
        <v>-48</v>
      </c>
      <c r="K20" s="105" t="str">
        <f t="shared" si="0"/>
        <v>No</v>
      </c>
    </row>
    <row r="21" spans="1:11" ht="25.5" x14ac:dyDescent="0.2">
      <c r="A21" s="104" t="s">
        <v>815</v>
      </c>
      <c r="B21" s="22" t="s">
        <v>213</v>
      </c>
      <c r="C21" s="24">
        <v>5514.1934488999996</v>
      </c>
      <c r="D21" s="5" t="str">
        <f>IF($B21="N/A","N/A",IF(C21&gt;60,"No",IF(C21&lt;15,"No","Yes")))</f>
        <v>N/A</v>
      </c>
      <c r="E21" s="24">
        <v>7490.0145695000001</v>
      </c>
      <c r="F21" s="5" t="str">
        <f>IF($B21="N/A","N/A",IF(E21&gt;60,"No",IF(E21&lt;15,"No","Yes")))</f>
        <v>N/A</v>
      </c>
      <c r="G21" s="24">
        <v>11650.820513000001</v>
      </c>
      <c r="H21" s="5" t="str">
        <f>IF($B21="N/A","N/A",IF(G21&gt;60,"No",IF(G21&lt;15,"No","Yes")))</f>
        <v>N/A</v>
      </c>
      <c r="I21" s="6">
        <v>35.83</v>
      </c>
      <c r="J21" s="6">
        <v>55.55</v>
      </c>
      <c r="K21" s="105" t="str">
        <f t="shared" si="0"/>
        <v>No</v>
      </c>
    </row>
    <row r="22" spans="1:11" x14ac:dyDescent="0.2">
      <c r="A22" s="104" t="s">
        <v>816</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88176</v>
      </c>
      <c r="D6" s="5" t="str">
        <f>IF($B6="N/A","N/A",IF(C6&gt;15,"No",IF(C6&lt;-15,"No","Yes")))</f>
        <v>N/A</v>
      </c>
      <c r="E6" s="23">
        <v>103238</v>
      </c>
      <c r="F6" s="5" t="str">
        <f>IF($B6="N/A","N/A",IF(E6&gt;15,"No",IF(E6&lt;-15,"No","Yes")))</f>
        <v>N/A</v>
      </c>
      <c r="G6" s="23">
        <v>102718</v>
      </c>
      <c r="H6" s="5" t="str">
        <f>IF($B6="N/A","N/A",IF(G6&gt;15,"No",IF(G6&lt;-15,"No","Yes")))</f>
        <v>N/A</v>
      </c>
      <c r="I6" s="6">
        <v>17.079999999999998</v>
      </c>
      <c r="J6" s="6">
        <v>-0.504</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7305.4458015999999</v>
      </c>
      <c r="D9" s="5" t="str">
        <f>IF($B9="N/A","N/A",IF(C9&gt;7000,"No",IF(C9&lt;2000,"No","Yes")))</f>
        <v>No</v>
      </c>
      <c r="E9" s="64">
        <v>6332.5005230999996</v>
      </c>
      <c r="F9" s="5" t="str">
        <f>IF($B9="N/A","N/A",IF(E9&gt;7000,"No",IF(E9&lt;2000,"No","Yes")))</f>
        <v>Yes</v>
      </c>
      <c r="G9" s="64">
        <v>6161.3087093000004</v>
      </c>
      <c r="H9" s="5" t="str">
        <f>IF($B9="N/A","N/A",IF(G9&gt;7000,"No",IF(G9&lt;2000,"No","Yes")))</f>
        <v>Yes</v>
      </c>
      <c r="I9" s="6">
        <v>-13.3</v>
      </c>
      <c r="J9" s="6">
        <v>-2.7</v>
      </c>
      <c r="K9" s="105" t="str">
        <f t="shared" si="0"/>
        <v>Yes</v>
      </c>
    </row>
    <row r="10" spans="1:11" x14ac:dyDescent="0.2">
      <c r="A10" s="101" t="s">
        <v>820</v>
      </c>
      <c r="B10" s="22" t="s">
        <v>213</v>
      </c>
      <c r="C10" s="64">
        <v>1567.5021024</v>
      </c>
      <c r="D10" s="5" t="str">
        <f>IF($B10="N/A","N/A",IF(C10&gt;15,"No",IF(C10&lt;-15,"No","Yes")))</f>
        <v>N/A</v>
      </c>
      <c r="E10" s="64">
        <v>1404.2510407</v>
      </c>
      <c r="F10" s="5" t="str">
        <f>IF($B10="N/A","N/A",IF(E10&gt;15,"No",IF(E10&lt;-15,"No","Yes")))</f>
        <v>N/A</v>
      </c>
      <c r="G10" s="64">
        <v>1360.5846446</v>
      </c>
      <c r="H10" s="5" t="str">
        <f>IF($B10="N/A","N/A",IF(G10&gt;15,"No",IF(G10&lt;-15,"No","Yes")))</f>
        <v>N/A</v>
      </c>
      <c r="I10" s="6">
        <v>-10.4</v>
      </c>
      <c r="J10" s="6">
        <v>-3.11</v>
      </c>
      <c r="K10" s="105" t="str">
        <f t="shared" si="0"/>
        <v>Yes</v>
      </c>
    </row>
    <row r="11" spans="1:11" x14ac:dyDescent="0.2">
      <c r="A11" s="101" t="s">
        <v>309</v>
      </c>
      <c r="B11" s="22" t="s">
        <v>219</v>
      </c>
      <c r="C11" s="5">
        <v>0.77458718930000003</v>
      </c>
      <c r="D11" s="5" t="str">
        <f>IF($B11="N/A","N/A",IF(C11&gt;10,"No",IF(C11&lt;=0,"No","Yes")))</f>
        <v>Yes</v>
      </c>
      <c r="E11" s="5">
        <v>0.59764815280000005</v>
      </c>
      <c r="F11" s="5" t="str">
        <f>IF($B11="N/A","N/A",IF(E11&gt;10,"No",IF(E11&lt;=0,"No","Yes")))</f>
        <v>Yes</v>
      </c>
      <c r="G11" s="5">
        <v>0.85087326470000002</v>
      </c>
      <c r="H11" s="5" t="str">
        <f>IF($B11="N/A","N/A",IF(G11&gt;10,"No",IF(G11&lt;=0,"No","Yes")))</f>
        <v>Yes</v>
      </c>
      <c r="I11" s="6">
        <v>-22.8</v>
      </c>
      <c r="J11" s="6">
        <v>42.37</v>
      </c>
      <c r="K11" s="105" t="str">
        <f t="shared" si="0"/>
        <v>No</v>
      </c>
    </row>
    <row r="12" spans="1:11" x14ac:dyDescent="0.2">
      <c r="A12" s="101" t="s">
        <v>821</v>
      </c>
      <c r="B12" s="22" t="s">
        <v>213</v>
      </c>
      <c r="C12" s="64">
        <v>4208.3909223999999</v>
      </c>
      <c r="D12" s="5" t="str">
        <f>IF($B12="N/A","N/A",IF(C12&gt;15,"No",IF(C12&lt;-15,"No","Yes")))</f>
        <v>N/A</v>
      </c>
      <c r="E12" s="64">
        <v>4837.5656402000004</v>
      </c>
      <c r="F12" s="5" t="str">
        <f>IF($B12="N/A","N/A",IF(E12&gt;15,"No",IF(E12&lt;-15,"No","Yes")))</f>
        <v>N/A</v>
      </c>
      <c r="G12" s="64">
        <v>3279.5629291</v>
      </c>
      <c r="H12" s="5" t="str">
        <f>IF($B12="N/A","N/A",IF(G12&gt;15,"No",IF(G12&lt;-15,"No","Yes")))</f>
        <v>N/A</v>
      </c>
      <c r="I12" s="6">
        <v>14.95</v>
      </c>
      <c r="J12" s="6">
        <v>-32.200000000000003</v>
      </c>
      <c r="K12" s="105" t="str">
        <f t="shared" si="0"/>
        <v>No</v>
      </c>
    </row>
    <row r="13" spans="1:11" x14ac:dyDescent="0.2">
      <c r="A13" s="101" t="s">
        <v>310</v>
      </c>
      <c r="B13" s="22" t="s">
        <v>214</v>
      </c>
      <c r="C13" s="4">
        <v>100</v>
      </c>
      <c r="D13" s="5" t="str">
        <f>IF($B13="N/A","N/A",IF(C13&gt;100,"No",IF(C13&lt;95,"No","Yes")))</f>
        <v>Yes</v>
      </c>
      <c r="E13" s="4">
        <v>99.999031364000004</v>
      </c>
      <c r="F13" s="5" t="str">
        <f>IF($B13="N/A","N/A",IF(E13&gt;100,"No",IF(E13&lt;95,"No","Yes")))</f>
        <v>Yes</v>
      </c>
      <c r="G13" s="4">
        <v>99.998052921999999</v>
      </c>
      <c r="H13" s="5" t="str">
        <f>IF($B13="N/A","N/A",IF(G13&gt;100,"No",IF(G13&lt;95,"No","Yes")))</f>
        <v>Yes</v>
      </c>
      <c r="I13" s="6">
        <v>-1E-3</v>
      </c>
      <c r="J13" s="6">
        <v>-1E-3</v>
      </c>
      <c r="K13" s="105" t="str">
        <f t="shared" si="0"/>
        <v>Yes</v>
      </c>
    </row>
    <row r="14" spans="1:11" x14ac:dyDescent="0.2">
      <c r="A14" s="101" t="s">
        <v>822</v>
      </c>
      <c r="B14" s="22" t="s">
        <v>220</v>
      </c>
      <c r="C14" s="4">
        <v>1.3143145527</v>
      </c>
      <c r="D14" s="5" t="str">
        <f>IF($B14="N/A","N/A",IF(C14&gt;1,"Yes","No"))</f>
        <v>Yes</v>
      </c>
      <c r="E14" s="4">
        <v>1.1381481445999999</v>
      </c>
      <c r="F14" s="5" t="str">
        <f>IF($B14="N/A","N/A",IF(E14&gt;1,"Yes","No"))</f>
        <v>Yes</v>
      </c>
      <c r="G14" s="4">
        <v>1.1400073989999999</v>
      </c>
      <c r="H14" s="5" t="str">
        <f>IF($B14="N/A","N/A",IF(G14&gt;1,"Yes","No"))</f>
        <v>Yes</v>
      </c>
      <c r="I14" s="6">
        <v>-13.4</v>
      </c>
      <c r="J14" s="6">
        <v>0.16339999999999999</v>
      </c>
      <c r="K14" s="105" t="str">
        <f t="shared" si="0"/>
        <v>Yes</v>
      </c>
    </row>
    <row r="15" spans="1:11" x14ac:dyDescent="0.2">
      <c r="A15" s="101" t="s">
        <v>311</v>
      </c>
      <c r="B15" s="22" t="s">
        <v>214</v>
      </c>
      <c r="C15" s="4">
        <v>99.885456360000006</v>
      </c>
      <c r="D15" s="5" t="str">
        <f>IF($B15="N/A","N/A",IF(C15&gt;100,"No",IF(C15&lt;95,"No","Yes")))</f>
        <v>Yes</v>
      </c>
      <c r="E15" s="4">
        <v>99.171816578999994</v>
      </c>
      <c r="F15" s="5" t="str">
        <f>IF($B15="N/A","N/A",IF(E15&gt;100,"No",IF(E15&lt;95,"No","Yes")))</f>
        <v>Yes</v>
      </c>
      <c r="G15" s="4">
        <v>98.444284350999993</v>
      </c>
      <c r="H15" s="5" t="str">
        <f>IF($B15="N/A","N/A",IF(G15&gt;100,"No",IF(G15&lt;95,"No","Yes")))</f>
        <v>Yes</v>
      </c>
      <c r="I15" s="6">
        <v>-0.71399999999999997</v>
      </c>
      <c r="J15" s="6">
        <v>-0.73399999999999999</v>
      </c>
      <c r="K15" s="105" t="str">
        <f t="shared" si="0"/>
        <v>Yes</v>
      </c>
    </row>
    <row r="16" spans="1:11" x14ac:dyDescent="0.2">
      <c r="A16" s="101" t="s">
        <v>823</v>
      </c>
      <c r="B16" s="22" t="s">
        <v>221</v>
      </c>
      <c r="C16" s="4">
        <v>10.526358217</v>
      </c>
      <c r="D16" s="5" t="str">
        <f>IF($B16="N/A","N/A",IF(C16&gt;3,"Yes","No"))</f>
        <v>Yes</v>
      </c>
      <c r="E16" s="4">
        <v>9.9343152672000006</v>
      </c>
      <c r="F16" s="5" t="str">
        <f>IF($B16="N/A","N/A",IF(E16&gt;3,"Yes","No"))</f>
        <v>Yes</v>
      </c>
      <c r="G16" s="4">
        <v>10.062994462000001</v>
      </c>
      <c r="H16" s="5" t="str">
        <f>IF($B16="N/A","N/A",IF(G16&gt;3,"Yes","No"))</f>
        <v>Yes</v>
      </c>
      <c r="I16" s="6">
        <v>-5.62</v>
      </c>
      <c r="J16" s="6">
        <v>1.2949999999999999</v>
      </c>
      <c r="K16" s="105" t="str">
        <f t="shared" si="0"/>
        <v>Yes</v>
      </c>
    </row>
    <row r="17" spans="1:11" x14ac:dyDescent="0.2">
      <c r="A17" s="101" t="s">
        <v>824</v>
      </c>
      <c r="B17" s="22" t="s">
        <v>222</v>
      </c>
      <c r="C17" s="4">
        <v>4.6461608257</v>
      </c>
      <c r="D17" s="5" t="str">
        <f>IF($B17="N/A","N/A",IF(C17&gt;=8,"No",IF(C17&lt;2,"No","Yes")))</f>
        <v>Yes</v>
      </c>
      <c r="E17" s="4">
        <v>4.5411625676999998</v>
      </c>
      <c r="F17" s="5" t="str">
        <f>IF($B17="N/A","N/A",IF(E17&gt;=8,"No",IF(E17&lt;2,"No","Yes")))</f>
        <v>Yes</v>
      </c>
      <c r="G17" s="4">
        <v>4.6006405949999998</v>
      </c>
      <c r="H17" s="5" t="str">
        <f>IF($B17="N/A","N/A",IF(G17&gt;=8,"No",IF(G17&lt;2,"No","Yes")))</f>
        <v>Yes</v>
      </c>
      <c r="I17" s="6">
        <v>-2.2599999999999998</v>
      </c>
      <c r="J17" s="6">
        <v>1.31</v>
      </c>
      <c r="K17" s="105" t="str">
        <f t="shared" si="0"/>
        <v>Yes</v>
      </c>
    </row>
    <row r="18" spans="1:11" x14ac:dyDescent="0.2">
      <c r="A18" s="101" t="s">
        <v>825</v>
      </c>
      <c r="B18" s="22" t="s">
        <v>222</v>
      </c>
      <c r="C18" s="4">
        <v>4.6605652331999998</v>
      </c>
      <c r="D18" s="5" t="str">
        <f>IF($B18="N/A","N/A",IF(C18&gt;=8,"No",IF(C18&lt;2,"No","Yes")))</f>
        <v>Yes</v>
      </c>
      <c r="E18" s="4">
        <v>4.5095216878000004</v>
      </c>
      <c r="F18" s="5" t="str">
        <f>IF($B18="N/A","N/A",IF(E18&gt;=8,"No",IF(E18&lt;2,"No","Yes")))</f>
        <v>Yes</v>
      </c>
      <c r="G18" s="4">
        <v>4.5284273447999999</v>
      </c>
      <c r="H18" s="5" t="str">
        <f>IF($B18="N/A","N/A",IF(G18&gt;=8,"No",IF(G18&lt;2,"No","Yes")))</f>
        <v>Yes</v>
      </c>
      <c r="I18" s="6">
        <v>-3.24</v>
      </c>
      <c r="J18" s="6">
        <v>0.41920000000000002</v>
      </c>
      <c r="K18" s="105" t="str">
        <f t="shared" si="0"/>
        <v>Yes</v>
      </c>
    </row>
    <row r="19" spans="1:11" x14ac:dyDescent="0.2">
      <c r="A19" s="101" t="s">
        <v>312</v>
      </c>
      <c r="B19" s="22" t="s">
        <v>223</v>
      </c>
      <c r="C19" s="4">
        <v>99.304799492000001</v>
      </c>
      <c r="D19" s="5" t="str">
        <f>IF(OR($B19="N/A",$C19="N/A"),"N/A",IF(C19&gt;100,"No",IF(C19&lt;98,"No","Yes")))</f>
        <v>Yes</v>
      </c>
      <c r="E19" s="4">
        <v>97.897092155999999</v>
      </c>
      <c r="F19" s="5" t="str">
        <f>IF(OR($B19="N/A",$E19="N/A"),"N/A",IF(E19&gt;100,"No",IF(E19&lt;98,"No","Yes")))</f>
        <v>No</v>
      </c>
      <c r="G19" s="4">
        <v>95.986097860000001</v>
      </c>
      <c r="H19" s="5" t="str">
        <f>IF($B19="N/A","N/A",IF(G19&gt;100,"No",IF(G19&lt;98,"No","Yes")))</f>
        <v>No</v>
      </c>
      <c r="I19" s="6">
        <v>-1.42</v>
      </c>
      <c r="J19" s="6">
        <v>-1.95</v>
      </c>
      <c r="K19" s="105" t="str">
        <f t="shared" si="0"/>
        <v>Yes</v>
      </c>
    </row>
    <row r="20" spans="1:11" x14ac:dyDescent="0.2">
      <c r="A20" s="101" t="s">
        <v>31</v>
      </c>
      <c r="B20" s="38" t="s">
        <v>214</v>
      </c>
      <c r="C20" s="4">
        <v>97.685311196000001</v>
      </c>
      <c r="D20" s="5" t="str">
        <f>IF($B20="N/A","N/A",IF(C20&gt;100,"No",IF(C20&lt;95,"No","Yes")))</f>
        <v>Yes</v>
      </c>
      <c r="E20" s="4">
        <v>97.822507216000005</v>
      </c>
      <c r="F20" s="5" t="str">
        <f>IF($B20="N/A","N/A",IF(E20&gt;100,"No",IF(E20&lt;95,"No","Yes")))</f>
        <v>Yes</v>
      </c>
      <c r="G20" s="4">
        <v>95.971494772</v>
      </c>
      <c r="H20" s="5" t="str">
        <f>IF($B20="N/A","N/A",IF(G20&gt;100,"No",IF(G20&lt;95,"No","Yes")))</f>
        <v>Yes</v>
      </c>
      <c r="I20" s="6">
        <v>0.1404</v>
      </c>
      <c r="J20" s="6">
        <v>-1.89</v>
      </c>
      <c r="K20" s="105" t="str">
        <f t="shared" si="0"/>
        <v>Yes</v>
      </c>
    </row>
    <row r="21" spans="1:11" x14ac:dyDescent="0.2">
      <c r="A21" s="101" t="s">
        <v>313</v>
      </c>
      <c r="B21" s="22" t="s">
        <v>214</v>
      </c>
      <c r="C21" s="4">
        <v>100</v>
      </c>
      <c r="D21" s="5" t="str">
        <f>IF($B21="N/A","N/A",IF(C21&gt;100,"No",IF(C21&lt;95,"No","Yes")))</f>
        <v>Yes</v>
      </c>
      <c r="E21" s="4">
        <v>100</v>
      </c>
      <c r="F21" s="5" t="str">
        <f>IF($B21="N/A","N/A",IF(E21&gt;100,"No",IF(E21&lt;95,"No","Yes")))</f>
        <v>Yes</v>
      </c>
      <c r="G21" s="4">
        <v>100</v>
      </c>
      <c r="H21" s="5" t="str">
        <f>IF($B21="N/A","N/A",IF(G21&gt;100,"No",IF(G21&lt;95,"No","Yes")))</f>
        <v>Yes</v>
      </c>
      <c r="I21" s="6">
        <v>0</v>
      </c>
      <c r="J21" s="6">
        <v>0</v>
      </c>
      <c r="K21" s="105" t="str">
        <f t="shared" si="0"/>
        <v>Yes</v>
      </c>
    </row>
    <row r="22" spans="1:11" x14ac:dyDescent="0.2">
      <c r="A22" s="101" t="s">
        <v>1682</v>
      </c>
      <c r="B22" s="22" t="s">
        <v>224</v>
      </c>
      <c r="C22" s="4">
        <v>0</v>
      </c>
      <c r="D22" s="5" t="str">
        <f>IF($B22="N/A","N/A",IF(C22&gt;5,"No",IF(C22&lt;=0,"No","Yes")))</f>
        <v>No</v>
      </c>
      <c r="E22" s="4">
        <v>0</v>
      </c>
      <c r="F22" s="5" t="str">
        <f>IF($B22="N/A","N/A",IF(E22&gt;5,"No",IF(E22&lt;=0,"No","Yes")))</f>
        <v>No</v>
      </c>
      <c r="G22" s="4">
        <v>0</v>
      </c>
      <c r="H22" s="5" t="str">
        <f>IF($B22="N/A","N/A",IF(G22&gt;5,"No",IF(G22&lt;=0,"No","Yes")))</f>
        <v>No</v>
      </c>
      <c r="I22" s="6" t="s">
        <v>1748</v>
      </c>
      <c r="J22" s="6" t="s">
        <v>1748</v>
      </c>
      <c r="K22" s="105" t="str">
        <f t="shared" si="0"/>
        <v>N/A</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5.1597033206000003</v>
      </c>
      <c r="D24" s="5" t="str">
        <f>IF($B24="N/A","N/A",IF(C24&gt;=2,"Yes","No"))</f>
        <v>Yes</v>
      </c>
      <c r="E24" s="4">
        <v>5.0461845445</v>
      </c>
      <c r="F24" s="5" t="str">
        <f>IF($B24="N/A","N/A",IF(E24&gt;=2,"Yes","No"))</f>
        <v>Yes</v>
      </c>
      <c r="G24" s="4">
        <v>5.1792577736999998</v>
      </c>
      <c r="H24" s="5" t="str">
        <f>IF($B24="N/A","N/A",IF(G24&gt;=2,"Yes","No"))</f>
        <v>Yes</v>
      </c>
      <c r="I24" s="6">
        <v>-2.2000000000000002</v>
      </c>
      <c r="J24" s="6">
        <v>2.637</v>
      </c>
      <c r="K24" s="105" t="str">
        <f t="shared" si="0"/>
        <v>Yes</v>
      </c>
    </row>
    <row r="25" spans="1:11" x14ac:dyDescent="0.2">
      <c r="A25" s="101" t="s">
        <v>827</v>
      </c>
      <c r="B25" s="22" t="s">
        <v>226</v>
      </c>
      <c r="C25" s="4">
        <v>6.7830248594000002</v>
      </c>
      <c r="D25" s="5" t="str">
        <f>IF($B25="N/A","N/A",IF(C25&gt;30,"No",IF(C25&lt;5,"No","Yes")))</f>
        <v>Yes</v>
      </c>
      <c r="E25" s="4">
        <v>5.1637962766000003</v>
      </c>
      <c r="F25" s="5" t="str">
        <f>IF($B25="N/A","N/A",IF(E25&gt;30,"No",IF(E25&lt;5,"No","Yes")))</f>
        <v>Yes</v>
      </c>
      <c r="G25" s="4">
        <v>4.9426585409000001</v>
      </c>
      <c r="H25" s="5" t="str">
        <f>IF($B25="N/A","N/A",IF(G25&gt;30,"No",IF(G25&lt;5,"No","Yes")))</f>
        <v>No</v>
      </c>
      <c r="I25" s="6">
        <v>-23.9</v>
      </c>
      <c r="J25" s="6">
        <v>-4.28</v>
      </c>
      <c r="K25" s="105" t="str">
        <f t="shared" si="0"/>
        <v>Yes</v>
      </c>
    </row>
    <row r="26" spans="1:11" x14ac:dyDescent="0.2">
      <c r="A26" s="101" t="s">
        <v>828</v>
      </c>
      <c r="B26" s="22" t="s">
        <v>227</v>
      </c>
      <c r="C26" s="4">
        <v>19.065278534000001</v>
      </c>
      <c r="D26" s="5" t="str">
        <f>IF($B26="N/A","N/A",IF(C26&gt;75,"No",IF(C26&lt;15,"No","Yes")))</f>
        <v>Yes</v>
      </c>
      <c r="E26" s="4">
        <v>16.185900539999999</v>
      </c>
      <c r="F26" s="5" t="str">
        <f>IF($B26="N/A","N/A",IF(E26&gt;75,"No",IF(E26&lt;15,"No","Yes")))</f>
        <v>Yes</v>
      </c>
      <c r="G26" s="4">
        <v>16.216242527999999</v>
      </c>
      <c r="H26" s="5" t="str">
        <f>IF($B26="N/A","N/A",IF(G26&gt;75,"No",IF(G26&lt;15,"No","Yes")))</f>
        <v>Yes</v>
      </c>
      <c r="I26" s="6">
        <v>-15.1</v>
      </c>
      <c r="J26" s="6">
        <v>0.1875</v>
      </c>
      <c r="K26" s="105" t="str">
        <f t="shared" si="0"/>
        <v>Yes</v>
      </c>
    </row>
    <row r="27" spans="1:11" x14ac:dyDescent="0.2">
      <c r="A27" s="101" t="s">
        <v>829</v>
      </c>
      <c r="B27" s="22" t="s">
        <v>228</v>
      </c>
      <c r="C27" s="4">
        <v>74.151696607000005</v>
      </c>
      <c r="D27" s="5" t="str">
        <f>IF($B27="N/A","N/A",IF(C27&gt;70,"No",IF(C27&lt;25,"No","Yes")))</f>
        <v>No</v>
      </c>
      <c r="E27" s="4">
        <v>78.650303183000005</v>
      </c>
      <c r="F27" s="5" t="str">
        <f>IF($B27="N/A","N/A",IF(E27&gt;70,"No",IF(E27&lt;25,"No","Yes")))</f>
        <v>No</v>
      </c>
      <c r="G27" s="4">
        <v>78.841098931000005</v>
      </c>
      <c r="H27" s="5" t="str">
        <f>IF($B27="N/A","N/A",IF(G27&gt;70,"No",IF(G27&lt;25,"No","Yes")))</f>
        <v>No</v>
      </c>
      <c r="I27" s="6">
        <v>6.0670000000000002</v>
      </c>
      <c r="J27" s="6">
        <v>0.24260000000000001</v>
      </c>
      <c r="K27" s="105" t="str">
        <f t="shared" si="0"/>
        <v>Yes</v>
      </c>
    </row>
    <row r="28" spans="1:11" x14ac:dyDescent="0.2">
      <c r="A28" s="101" t="s">
        <v>318</v>
      </c>
      <c r="B28" s="22" t="s">
        <v>229</v>
      </c>
      <c r="C28" s="4">
        <v>33.120123390000003</v>
      </c>
      <c r="D28" s="5" t="str">
        <f>IF($B28="N/A","N/A",IF(C28&gt;70,"No",IF(C28&lt;35,"No","Yes")))</f>
        <v>No</v>
      </c>
      <c r="E28" s="4">
        <v>31.816772894</v>
      </c>
      <c r="F28" s="5" t="str">
        <f>IF($B28="N/A","N/A",IF(E28&gt;70,"No",IF(E28&lt;35,"No","Yes")))</f>
        <v>No</v>
      </c>
      <c r="G28" s="4">
        <v>31.947662531999999</v>
      </c>
      <c r="H28" s="5" t="str">
        <f>IF($B28="N/A","N/A",IF(G28&gt;70,"No",IF(G28&lt;35,"No","Yes")))</f>
        <v>No</v>
      </c>
      <c r="I28" s="6">
        <v>-3.94</v>
      </c>
      <c r="J28" s="6">
        <v>0.41139999999999999</v>
      </c>
      <c r="K28" s="105" t="str">
        <f t="shared" si="0"/>
        <v>Yes</v>
      </c>
    </row>
    <row r="29" spans="1:11" x14ac:dyDescent="0.2">
      <c r="A29" s="101" t="s">
        <v>830</v>
      </c>
      <c r="B29" s="22" t="s">
        <v>220</v>
      </c>
      <c r="C29" s="4">
        <v>2.0082180523000002</v>
      </c>
      <c r="D29" s="5" t="str">
        <f>IF($B29="N/A","N/A",IF(C29&gt;1,"Yes","No"))</f>
        <v>Yes</v>
      </c>
      <c r="E29" s="4">
        <v>1.9730569002</v>
      </c>
      <c r="F29" s="5" t="str">
        <f>IF($B29="N/A","N/A",IF(E29&gt;1,"Yes","No"))</f>
        <v>Yes</v>
      </c>
      <c r="G29" s="4">
        <v>1.9931131155999999</v>
      </c>
      <c r="H29" s="5" t="str">
        <f>IF($B29="N/A","N/A",IF(G29&gt;1,"Yes","No"))</f>
        <v>Yes</v>
      </c>
      <c r="I29" s="6">
        <v>-1.75</v>
      </c>
      <c r="J29" s="6">
        <v>1.0169999999999999</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0</v>
      </c>
      <c r="D34" s="5" t="str">
        <f>IF($B34="N/A","N/A",IF(C34&gt;=90,"Yes","No"))</f>
        <v>No</v>
      </c>
      <c r="E34" s="4">
        <v>0</v>
      </c>
      <c r="F34" s="5" t="str">
        <f>IF($B34="N/A","N/A",IF(E34&gt;=90,"Yes","No"))</f>
        <v>No</v>
      </c>
      <c r="G34" s="4">
        <v>35.882707996999997</v>
      </c>
      <c r="H34" s="5" t="str">
        <f>IF($B34="N/A","N/A",IF(G34&gt;=90,"Yes","No"))</f>
        <v>No</v>
      </c>
      <c r="I34" s="6" t="s">
        <v>1748</v>
      </c>
      <c r="J34" s="6" t="s">
        <v>1748</v>
      </c>
      <c r="K34" s="105" t="str">
        <f t="shared" si="0"/>
        <v>N/A</v>
      </c>
    </row>
    <row r="35" spans="1:11" x14ac:dyDescent="0.2">
      <c r="A35" s="101" t="s">
        <v>323</v>
      </c>
      <c r="B35" s="22" t="s">
        <v>213</v>
      </c>
      <c r="C35" s="4">
        <v>25.506940663999998</v>
      </c>
      <c r="D35" s="5" t="str">
        <f>IF($B35="N/A","N/A",IF(C35&gt;15,"No",IF(C35&lt;-15,"No","Yes")))</f>
        <v>N/A</v>
      </c>
      <c r="E35" s="4">
        <v>21.676127007000002</v>
      </c>
      <c r="F35" s="5" t="str">
        <f>IF($B35="N/A","N/A",IF(E35&gt;15,"No",IF(E35&lt;-15,"No","Yes")))</f>
        <v>N/A</v>
      </c>
      <c r="G35" s="4">
        <v>21.815066493</v>
      </c>
      <c r="H35" s="5" t="str">
        <f>IF($B35="N/A","N/A",IF(G35&gt;15,"No",IF(G35&lt;-15,"No","Yes")))</f>
        <v>N/A</v>
      </c>
      <c r="I35" s="6">
        <v>-15</v>
      </c>
      <c r="J35" s="6">
        <v>0.64100000000000001</v>
      </c>
      <c r="K35" s="105" t="str">
        <f t="shared" si="0"/>
        <v>Yes</v>
      </c>
    </row>
    <row r="36" spans="1:11" x14ac:dyDescent="0.2">
      <c r="A36" s="101" t="s">
        <v>1706</v>
      </c>
      <c r="B36" s="22" t="s">
        <v>213</v>
      </c>
      <c r="C36" s="4">
        <v>10.565233170000001</v>
      </c>
      <c r="D36" s="5" t="str">
        <f>IF($B36="N/A","N/A",IF(C36&gt;15,"No",IF(C36&lt;-15,"No","Yes")))</f>
        <v>N/A</v>
      </c>
      <c r="E36" s="4">
        <v>24.901683489</v>
      </c>
      <c r="F36" s="5" t="str">
        <f>IF($B36="N/A","N/A",IF(E36&gt;15,"No",IF(E36&lt;-15,"No","Yes")))</f>
        <v>N/A</v>
      </c>
      <c r="G36" s="4">
        <v>25.078369905999999</v>
      </c>
      <c r="H36" s="5" t="str">
        <f>IF($B36="N/A","N/A",IF(G36&gt;15,"No",IF(G36&lt;-15,"No","Yes")))</f>
        <v>N/A</v>
      </c>
      <c r="I36" s="6">
        <v>135.69999999999999</v>
      </c>
      <c r="J36" s="6">
        <v>0.70950000000000002</v>
      </c>
      <c r="K36" s="105" t="str">
        <f t="shared" si="0"/>
        <v>Yes</v>
      </c>
    </row>
    <row r="37" spans="1:11" x14ac:dyDescent="0.2">
      <c r="A37" s="101" t="s">
        <v>372</v>
      </c>
      <c r="B37" s="22" t="s">
        <v>231</v>
      </c>
      <c r="C37" s="4">
        <v>89.468789693000005</v>
      </c>
      <c r="D37" s="5" t="str">
        <f>IF($B37="N/A","N/A",IF(C37&gt;90,"No",IF(C37&lt;75,"No","Yes")))</f>
        <v>Yes</v>
      </c>
      <c r="E37" s="4">
        <v>90.93841415</v>
      </c>
      <c r="F37" s="5" t="str">
        <f>IF($B37="N/A","N/A",IF(E37&gt;90,"No",IF(E37&lt;75,"No","Yes")))</f>
        <v>No</v>
      </c>
      <c r="G37" s="4">
        <v>90.929535232000006</v>
      </c>
      <c r="H37" s="5" t="str">
        <f>IF($B37="N/A","N/A",IF(G37&gt;90,"No",IF(G37&lt;75,"No","Yes")))</f>
        <v>No</v>
      </c>
      <c r="I37" s="6">
        <v>1.643</v>
      </c>
      <c r="J37" s="6">
        <v>-0.01</v>
      </c>
      <c r="K37" s="105" t="str">
        <f>IF(J37="Div by 0", "N/A", IF(J37="N/A","N/A", IF(J37&gt;30, "No", IF(J37&lt;-30, "No", "Yes"))))</f>
        <v>Yes</v>
      </c>
    </row>
    <row r="38" spans="1:11" x14ac:dyDescent="0.2">
      <c r="A38" s="101" t="s">
        <v>373</v>
      </c>
      <c r="B38" s="22" t="s">
        <v>232</v>
      </c>
      <c r="C38" s="4">
        <v>5.6466612229999997</v>
      </c>
      <c r="D38" s="5" t="str">
        <f>IF($B38="N/A","N/A",IF(C38&gt;10,"No",IF(C38&lt;1,"No","Yes")))</f>
        <v>Yes</v>
      </c>
      <c r="E38" s="4">
        <v>6.1488986612999996</v>
      </c>
      <c r="F38" s="5" t="str">
        <f>IF($B38="N/A","N/A",IF(E38&gt;10,"No",IF(E38&lt;1,"No","Yes")))</f>
        <v>Yes</v>
      </c>
      <c r="G38" s="4">
        <v>5.8013201191999997</v>
      </c>
      <c r="H38" s="5" t="str">
        <f>IF($B38="N/A","N/A",IF(G38&gt;10,"No",IF(G38&lt;1,"No","Yes")))</f>
        <v>Yes</v>
      </c>
      <c r="I38" s="6">
        <v>8.8940000000000001</v>
      </c>
      <c r="J38" s="6">
        <v>-5.65</v>
      </c>
      <c r="K38" s="105" t="str">
        <f>IF(J38="Div by 0", "N/A", IF(J38="N/A","N/A", IF(J38&gt;30, "No", IF(J38&lt;-30, "No", "Yes"))))</f>
        <v>Yes</v>
      </c>
    </row>
    <row r="39" spans="1:11" x14ac:dyDescent="0.2">
      <c r="A39" s="101" t="s">
        <v>374</v>
      </c>
      <c r="B39" s="22" t="s">
        <v>233</v>
      </c>
      <c r="C39" s="4">
        <v>2.0141535112</v>
      </c>
      <c r="D39" s="5" t="str">
        <f>IF($B39="N/A","N/A",IF(C39&gt;2,"No",IF(C39&lt;=0,"No","Yes")))</f>
        <v>No</v>
      </c>
      <c r="E39" s="4">
        <v>1.9372711599999998E-2</v>
      </c>
      <c r="F39" s="5" t="str">
        <f>IF($B39="N/A","N/A",IF(E39&gt;2,"No",IF(E39&lt;=0,"No","Yes")))</f>
        <v>Yes</v>
      </c>
      <c r="G39" s="4">
        <v>5.8412352000000002E-3</v>
      </c>
      <c r="H39" s="5" t="str">
        <f>IF($B39="N/A","N/A",IF(G39&gt;2,"No",IF(G39&lt;=0,"No","Yes")))</f>
        <v>Yes</v>
      </c>
      <c r="I39" s="6">
        <v>-99</v>
      </c>
      <c r="J39" s="6">
        <v>-69.8</v>
      </c>
      <c r="K39" s="105" t="str">
        <f>IF(J39="Div by 0", "N/A", IF(J39="N/A","N/A", IF(J39&gt;30, "No", IF(J39&lt;-30, "No", "Yes"))))</f>
        <v>No</v>
      </c>
    </row>
    <row r="40" spans="1:11" x14ac:dyDescent="0.2">
      <c r="A40" s="117" t="s">
        <v>375</v>
      </c>
      <c r="B40" s="113" t="s">
        <v>234</v>
      </c>
      <c r="C40" s="118">
        <v>0.76778261660000002</v>
      </c>
      <c r="D40" s="114" t="str">
        <f>IF($B40="N/A","N/A",IF(C40&gt;3,"No",IF(C40&lt;=0,"No","Yes")))</f>
        <v>Yes</v>
      </c>
      <c r="E40" s="118">
        <v>0.78653209089999998</v>
      </c>
      <c r="F40" s="114" t="str">
        <f>IF($B40="N/A","N/A",IF(E40&gt;3,"No",IF(E40&lt;=0,"No","Yes")))</f>
        <v>Yes</v>
      </c>
      <c r="G40" s="118">
        <v>0.79635506919999999</v>
      </c>
      <c r="H40" s="114" t="str">
        <f>IF($B40="N/A","N/A",IF(G40&gt;3,"No",IF(G40&lt;=0,"No","Yes")))</f>
        <v>Yes</v>
      </c>
      <c r="I40" s="115">
        <v>2.4420000000000002</v>
      </c>
      <c r="J40" s="115">
        <v>1.2490000000000001</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36730</v>
      </c>
      <c r="D6" s="5" t="str">
        <f>IF($B6="N/A","N/A",IF(C6&gt;15,"No",IF(C6&lt;-15,"No","Yes")))</f>
        <v>N/A</v>
      </c>
      <c r="E6" s="23">
        <v>36208</v>
      </c>
      <c r="F6" s="5" t="str">
        <f>IF($B6="N/A","N/A",IF(E6&gt;15,"No",IF(E6&lt;-15,"No","Yes")))</f>
        <v>N/A</v>
      </c>
      <c r="G6" s="23">
        <v>36778</v>
      </c>
      <c r="H6" s="5" t="str">
        <f>IF($B6="N/A","N/A",IF(G6&gt;15,"No",IF(G6&lt;-15,"No","Yes")))</f>
        <v>N/A</v>
      </c>
      <c r="I6" s="6">
        <v>-1.42</v>
      </c>
      <c r="J6" s="6">
        <v>1.5740000000000001</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1196.6847536</v>
      </c>
      <c r="D9" s="5" t="str">
        <f>IF($B9="N/A","N/A",IF(C9&gt;15,"No",IF(C9&lt;-15,"No","Yes")))</f>
        <v>N/A</v>
      </c>
      <c r="E9" s="64">
        <v>1239.7853513</v>
      </c>
      <c r="F9" s="5" t="str">
        <f>IF($B9="N/A","N/A",IF(E9&gt;15,"No",IF(E9&lt;-15,"No","Yes")))</f>
        <v>N/A</v>
      </c>
      <c r="G9" s="64">
        <v>1284.5036978999999</v>
      </c>
      <c r="H9" s="5" t="str">
        <f>IF($B9="N/A","N/A",IF(G9&gt;15,"No",IF(G9&lt;-15,"No","Yes")))</f>
        <v>N/A</v>
      </c>
      <c r="I9" s="6">
        <v>3.6019999999999999</v>
      </c>
      <c r="J9" s="6">
        <v>3.6070000000000002</v>
      </c>
      <c r="K9" s="105" t="str">
        <f t="shared" si="0"/>
        <v>Yes</v>
      </c>
    </row>
    <row r="10" spans="1:11" x14ac:dyDescent="0.2">
      <c r="A10" s="101" t="s">
        <v>309</v>
      </c>
      <c r="B10" s="22" t="s">
        <v>213</v>
      </c>
      <c r="C10" s="4">
        <v>5.9896542300000001E-2</v>
      </c>
      <c r="D10" s="5" t="str">
        <f>IF($B10="N/A","N/A",IF(C10&gt;15,"No",IF(C10&lt;-15,"No","Yes")))</f>
        <v>N/A</v>
      </c>
      <c r="E10" s="4">
        <v>9.3901900100000005E-2</v>
      </c>
      <c r="F10" s="5" t="str">
        <f>IF($B10="N/A","N/A",IF(E10&gt;15,"No",IF(E10&lt;-15,"No","Yes")))</f>
        <v>N/A</v>
      </c>
      <c r="G10" s="4">
        <v>0.1087606721</v>
      </c>
      <c r="H10" s="5" t="str">
        <f>IF($B10="N/A","N/A",IF(G10&gt;15,"No",IF(G10&lt;-15,"No","Yes")))</f>
        <v>N/A</v>
      </c>
      <c r="I10" s="6">
        <v>56.77</v>
      </c>
      <c r="J10" s="6">
        <v>15.82</v>
      </c>
      <c r="K10" s="105" t="str">
        <f t="shared" si="0"/>
        <v>Yes</v>
      </c>
    </row>
    <row r="11" spans="1:11" x14ac:dyDescent="0.2">
      <c r="A11" s="101" t="s">
        <v>821</v>
      </c>
      <c r="B11" s="22" t="s">
        <v>213</v>
      </c>
      <c r="C11" s="64">
        <v>1194.9090908999999</v>
      </c>
      <c r="D11" s="5" t="str">
        <f>IF($B11="N/A","N/A",IF(C11&gt;15,"No",IF(C11&lt;-15,"No","Yes")))</f>
        <v>N/A</v>
      </c>
      <c r="E11" s="64">
        <v>802.08823528999994</v>
      </c>
      <c r="F11" s="5" t="str">
        <f>IF($B11="N/A","N/A",IF(E11&gt;15,"No",IF(E11&lt;-15,"No","Yes")))</f>
        <v>N/A</v>
      </c>
      <c r="G11" s="64">
        <v>836.875</v>
      </c>
      <c r="H11" s="5" t="str">
        <f>IF($B11="N/A","N/A",IF(G11&gt;15,"No",IF(G11&lt;-15,"No","Yes")))</f>
        <v>N/A</v>
      </c>
      <c r="I11" s="6">
        <v>-32.9</v>
      </c>
      <c r="J11" s="6">
        <v>4.3369999999999997</v>
      </c>
      <c r="K11" s="105" t="str">
        <f t="shared" si="0"/>
        <v>Yes</v>
      </c>
    </row>
    <row r="12" spans="1:11" x14ac:dyDescent="0.2">
      <c r="A12" s="101" t="s">
        <v>310</v>
      </c>
      <c r="B12" s="22" t="s">
        <v>214</v>
      </c>
      <c r="C12" s="4">
        <v>99.763136400999997</v>
      </c>
      <c r="D12" s="5" t="str">
        <f>IF($B12="N/A","N/A",IF(C12&gt;100,"No",IF(C12&lt;95,"No","Yes")))</f>
        <v>Yes</v>
      </c>
      <c r="E12" s="4">
        <v>99.690676093999997</v>
      </c>
      <c r="F12" s="5" t="str">
        <f>IF($B12="N/A","N/A",IF(E12&gt;100,"No",IF(E12&lt;95,"No","Yes")))</f>
        <v>Yes</v>
      </c>
      <c r="G12" s="4">
        <v>99.782478655999995</v>
      </c>
      <c r="H12" s="5" t="str">
        <f>IF($B12="N/A","N/A",IF(G12&gt;100,"No",IF(G12&lt;95,"No","Yes")))</f>
        <v>Yes</v>
      </c>
      <c r="I12" s="6">
        <v>-7.2999999999999995E-2</v>
      </c>
      <c r="J12" s="6">
        <v>9.2100000000000001E-2</v>
      </c>
      <c r="K12" s="105" t="str">
        <f t="shared" si="0"/>
        <v>Yes</v>
      </c>
    </row>
    <row r="13" spans="1:11" x14ac:dyDescent="0.2">
      <c r="A13" s="101" t="s">
        <v>822</v>
      </c>
      <c r="B13" s="22" t="s">
        <v>220</v>
      </c>
      <c r="C13" s="4">
        <v>1.1682722485000001</v>
      </c>
      <c r="D13" s="5" t="str">
        <f>IF($B13="N/A","N/A",IF(C13&gt;1,"Yes","No"))</f>
        <v>Yes</v>
      </c>
      <c r="E13" s="4">
        <v>1.1768339982</v>
      </c>
      <c r="F13" s="5" t="str">
        <f>IF($B13="N/A","N/A",IF(E13&gt;1,"Yes","No"))</f>
        <v>Yes</v>
      </c>
      <c r="G13" s="4">
        <v>1.1875034062000001</v>
      </c>
      <c r="H13" s="5" t="str">
        <f>IF($B13="N/A","N/A",IF(G13&gt;1,"Yes","No"))</f>
        <v>Yes</v>
      </c>
      <c r="I13" s="6">
        <v>0.7329</v>
      </c>
      <c r="J13" s="6">
        <v>0.90659999999999996</v>
      </c>
      <c r="K13" s="105" t="str">
        <f t="shared" si="0"/>
        <v>Yes</v>
      </c>
    </row>
    <row r="14" spans="1:11" x14ac:dyDescent="0.2">
      <c r="A14" s="101" t="s">
        <v>311</v>
      </c>
      <c r="B14" s="22" t="s">
        <v>214</v>
      </c>
      <c r="C14" s="4">
        <v>99.847536074000004</v>
      </c>
      <c r="D14" s="5" t="str">
        <f>IF($B14="N/A","N/A",IF(C14&gt;100,"No",IF(C14&lt;95,"No","Yes")))</f>
        <v>Yes</v>
      </c>
      <c r="E14" s="4">
        <v>99.378590367000001</v>
      </c>
      <c r="F14" s="5" t="str">
        <f>IF($B14="N/A","N/A",IF(E14&gt;100,"No",IF(E14&lt;95,"No","Yes")))</f>
        <v>Yes</v>
      </c>
      <c r="G14" s="4">
        <v>99.113600521999999</v>
      </c>
      <c r="H14" s="5" t="str">
        <f>IF($B14="N/A","N/A",IF(G14&gt;100,"No",IF(G14&lt;95,"No","Yes")))</f>
        <v>Yes</v>
      </c>
      <c r="I14" s="6">
        <v>-0.47</v>
      </c>
      <c r="J14" s="6">
        <v>-0.26700000000000002</v>
      </c>
      <c r="K14" s="105" t="str">
        <f t="shared" si="0"/>
        <v>Yes</v>
      </c>
    </row>
    <row r="15" spans="1:11" x14ac:dyDescent="0.2">
      <c r="A15" s="101" t="s">
        <v>823</v>
      </c>
      <c r="B15" s="22" t="s">
        <v>221</v>
      </c>
      <c r="C15" s="4">
        <v>12.766428532000001</v>
      </c>
      <c r="D15" s="5" t="str">
        <f>IF($B15="N/A","N/A",IF(C15&gt;3,"Yes","No"))</f>
        <v>Yes</v>
      </c>
      <c r="E15" s="4">
        <v>13.033460245000001</v>
      </c>
      <c r="F15" s="5" t="str">
        <f>IF($B15="N/A","N/A",IF(E15&gt;3,"Yes","No"))</f>
        <v>Yes</v>
      </c>
      <c r="G15" s="4">
        <v>13.279874904</v>
      </c>
      <c r="H15" s="5" t="str">
        <f>IF($B15="N/A","N/A",IF(G15&gt;3,"Yes","No"))</f>
        <v>Yes</v>
      </c>
      <c r="I15" s="6">
        <v>2.0920000000000001</v>
      </c>
      <c r="J15" s="6">
        <v>1.891</v>
      </c>
      <c r="K15" s="105" t="str">
        <f t="shared" si="0"/>
        <v>Yes</v>
      </c>
    </row>
    <row r="16" spans="1:11" x14ac:dyDescent="0.2">
      <c r="A16" s="101" t="s">
        <v>824</v>
      </c>
      <c r="B16" s="22" t="s">
        <v>222</v>
      </c>
      <c r="C16" s="4">
        <v>5.1799989109000002</v>
      </c>
      <c r="D16" s="5" t="str">
        <f>IF($B16="N/A","N/A",IF(C16&gt;=8,"No",IF(C16&lt;2,"No","Yes")))</f>
        <v>Yes</v>
      </c>
      <c r="E16" s="4">
        <v>5.4294592056999997</v>
      </c>
      <c r="F16" s="5" t="str">
        <f>IF($B16="N/A","N/A",IF(E16&gt;=8,"No",IF(E16&lt;2,"No","Yes")))</f>
        <v>Yes</v>
      </c>
      <c r="G16" s="4">
        <v>5.5383381369000002</v>
      </c>
      <c r="H16" s="5" t="str">
        <f>IF($B16="N/A","N/A",IF(G16&gt;=8,"No",IF(G16&lt;2,"No","Yes")))</f>
        <v>Yes</v>
      </c>
      <c r="I16" s="6">
        <v>4.8159999999999998</v>
      </c>
      <c r="J16" s="6">
        <v>2.0049999999999999</v>
      </c>
      <c r="K16" s="105" t="str">
        <f t="shared" si="0"/>
        <v>Yes</v>
      </c>
    </row>
    <row r="17" spans="1:11" x14ac:dyDescent="0.2">
      <c r="A17" s="101" t="s">
        <v>312</v>
      </c>
      <c r="B17" s="22" t="s">
        <v>223</v>
      </c>
      <c r="C17" s="4">
        <v>97.661312279000001</v>
      </c>
      <c r="D17" s="5" t="str">
        <f>IF(OR($B17="N/A",$C17="N/A"),"N/A",IF(C17&gt;100,"No",IF(C17&lt;98,"No","Yes")))</f>
        <v>No</v>
      </c>
      <c r="E17" s="4">
        <v>96.727242598000004</v>
      </c>
      <c r="F17" s="5" t="str">
        <f>IF(OR($B17="N/A",$E17="N/A"),"N/A",IF(E17&gt;100,"No",IF(E17&lt;98,"No","Yes")))</f>
        <v>No</v>
      </c>
      <c r="G17" s="4">
        <v>93.751699385999999</v>
      </c>
      <c r="H17" s="5" t="str">
        <f>IF($B17="N/A","N/A",IF(G17&gt;100,"No",IF(G17&lt;98,"No","Yes")))</f>
        <v>No</v>
      </c>
      <c r="I17" s="6">
        <v>-0.95599999999999996</v>
      </c>
      <c r="J17" s="6">
        <v>-3.08</v>
      </c>
      <c r="K17" s="105" t="str">
        <f t="shared" si="0"/>
        <v>Yes</v>
      </c>
    </row>
    <row r="18" spans="1:11" x14ac:dyDescent="0.2">
      <c r="A18" s="101" t="s">
        <v>31</v>
      </c>
      <c r="B18" s="22" t="s">
        <v>214</v>
      </c>
      <c r="C18" s="4">
        <v>97.500680642999995</v>
      </c>
      <c r="D18" s="5" t="str">
        <f>IF($B18="N/A","N/A",IF(C18&gt;100,"No",IF(C18&lt;95,"No","Yes")))</f>
        <v>Yes</v>
      </c>
      <c r="E18" s="4">
        <v>96.583627927999999</v>
      </c>
      <c r="F18" s="5" t="str">
        <f>IF($B18="N/A","N/A",IF(E18&gt;100,"No",IF(E18&lt;95,"No","Yes")))</f>
        <v>Yes</v>
      </c>
      <c r="G18" s="4">
        <v>93.588558376999998</v>
      </c>
      <c r="H18" s="5" t="str">
        <f>IF($B18="N/A","N/A",IF(G18&gt;100,"No",IF(G18&lt;95,"No","Yes")))</f>
        <v>No</v>
      </c>
      <c r="I18" s="6">
        <v>-0.94099999999999995</v>
      </c>
      <c r="J18" s="6">
        <v>-3.1</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99.997277429999997</v>
      </c>
      <c r="D20" s="5" t="str">
        <f>IF($B20="N/A","N/A",IF(C20&gt;100,"No",IF(C20&lt;98,"No","Yes")))</f>
        <v>Yes</v>
      </c>
      <c r="E20" s="4">
        <v>99.991714537999997</v>
      </c>
      <c r="F20" s="5" t="str">
        <f>IF($B20="N/A","N/A",IF(E20&gt;100,"No",IF(E20&lt;98,"No","Yes")))</f>
        <v>Yes</v>
      </c>
      <c r="G20" s="4">
        <v>99.997280982999996</v>
      </c>
      <c r="H20" s="5" t="str">
        <f>IF($B20="N/A","N/A",IF(G20&gt;100,"No",IF(G20&lt;98,"No","Yes")))</f>
        <v>Yes</v>
      </c>
      <c r="I20" s="6">
        <v>-6.0000000000000001E-3</v>
      </c>
      <c r="J20" s="6">
        <v>5.5999999999999999E-3</v>
      </c>
      <c r="K20" s="105" t="str">
        <f t="shared" si="0"/>
        <v>Yes</v>
      </c>
    </row>
    <row r="21" spans="1:11" x14ac:dyDescent="0.2">
      <c r="A21" s="101" t="s">
        <v>826</v>
      </c>
      <c r="B21" s="22" t="s">
        <v>225</v>
      </c>
      <c r="C21" s="4">
        <v>7.1892510005999997</v>
      </c>
      <c r="D21" s="5" t="str">
        <f>IF($B21="N/A","N/A",IF(C21&gt;=2,"Yes","No"))</f>
        <v>Yes</v>
      </c>
      <c r="E21" s="4">
        <v>7.4460986052000004</v>
      </c>
      <c r="F21" s="5" t="str">
        <f>IF($B21="N/A","N/A",IF(E21&gt;=2,"Yes","No"))</f>
        <v>Yes</v>
      </c>
      <c r="G21" s="4">
        <v>7.4833999511</v>
      </c>
      <c r="H21" s="5" t="str">
        <f>IF($B21="N/A","N/A",IF(G21&gt;=2,"Yes","No"))</f>
        <v>Yes</v>
      </c>
      <c r="I21" s="6">
        <v>3.573</v>
      </c>
      <c r="J21" s="6">
        <v>0.501</v>
      </c>
      <c r="K21" s="105" t="str">
        <f t="shared" si="0"/>
        <v>Yes</v>
      </c>
    </row>
    <row r="22" spans="1:11" x14ac:dyDescent="0.2">
      <c r="A22" s="101" t="s">
        <v>827</v>
      </c>
      <c r="B22" s="22" t="s">
        <v>226</v>
      </c>
      <c r="C22" s="4">
        <v>6.5479593780999998</v>
      </c>
      <c r="D22" s="5" t="str">
        <f>IF($B22="N/A","N/A",IF(C22&gt;30,"No",IF(C22&lt;5,"No","Yes")))</f>
        <v>Yes</v>
      </c>
      <c r="E22" s="4">
        <v>6.7946416240999996</v>
      </c>
      <c r="F22" s="5" t="str">
        <f>IF($B22="N/A","N/A",IF(E22&gt;30,"No",IF(E22&lt;5,"No","Yes")))</f>
        <v>Yes</v>
      </c>
      <c r="G22" s="4">
        <v>5.9928759823000002</v>
      </c>
      <c r="H22" s="5" t="str">
        <f>IF($B22="N/A","N/A",IF(G22&gt;30,"No",IF(G22&lt;5,"No","Yes")))</f>
        <v>Yes</v>
      </c>
      <c r="I22" s="6">
        <v>3.7669999999999999</v>
      </c>
      <c r="J22" s="6">
        <v>-11.8</v>
      </c>
      <c r="K22" s="105" t="str">
        <f t="shared" si="0"/>
        <v>Yes</v>
      </c>
    </row>
    <row r="23" spans="1:11" x14ac:dyDescent="0.2">
      <c r="A23" s="101" t="s">
        <v>828</v>
      </c>
      <c r="B23" s="22" t="s">
        <v>227</v>
      </c>
      <c r="C23" s="4">
        <v>37.324729777999998</v>
      </c>
      <c r="D23" s="5" t="str">
        <f>IF($B23="N/A","N/A",IF(C23&gt;75,"No",IF(C23&lt;15,"No","Yes")))</f>
        <v>Yes</v>
      </c>
      <c r="E23" s="4">
        <v>37.848363485999997</v>
      </c>
      <c r="F23" s="5" t="str">
        <f>IF($B23="N/A","N/A",IF(E23&gt;75,"No",IF(E23&lt;15,"No","Yes")))</f>
        <v>Yes</v>
      </c>
      <c r="G23" s="4">
        <v>38.143404844999999</v>
      </c>
      <c r="H23" s="5" t="str">
        <f>IF($B23="N/A","N/A",IF(G23&gt;75,"No",IF(G23&lt;15,"No","Yes")))</f>
        <v>Yes</v>
      </c>
      <c r="I23" s="6">
        <v>1.403</v>
      </c>
      <c r="J23" s="6">
        <v>0.77949999999999997</v>
      </c>
      <c r="K23" s="105" t="str">
        <f t="shared" si="0"/>
        <v>Yes</v>
      </c>
    </row>
    <row r="24" spans="1:11" x14ac:dyDescent="0.2">
      <c r="A24" s="101" t="s">
        <v>829</v>
      </c>
      <c r="B24" s="22" t="s">
        <v>228</v>
      </c>
      <c r="C24" s="4">
        <v>56.127310844</v>
      </c>
      <c r="D24" s="5" t="str">
        <f>IF($B24="N/A","N/A",IF(C24&gt;70,"No",IF(C24&lt;25,"No","Yes")))</f>
        <v>Yes</v>
      </c>
      <c r="E24" s="4">
        <v>55.356994890000003</v>
      </c>
      <c r="F24" s="5" t="str">
        <f>IF($B24="N/A","N/A",IF(E24&gt;70,"No",IF(E24&lt;25,"No","Yes")))</f>
        <v>Yes</v>
      </c>
      <c r="G24" s="4">
        <v>55.858280991000001</v>
      </c>
      <c r="H24" s="5" t="str">
        <f>IF($B24="N/A","N/A",IF(G24&gt;70,"No",IF(G24&lt;25,"No","Yes")))</f>
        <v>Yes</v>
      </c>
      <c r="I24" s="6">
        <v>-1.37</v>
      </c>
      <c r="J24" s="6">
        <v>0.90559999999999996</v>
      </c>
      <c r="K24" s="105" t="str">
        <f t="shared" si="0"/>
        <v>Yes</v>
      </c>
    </row>
    <row r="25" spans="1:11" x14ac:dyDescent="0.2">
      <c r="A25" s="101" t="s">
        <v>318</v>
      </c>
      <c r="B25" s="22" t="s">
        <v>229</v>
      </c>
      <c r="C25" s="4">
        <v>27.056901714999999</v>
      </c>
      <c r="D25" s="5" t="str">
        <f>IF($B25="N/A","N/A",IF(C25&gt;70,"No",IF(C25&lt;35,"No","Yes")))</f>
        <v>No</v>
      </c>
      <c r="E25" s="4">
        <v>28.084953600999999</v>
      </c>
      <c r="F25" s="5" t="str">
        <f>IF($B25="N/A","N/A",IF(E25&gt;70,"No",IF(E25&lt;35,"No","Yes")))</f>
        <v>No</v>
      </c>
      <c r="G25" s="4">
        <v>27.035184077</v>
      </c>
      <c r="H25" s="5" t="str">
        <f>IF($B25="N/A","N/A",IF(G25&gt;70,"No",IF(G25&lt;35,"No","Yes")))</f>
        <v>No</v>
      </c>
      <c r="I25" s="6">
        <v>3.8</v>
      </c>
      <c r="J25" s="6">
        <v>-3.74</v>
      </c>
      <c r="K25" s="105" t="str">
        <f t="shared" si="0"/>
        <v>Yes</v>
      </c>
    </row>
    <row r="26" spans="1:11" x14ac:dyDescent="0.2">
      <c r="A26" s="101" t="s">
        <v>830</v>
      </c>
      <c r="B26" s="22" t="s">
        <v>220</v>
      </c>
      <c r="C26" s="4">
        <v>2.3417186556999998</v>
      </c>
      <c r="D26" s="5" t="str">
        <f>IF($B26="N/A","N/A",IF(C26&gt;1,"Yes","No"))</f>
        <v>Yes</v>
      </c>
      <c r="E26" s="4">
        <v>2.3495918968999998</v>
      </c>
      <c r="F26" s="5" t="str">
        <f>IF($B26="N/A","N/A",IF(E26&gt;1,"Yes","No"))</f>
        <v>Yes</v>
      </c>
      <c r="G26" s="4">
        <v>2.3663884140000002</v>
      </c>
      <c r="H26" s="5" t="str">
        <f>IF($B26="N/A","N/A",IF(G26&gt;1,"Yes","No"))</f>
        <v>Yes</v>
      </c>
      <c r="I26" s="6">
        <v>0.3362</v>
      </c>
      <c r="J26" s="6">
        <v>0.71489999999999998</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05" t="str">
        <f t="shared" si="0"/>
        <v>N/A</v>
      </c>
    </row>
    <row r="28" spans="1:11" x14ac:dyDescent="0.2">
      <c r="A28" s="101" t="s">
        <v>831</v>
      </c>
      <c r="B28" s="22" t="s">
        <v>213</v>
      </c>
      <c r="C28" s="4">
        <v>99.989937612999995</v>
      </c>
      <c r="D28" s="5" t="str">
        <f>IF($B28="N/A","N/A",IF(C28&gt;15,"No",IF(C28&lt;-15,"No","Yes")))</f>
        <v>N/A</v>
      </c>
      <c r="E28" s="4">
        <v>100</v>
      </c>
      <c r="F28" s="5" t="str">
        <f>IF($B28="N/A","N/A",IF(E28&gt;15,"No",IF(E28&lt;-15,"No","Yes")))</f>
        <v>N/A</v>
      </c>
      <c r="G28" s="4">
        <v>100</v>
      </c>
      <c r="H28" s="5" t="str">
        <f>IF($B28="N/A","N/A",IF(G28&gt;15,"No",IF(G28&lt;-15,"No","Yes")))</f>
        <v>N/A</v>
      </c>
      <c r="I28" s="6">
        <v>1.01E-2</v>
      </c>
      <c r="J28" s="6">
        <v>0</v>
      </c>
      <c r="K28" s="105" t="str">
        <f t="shared" si="0"/>
        <v>Yes</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0</v>
      </c>
      <c r="D31" s="114" t="str">
        <f>IF($B31="N/A","N/A",IF(C31&gt;=90,"Yes","No"))</f>
        <v>No</v>
      </c>
      <c r="E31" s="118">
        <v>0</v>
      </c>
      <c r="F31" s="114" t="str">
        <f>IF($B31="N/A","N/A",IF(E31&gt;=90,"Yes","No"))</f>
        <v>No</v>
      </c>
      <c r="G31" s="118">
        <v>36.222741857000003</v>
      </c>
      <c r="H31" s="114" t="str">
        <f>IF($B31="N/A","N/A",IF(G31&gt;=90,"Yes","No"))</f>
        <v>No</v>
      </c>
      <c r="I31" s="115" t="s">
        <v>1748</v>
      </c>
      <c r="J31" s="115" t="s">
        <v>1748</v>
      </c>
      <c r="K31" s="116" t="str">
        <f t="shared" si="0"/>
        <v>N/A</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1922</v>
      </c>
      <c r="D6" s="5" t="str">
        <f>IF(OR($B6="N/A",$C6="N/A"),"N/A",IF(C6&lt;0,"No","Yes"))</f>
        <v>N/A</v>
      </c>
      <c r="E6" s="23">
        <v>1542</v>
      </c>
      <c r="F6" s="5" t="str">
        <f>IF($B6="N/A","N/A",IF(E6&lt;0,"No","Yes"))</f>
        <v>N/A</v>
      </c>
      <c r="G6" s="23">
        <v>629</v>
      </c>
      <c r="H6" s="5" t="str">
        <f>IF($B6="N/A","N/A",IF(G6&lt;0,"No","Yes"))</f>
        <v>N/A</v>
      </c>
      <c r="I6" s="6">
        <v>-19.8</v>
      </c>
      <c r="J6" s="6">
        <v>-59.2</v>
      </c>
      <c r="K6" s="105" t="str">
        <f t="shared" ref="K6:K35" si="0">IF(J6="Div by 0", "N/A", IF(J6="N/A","N/A", IF(J6&gt;30, "No", IF(J6&lt;-30, "No", "Yes"))))</f>
        <v>No</v>
      </c>
    </row>
    <row r="7" spans="1:11" x14ac:dyDescent="0.2">
      <c r="A7" s="101" t="s">
        <v>435</v>
      </c>
      <c r="B7" s="73" t="s">
        <v>213</v>
      </c>
      <c r="C7" s="5">
        <v>26.534859521000001</v>
      </c>
      <c r="D7" s="5" t="str">
        <f t="shared" ref="D7:D17" si="1">IF(OR($B7="N/A",$C7="N/A"),"N/A",IF(C7&lt;0,"No","Yes"))</f>
        <v>N/A</v>
      </c>
      <c r="E7" s="5">
        <v>20.103761348999999</v>
      </c>
      <c r="F7" s="5" t="str">
        <f t="shared" ref="F7:F17" si="2">IF($B7="N/A","N/A",IF(E7&lt;0,"No","Yes"))</f>
        <v>N/A</v>
      </c>
      <c r="G7" s="5">
        <v>15.898251192</v>
      </c>
      <c r="H7" s="5" t="str">
        <f t="shared" ref="H7:H17" si="3">IF($B7="N/A","N/A",IF(G7&lt;0,"No","Yes"))</f>
        <v>N/A</v>
      </c>
      <c r="I7" s="6">
        <v>-24.2</v>
      </c>
      <c r="J7" s="6">
        <v>-20.9</v>
      </c>
      <c r="K7" s="105" t="str">
        <f t="shared" si="0"/>
        <v>Yes</v>
      </c>
    </row>
    <row r="8" spans="1:11" x14ac:dyDescent="0.2">
      <c r="A8" s="101" t="s">
        <v>436</v>
      </c>
      <c r="B8" s="73" t="s">
        <v>213</v>
      </c>
      <c r="C8" s="5">
        <v>22.424557751999998</v>
      </c>
      <c r="D8" s="5" t="str">
        <f t="shared" si="1"/>
        <v>N/A</v>
      </c>
      <c r="E8" s="5">
        <v>20.103761348999999</v>
      </c>
      <c r="F8" s="5" t="str">
        <f t="shared" si="2"/>
        <v>N/A</v>
      </c>
      <c r="G8" s="5">
        <v>14.308426073</v>
      </c>
      <c r="H8" s="5" t="str">
        <f t="shared" si="3"/>
        <v>N/A</v>
      </c>
      <c r="I8" s="6">
        <v>-10.3</v>
      </c>
      <c r="J8" s="6">
        <v>-28.8</v>
      </c>
      <c r="K8" s="105" t="str">
        <f t="shared" si="0"/>
        <v>Yes</v>
      </c>
    </row>
    <row r="9" spans="1:11" x14ac:dyDescent="0.2">
      <c r="A9" s="101" t="s">
        <v>437</v>
      </c>
      <c r="B9" s="73" t="s">
        <v>213</v>
      </c>
      <c r="C9" s="5">
        <v>5.8792924037000001</v>
      </c>
      <c r="D9" s="5" t="str">
        <f t="shared" si="1"/>
        <v>N/A</v>
      </c>
      <c r="E9" s="5">
        <v>10.894941634</v>
      </c>
      <c r="F9" s="5" t="str">
        <f t="shared" si="2"/>
        <v>N/A</v>
      </c>
      <c r="G9" s="5">
        <v>10.015898250999999</v>
      </c>
      <c r="H9" s="5" t="str">
        <f t="shared" si="3"/>
        <v>N/A</v>
      </c>
      <c r="I9" s="6">
        <v>85.31</v>
      </c>
      <c r="J9" s="6">
        <v>-8.07</v>
      </c>
      <c r="K9" s="105" t="str">
        <f t="shared" si="0"/>
        <v>Yes</v>
      </c>
    </row>
    <row r="10" spans="1:11" x14ac:dyDescent="0.2">
      <c r="A10" s="101" t="s">
        <v>438</v>
      </c>
      <c r="B10" s="73" t="s">
        <v>213</v>
      </c>
      <c r="C10" s="5">
        <v>43.808532778</v>
      </c>
      <c r="D10" s="5" t="str">
        <f t="shared" si="1"/>
        <v>N/A</v>
      </c>
      <c r="E10" s="5">
        <v>48.378728922999997</v>
      </c>
      <c r="F10" s="5" t="str">
        <f t="shared" si="2"/>
        <v>N/A</v>
      </c>
      <c r="G10" s="5">
        <v>59.777424482999997</v>
      </c>
      <c r="H10" s="5" t="str">
        <f t="shared" si="3"/>
        <v>N/A</v>
      </c>
      <c r="I10" s="6">
        <v>10.43</v>
      </c>
      <c r="J10" s="6">
        <v>23.56</v>
      </c>
      <c r="K10" s="105" t="str">
        <f t="shared" si="0"/>
        <v>Yes</v>
      </c>
    </row>
    <row r="11" spans="1:11" x14ac:dyDescent="0.2">
      <c r="A11" s="102" t="s">
        <v>324</v>
      </c>
      <c r="B11" s="73" t="s">
        <v>213</v>
      </c>
      <c r="C11" s="5">
        <v>0</v>
      </c>
      <c r="D11" s="5" t="str">
        <f t="shared" si="1"/>
        <v>N/A</v>
      </c>
      <c r="E11" s="5">
        <v>0</v>
      </c>
      <c r="F11" s="5" t="str">
        <f t="shared" si="2"/>
        <v>N/A</v>
      </c>
      <c r="G11" s="5">
        <v>0</v>
      </c>
      <c r="H11" s="5" t="str">
        <f t="shared" si="3"/>
        <v>N/A</v>
      </c>
      <c r="I11" s="6" t="s">
        <v>1748</v>
      </c>
      <c r="J11" s="6" t="s">
        <v>1748</v>
      </c>
      <c r="K11" s="105" t="str">
        <f t="shared" si="0"/>
        <v>N/A</v>
      </c>
    </row>
    <row r="12" spans="1:11" x14ac:dyDescent="0.2">
      <c r="A12" s="102" t="s">
        <v>310</v>
      </c>
      <c r="B12" s="73" t="s">
        <v>213</v>
      </c>
      <c r="C12" s="5">
        <v>99.791883455000004</v>
      </c>
      <c r="D12" s="5" t="str">
        <f t="shared" si="1"/>
        <v>N/A</v>
      </c>
      <c r="E12" s="5">
        <v>100</v>
      </c>
      <c r="F12" s="5" t="str">
        <f t="shared" si="2"/>
        <v>N/A</v>
      </c>
      <c r="G12" s="5">
        <v>99.841017488000006</v>
      </c>
      <c r="H12" s="5" t="str">
        <f t="shared" si="3"/>
        <v>N/A</v>
      </c>
      <c r="I12" s="6">
        <v>0.20860000000000001</v>
      </c>
      <c r="J12" s="6">
        <v>-0.159</v>
      </c>
      <c r="K12" s="105" t="str">
        <f t="shared" si="0"/>
        <v>Yes</v>
      </c>
    </row>
    <row r="13" spans="1:11" x14ac:dyDescent="0.2">
      <c r="A13" s="102" t="s">
        <v>822</v>
      </c>
      <c r="B13" s="73" t="s">
        <v>213</v>
      </c>
      <c r="C13" s="5">
        <v>1.4895724713</v>
      </c>
      <c r="D13" s="5" t="str">
        <f t="shared" si="1"/>
        <v>N/A</v>
      </c>
      <c r="E13" s="5">
        <v>1.1906614786</v>
      </c>
      <c r="F13" s="5" t="str">
        <f t="shared" si="2"/>
        <v>N/A</v>
      </c>
      <c r="G13" s="5">
        <v>1.1958598726</v>
      </c>
      <c r="H13" s="5" t="str">
        <f t="shared" si="3"/>
        <v>N/A</v>
      </c>
      <c r="I13" s="6">
        <v>-20.100000000000001</v>
      </c>
      <c r="J13" s="6">
        <v>0.43659999999999999</v>
      </c>
      <c r="K13" s="105" t="str">
        <f t="shared" si="0"/>
        <v>Yes</v>
      </c>
    </row>
    <row r="14" spans="1:11" x14ac:dyDescent="0.2">
      <c r="A14" s="102" t="s">
        <v>311</v>
      </c>
      <c r="B14" s="73" t="s">
        <v>213</v>
      </c>
      <c r="C14" s="5">
        <v>99.843912591000006</v>
      </c>
      <c r="D14" s="5" t="str">
        <f t="shared" si="1"/>
        <v>N/A</v>
      </c>
      <c r="E14" s="5">
        <v>99.481193255999997</v>
      </c>
      <c r="F14" s="5" t="str">
        <f t="shared" si="2"/>
        <v>N/A</v>
      </c>
      <c r="G14" s="5">
        <v>100</v>
      </c>
      <c r="H14" s="5" t="str">
        <f t="shared" si="3"/>
        <v>N/A</v>
      </c>
      <c r="I14" s="6">
        <v>-0.36299999999999999</v>
      </c>
      <c r="J14" s="6">
        <v>0.52149999999999996</v>
      </c>
      <c r="K14" s="105" t="str">
        <f t="shared" si="0"/>
        <v>Yes</v>
      </c>
    </row>
    <row r="15" spans="1:11" x14ac:dyDescent="0.2">
      <c r="A15" s="102" t="s">
        <v>823</v>
      </c>
      <c r="B15" s="73" t="s">
        <v>213</v>
      </c>
      <c r="C15" s="5">
        <v>11.371026576</v>
      </c>
      <c r="D15" s="5" t="str">
        <f t="shared" si="1"/>
        <v>N/A</v>
      </c>
      <c r="E15" s="5">
        <v>10.417861799000001</v>
      </c>
      <c r="F15" s="5" t="str">
        <f t="shared" si="2"/>
        <v>N/A</v>
      </c>
      <c r="G15" s="5">
        <v>10.523052463999999</v>
      </c>
      <c r="H15" s="5" t="str">
        <f t="shared" si="3"/>
        <v>N/A</v>
      </c>
      <c r="I15" s="6">
        <v>-8.3800000000000008</v>
      </c>
      <c r="J15" s="6">
        <v>1.01</v>
      </c>
      <c r="K15" s="105" t="str">
        <f t="shared" si="0"/>
        <v>Yes</v>
      </c>
    </row>
    <row r="16" spans="1:11" x14ac:dyDescent="0.2">
      <c r="A16" s="102" t="s">
        <v>832</v>
      </c>
      <c r="B16" s="73" t="s">
        <v>213</v>
      </c>
      <c r="C16" s="5">
        <v>4.4988344988</v>
      </c>
      <c r="D16" s="5" t="str">
        <f t="shared" si="1"/>
        <v>N/A</v>
      </c>
      <c r="E16" s="5">
        <v>4.5636743214999997</v>
      </c>
      <c r="F16" s="5" t="str">
        <f t="shared" si="2"/>
        <v>N/A</v>
      </c>
      <c r="G16" s="5">
        <v>4.1591695501999997</v>
      </c>
      <c r="H16" s="5" t="str">
        <f t="shared" si="3"/>
        <v>N/A</v>
      </c>
      <c r="I16" s="6">
        <v>1.4410000000000001</v>
      </c>
      <c r="J16" s="6">
        <v>-8.86</v>
      </c>
      <c r="K16" s="105" t="str">
        <f t="shared" si="0"/>
        <v>Yes</v>
      </c>
    </row>
    <row r="17" spans="1:11" x14ac:dyDescent="0.2">
      <c r="A17" s="102" t="s">
        <v>825</v>
      </c>
      <c r="B17" s="73" t="s">
        <v>213</v>
      </c>
      <c r="C17" s="5">
        <v>4.7370864771000001</v>
      </c>
      <c r="D17" s="5" t="str">
        <f t="shared" si="1"/>
        <v>N/A</v>
      </c>
      <c r="E17" s="5">
        <v>4.8083157153</v>
      </c>
      <c r="F17" s="5" t="str">
        <f t="shared" si="2"/>
        <v>N/A</v>
      </c>
      <c r="G17" s="5">
        <v>4.1843003413000002</v>
      </c>
      <c r="H17" s="5" t="str">
        <f t="shared" si="3"/>
        <v>N/A</v>
      </c>
      <c r="I17" s="6">
        <v>1.504</v>
      </c>
      <c r="J17" s="6">
        <v>-13</v>
      </c>
      <c r="K17" s="105" t="str">
        <f t="shared" si="0"/>
        <v>Yes</v>
      </c>
    </row>
    <row r="18" spans="1:11" x14ac:dyDescent="0.2">
      <c r="A18" s="101" t="s">
        <v>312</v>
      </c>
      <c r="B18" s="22" t="s">
        <v>223</v>
      </c>
      <c r="C18" s="5">
        <v>99.167533818999999</v>
      </c>
      <c r="D18" s="5" t="str">
        <f>IF(OR($B18="N/A",$C18="N/A"),"N/A",IF(C18&gt;100,"No",IF(C18&lt;98,"No","Yes")))</f>
        <v>Yes</v>
      </c>
      <c r="E18" s="5">
        <v>98.832684825000001</v>
      </c>
      <c r="F18" s="5" t="str">
        <f>IF(OR($B18="N/A",$E18="N/A"),"N/A",IF(E18&gt;100,"No",IF(E18&lt;98,"No","Yes")))</f>
        <v>Yes</v>
      </c>
      <c r="G18" s="5">
        <v>96.820349762000006</v>
      </c>
      <c r="H18" s="5" t="str">
        <f>IF($B18="N/A","N/A",IF(G18&gt;100,"No",IF(G18&lt;98,"No","Yes")))</f>
        <v>No</v>
      </c>
      <c r="I18" s="6">
        <v>-0.33800000000000002</v>
      </c>
      <c r="J18" s="6">
        <v>-2.04</v>
      </c>
      <c r="K18" s="105" t="str">
        <f t="shared" si="0"/>
        <v>Yes</v>
      </c>
    </row>
    <row r="19" spans="1:11" x14ac:dyDescent="0.2">
      <c r="A19" s="101" t="s">
        <v>31</v>
      </c>
      <c r="B19" s="22" t="s">
        <v>214</v>
      </c>
      <c r="C19" s="5">
        <v>97.658688866000006</v>
      </c>
      <c r="D19" s="5" t="str">
        <f>IF(OR($B19="N/A",$C19="N/A"),"N/A",IF(C19&gt;100,"No",IF(C19&lt;95,"No","Yes")))</f>
        <v>Yes</v>
      </c>
      <c r="E19" s="5">
        <v>98.313878079999995</v>
      </c>
      <c r="F19" s="5" t="str">
        <f>IF(OR($B19="N/A",$E19="N/A"),"N/A",IF(E19&gt;100,"No",IF(E19&lt;98,"No","Yes")))</f>
        <v>Yes</v>
      </c>
      <c r="G19" s="5">
        <v>96.502384738000003</v>
      </c>
      <c r="H19" s="5" t="str">
        <f>IF($B19="N/A","N/A",IF(G19&gt;100,"No",IF(G19&lt;95,"No","Yes")))</f>
        <v>Yes</v>
      </c>
      <c r="I19" s="6">
        <v>0.67090000000000005</v>
      </c>
      <c r="J19" s="6">
        <v>-1.84</v>
      </c>
      <c r="K19" s="105" t="str">
        <f t="shared" si="0"/>
        <v>Yes</v>
      </c>
    </row>
    <row r="20" spans="1:11" x14ac:dyDescent="0.2">
      <c r="A20" s="102" t="s">
        <v>313</v>
      </c>
      <c r="B20" s="73"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105" t="str">
        <f t="shared" si="0"/>
        <v>Yes</v>
      </c>
    </row>
    <row r="21" spans="1:11" x14ac:dyDescent="0.2">
      <c r="A21" s="102" t="s">
        <v>833</v>
      </c>
      <c r="B21" s="73" t="s">
        <v>213</v>
      </c>
      <c r="C21" s="5">
        <v>0</v>
      </c>
      <c r="D21" s="5" t="str">
        <f t="shared" si="4"/>
        <v>N/A</v>
      </c>
      <c r="E21" s="5">
        <v>0</v>
      </c>
      <c r="F21" s="5" t="str">
        <f t="shared" si="5"/>
        <v>N/A</v>
      </c>
      <c r="G21" s="5">
        <v>0</v>
      </c>
      <c r="H21" s="5" t="str">
        <f t="shared" si="6"/>
        <v>N/A</v>
      </c>
      <c r="I21" s="6" t="s">
        <v>1748</v>
      </c>
      <c r="J21" s="6" t="s">
        <v>1748</v>
      </c>
      <c r="K21" s="105" t="str">
        <f t="shared" si="0"/>
        <v>N/A</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5.3668054109999996</v>
      </c>
      <c r="D23" s="5" t="str">
        <f t="shared" si="4"/>
        <v>N/A</v>
      </c>
      <c r="E23" s="5">
        <v>4.8378728923000001</v>
      </c>
      <c r="F23" s="5" t="str">
        <f t="shared" si="5"/>
        <v>N/A</v>
      </c>
      <c r="G23" s="5">
        <v>4.6248012719</v>
      </c>
      <c r="H23" s="5" t="str">
        <f t="shared" si="6"/>
        <v>N/A</v>
      </c>
      <c r="I23" s="6">
        <v>-9.86</v>
      </c>
      <c r="J23" s="6">
        <v>-4.4000000000000004</v>
      </c>
      <c r="K23" s="105" t="str">
        <f t="shared" si="0"/>
        <v>Yes</v>
      </c>
    </row>
    <row r="24" spans="1:11" x14ac:dyDescent="0.2">
      <c r="A24" s="102" t="s">
        <v>315</v>
      </c>
      <c r="B24" s="73" t="s">
        <v>213</v>
      </c>
      <c r="C24" s="5">
        <v>6.3475546306000004</v>
      </c>
      <c r="D24" s="5" t="str">
        <f t="shared" si="4"/>
        <v>N/A</v>
      </c>
      <c r="E24" s="5">
        <v>5.7717250324</v>
      </c>
      <c r="F24" s="5" t="str">
        <f t="shared" si="5"/>
        <v>N/A</v>
      </c>
      <c r="G24" s="5">
        <v>6.0413354531000003</v>
      </c>
      <c r="H24" s="5" t="str">
        <f t="shared" si="6"/>
        <v>N/A</v>
      </c>
      <c r="I24" s="6">
        <v>-9.07</v>
      </c>
      <c r="J24" s="6">
        <v>4.6710000000000003</v>
      </c>
      <c r="K24" s="105" t="str">
        <f t="shared" si="0"/>
        <v>Yes</v>
      </c>
    </row>
    <row r="25" spans="1:11" x14ac:dyDescent="0.2">
      <c r="A25" s="102" t="s">
        <v>316</v>
      </c>
      <c r="B25" s="73" t="s">
        <v>213</v>
      </c>
      <c r="C25" s="5">
        <v>21.071800207999999</v>
      </c>
      <c r="D25" s="5" t="str">
        <f t="shared" si="4"/>
        <v>N/A</v>
      </c>
      <c r="E25" s="5">
        <v>18.677042801999999</v>
      </c>
      <c r="F25" s="5" t="str">
        <f t="shared" si="5"/>
        <v>N/A</v>
      </c>
      <c r="G25" s="5">
        <v>17.488076312</v>
      </c>
      <c r="H25" s="5" t="str">
        <f t="shared" si="6"/>
        <v>N/A</v>
      </c>
      <c r="I25" s="6">
        <v>-11.4</v>
      </c>
      <c r="J25" s="6">
        <v>-6.37</v>
      </c>
      <c r="K25" s="105" t="str">
        <f t="shared" si="0"/>
        <v>Yes</v>
      </c>
    </row>
    <row r="26" spans="1:11" x14ac:dyDescent="0.2">
      <c r="A26" s="102" t="s">
        <v>317</v>
      </c>
      <c r="B26" s="73" t="s">
        <v>213</v>
      </c>
      <c r="C26" s="5">
        <v>72.580645161000007</v>
      </c>
      <c r="D26" s="5" t="str">
        <f t="shared" si="4"/>
        <v>N/A</v>
      </c>
      <c r="E26" s="5">
        <v>75.551232166000005</v>
      </c>
      <c r="F26" s="5" t="str">
        <f t="shared" si="5"/>
        <v>N/A</v>
      </c>
      <c r="G26" s="5">
        <v>76.470588234999994</v>
      </c>
      <c r="H26" s="5" t="str">
        <f t="shared" si="6"/>
        <v>N/A</v>
      </c>
      <c r="I26" s="6">
        <v>4.093</v>
      </c>
      <c r="J26" s="6">
        <v>1.2170000000000001</v>
      </c>
      <c r="K26" s="105" t="str">
        <f t="shared" si="0"/>
        <v>Yes</v>
      </c>
    </row>
    <row r="27" spans="1:11" x14ac:dyDescent="0.2">
      <c r="A27" s="102" t="s">
        <v>318</v>
      </c>
      <c r="B27" s="73" t="s">
        <v>213</v>
      </c>
      <c r="C27" s="5">
        <v>37.773152965999998</v>
      </c>
      <c r="D27" s="5" t="str">
        <f t="shared" si="4"/>
        <v>N/A</v>
      </c>
      <c r="E27" s="5">
        <v>37.808041504999998</v>
      </c>
      <c r="F27" s="5" t="str">
        <f t="shared" si="5"/>
        <v>N/A</v>
      </c>
      <c r="G27" s="5">
        <v>46.263910969999998</v>
      </c>
      <c r="H27" s="5" t="str">
        <f t="shared" si="6"/>
        <v>N/A</v>
      </c>
      <c r="I27" s="6">
        <v>9.2399999999999996E-2</v>
      </c>
      <c r="J27" s="6">
        <v>22.37</v>
      </c>
      <c r="K27" s="105" t="str">
        <f t="shared" si="0"/>
        <v>Yes</v>
      </c>
    </row>
    <row r="28" spans="1:11" x14ac:dyDescent="0.2">
      <c r="A28" s="102" t="s">
        <v>830</v>
      </c>
      <c r="B28" s="73" t="s">
        <v>213</v>
      </c>
      <c r="C28" s="5">
        <v>1.867768595</v>
      </c>
      <c r="D28" s="5" t="str">
        <f t="shared" si="4"/>
        <v>N/A</v>
      </c>
      <c r="E28" s="5">
        <v>1.9125214408</v>
      </c>
      <c r="F28" s="5" t="str">
        <f t="shared" si="5"/>
        <v>N/A</v>
      </c>
      <c r="G28" s="5">
        <v>1.8625429552999999</v>
      </c>
      <c r="H28" s="5" t="str">
        <f t="shared" si="6"/>
        <v>N/A</v>
      </c>
      <c r="I28" s="6">
        <v>2.3959999999999999</v>
      </c>
      <c r="J28" s="6">
        <v>-2.61</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1748</v>
      </c>
      <c r="J29" s="6" t="s">
        <v>1748</v>
      </c>
      <c r="K29" s="105" t="str">
        <f t="shared" si="0"/>
        <v>N/A</v>
      </c>
    </row>
    <row r="30" spans="1:11" x14ac:dyDescent="0.2">
      <c r="A30" s="102" t="s">
        <v>831</v>
      </c>
      <c r="B30" s="73" t="s">
        <v>213</v>
      </c>
      <c r="C30" s="5">
        <v>100</v>
      </c>
      <c r="D30" s="5" t="str">
        <f t="shared" si="4"/>
        <v>N/A</v>
      </c>
      <c r="E30" s="5">
        <v>100</v>
      </c>
      <c r="F30" s="5" t="str">
        <f t="shared" si="5"/>
        <v>N/A</v>
      </c>
      <c r="G30" s="5">
        <v>100</v>
      </c>
      <c r="H30" s="5" t="str">
        <f t="shared" si="6"/>
        <v>N/A</v>
      </c>
      <c r="I30" s="6">
        <v>0</v>
      </c>
      <c r="J30" s="6">
        <v>0</v>
      </c>
      <c r="K30" s="105" t="str">
        <f t="shared" si="0"/>
        <v>Yes</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v>100</v>
      </c>
      <c r="D32" s="5" t="str">
        <f t="shared" si="4"/>
        <v>N/A</v>
      </c>
      <c r="E32" s="5">
        <v>100</v>
      </c>
      <c r="F32" s="5" t="str">
        <f t="shared" si="5"/>
        <v>N/A</v>
      </c>
      <c r="G32" s="5">
        <v>100</v>
      </c>
      <c r="H32" s="5" t="str">
        <f t="shared" si="6"/>
        <v>N/A</v>
      </c>
      <c r="I32" s="6">
        <v>0</v>
      </c>
      <c r="J32" s="6">
        <v>0</v>
      </c>
      <c r="K32" s="105" t="str">
        <f t="shared" si="0"/>
        <v>Yes</v>
      </c>
    </row>
    <row r="33" spans="1:11" x14ac:dyDescent="0.2">
      <c r="A33" s="102" t="s">
        <v>322</v>
      </c>
      <c r="B33" s="73" t="s">
        <v>213</v>
      </c>
      <c r="C33" s="5">
        <v>0</v>
      </c>
      <c r="D33" s="5" t="str">
        <f t="shared" si="4"/>
        <v>N/A</v>
      </c>
      <c r="E33" s="5">
        <v>0</v>
      </c>
      <c r="F33" s="5" t="str">
        <f t="shared" si="5"/>
        <v>N/A</v>
      </c>
      <c r="G33" s="5">
        <v>0</v>
      </c>
      <c r="H33" s="5" t="str">
        <f t="shared" si="6"/>
        <v>N/A</v>
      </c>
      <c r="I33" s="6" t="s">
        <v>1748</v>
      </c>
      <c r="J33" s="6" t="s">
        <v>1748</v>
      </c>
      <c r="K33" s="105" t="str">
        <f t="shared" si="0"/>
        <v>N/A</v>
      </c>
    </row>
    <row r="34" spans="1:11" x14ac:dyDescent="0.2">
      <c r="A34" s="102" t="s">
        <v>323</v>
      </c>
      <c r="B34" s="73" t="s">
        <v>213</v>
      </c>
      <c r="C34" s="5">
        <v>41.050988554</v>
      </c>
      <c r="D34" s="5" t="str">
        <f t="shared" si="4"/>
        <v>N/A</v>
      </c>
      <c r="E34" s="5">
        <v>44.163424124999999</v>
      </c>
      <c r="F34" s="5" t="str">
        <f t="shared" si="5"/>
        <v>N/A</v>
      </c>
      <c r="G34" s="5">
        <v>55.643879173000002</v>
      </c>
      <c r="H34" s="5" t="str">
        <f t="shared" si="6"/>
        <v>N/A</v>
      </c>
      <c r="I34" s="6">
        <v>7.5819999999999999</v>
      </c>
      <c r="J34" s="6">
        <v>26</v>
      </c>
      <c r="K34" s="105" t="str">
        <f t="shared" si="0"/>
        <v>Yes</v>
      </c>
    </row>
    <row r="35" spans="1:11" x14ac:dyDescent="0.2">
      <c r="A35" s="102" t="s">
        <v>1706</v>
      </c>
      <c r="B35" s="73" t="s">
        <v>213</v>
      </c>
      <c r="C35" s="5">
        <v>2.2892819978999999</v>
      </c>
      <c r="D35" s="5" t="str">
        <f t="shared" si="4"/>
        <v>N/A</v>
      </c>
      <c r="E35" s="5">
        <v>5.9014267184999998</v>
      </c>
      <c r="F35" s="5" t="str">
        <f>IF($B35="N/A","N/A",IF(E35&lt;0,"No","Yes"))</f>
        <v>N/A</v>
      </c>
      <c r="G35" s="5">
        <v>4.4515103338999999</v>
      </c>
      <c r="H35" s="5" t="str">
        <f t="shared" si="6"/>
        <v>N/A</v>
      </c>
      <c r="I35" s="6">
        <v>157.80000000000001</v>
      </c>
      <c r="J35" s="6">
        <v>-24.6</v>
      </c>
      <c r="K35" s="105" t="str">
        <f t="shared" si="0"/>
        <v>Yes</v>
      </c>
    </row>
    <row r="36" spans="1:11" x14ac:dyDescent="0.2">
      <c r="A36" s="103" t="s">
        <v>372</v>
      </c>
      <c r="B36" s="1" t="s">
        <v>213</v>
      </c>
      <c r="C36" s="4">
        <v>69.927159208999996</v>
      </c>
      <c r="D36" s="5" t="str">
        <f t="shared" ref="D36:D39" si="7">IF($B36="N/A","N/A",IF(C36&lt;0,"No","Yes"))</f>
        <v>N/A</v>
      </c>
      <c r="E36" s="4">
        <v>80.804150453999995</v>
      </c>
      <c r="F36" s="5" t="str">
        <f t="shared" ref="F36:F39" si="8">IF($B36="N/A","N/A",IF(E36&lt;0,"No","Yes"))</f>
        <v>N/A</v>
      </c>
      <c r="G36" s="4">
        <v>86.327503974999999</v>
      </c>
      <c r="H36" s="5" t="str">
        <f t="shared" ref="H36:H39" si="9">IF($B36="N/A","N/A",IF(G36&lt;0,"No","Yes"))</f>
        <v>N/A</v>
      </c>
      <c r="I36" s="6">
        <v>15.55</v>
      </c>
      <c r="J36" s="6">
        <v>6.835</v>
      </c>
      <c r="K36" s="105" t="str">
        <f>IF(J36="Div by 0", "N/A", IF(J36="N/A","N/A", IF(J36&gt;30, "No", IF(J36&lt;-30, "No", "Yes"))))</f>
        <v>Yes</v>
      </c>
    </row>
    <row r="37" spans="1:11" x14ac:dyDescent="0.2">
      <c r="A37" s="103" t="s">
        <v>373</v>
      </c>
      <c r="B37" s="1" t="s">
        <v>213</v>
      </c>
      <c r="C37" s="4">
        <v>16.129032257999999</v>
      </c>
      <c r="D37" s="5" t="str">
        <f t="shared" si="7"/>
        <v>N/A</v>
      </c>
      <c r="E37" s="4">
        <v>13.488975356999999</v>
      </c>
      <c r="F37" s="5" t="str">
        <f t="shared" si="8"/>
        <v>N/A</v>
      </c>
      <c r="G37" s="4">
        <v>9.8569157392999998</v>
      </c>
      <c r="H37" s="5" t="str">
        <f t="shared" si="9"/>
        <v>N/A</v>
      </c>
      <c r="I37" s="6">
        <v>-16.399999999999999</v>
      </c>
      <c r="J37" s="6">
        <v>-26.9</v>
      </c>
      <c r="K37" s="105" t="str">
        <f>IF(J37="Div by 0", "N/A", IF(J37="N/A","N/A", IF(J37&gt;30, "No", IF(J37&lt;-30, "No", "Yes"))))</f>
        <v>Yes</v>
      </c>
    </row>
    <row r="38" spans="1:11" x14ac:dyDescent="0.2">
      <c r="A38" s="103" t="s">
        <v>374</v>
      </c>
      <c r="B38" s="1" t="s">
        <v>213</v>
      </c>
      <c r="C38" s="4">
        <v>7.4921956296000003</v>
      </c>
      <c r="D38" s="5" t="str">
        <f t="shared" si="7"/>
        <v>N/A</v>
      </c>
      <c r="E38" s="4">
        <v>1.7509727626</v>
      </c>
      <c r="F38" s="5" t="str">
        <f t="shared" si="8"/>
        <v>N/A</v>
      </c>
      <c r="G38" s="4">
        <v>0.31796502380000002</v>
      </c>
      <c r="H38" s="5" t="str">
        <f t="shared" si="9"/>
        <v>N/A</v>
      </c>
      <c r="I38" s="6">
        <v>-76.599999999999994</v>
      </c>
      <c r="J38" s="6">
        <v>-81.8</v>
      </c>
      <c r="K38" s="105" t="str">
        <f>IF(J38="Div by 0", "N/A", IF(J38="N/A","N/A", IF(J38&gt;30, "No", IF(J38&lt;-30, "No", "Yes"))))</f>
        <v>No</v>
      </c>
    </row>
    <row r="39" spans="1:11" x14ac:dyDescent="0.2">
      <c r="A39" s="120" t="s">
        <v>375</v>
      </c>
      <c r="B39" s="121" t="s">
        <v>213</v>
      </c>
      <c r="C39" s="118">
        <v>1.1446409989999999</v>
      </c>
      <c r="D39" s="114" t="str">
        <f t="shared" si="7"/>
        <v>N/A</v>
      </c>
      <c r="E39" s="118">
        <v>1.1673151750999999</v>
      </c>
      <c r="F39" s="114" t="str">
        <f t="shared" si="8"/>
        <v>N/A</v>
      </c>
      <c r="G39" s="118">
        <v>0.63593004769999995</v>
      </c>
      <c r="H39" s="114" t="str">
        <f t="shared" si="9"/>
        <v>N/A</v>
      </c>
      <c r="I39" s="115">
        <v>1.9810000000000001</v>
      </c>
      <c r="J39" s="115">
        <v>-45.5</v>
      </c>
      <c r="K39" s="116" t="str">
        <f>IF(J39="Div by 0", "N/A", IF(J39="N/A","N/A", IF(J39&gt;30, "No", IF(J39&lt;-30, "No", "Yes"))))</f>
        <v>No</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233828</v>
      </c>
      <c r="D7" s="19" t="str">
        <f>IF($B7="N/A","N/A",IF(C7&gt;15,"No",IF(C7&lt;-15,"No","Yes")))</f>
        <v>N/A</v>
      </c>
      <c r="E7" s="18">
        <v>243898</v>
      </c>
      <c r="F7" s="19" t="str">
        <f>IF($B7="N/A","N/A",IF(E7&gt;15,"No",IF(E7&lt;-15,"No","Yes")))</f>
        <v>N/A</v>
      </c>
      <c r="G7" s="18">
        <v>246306</v>
      </c>
      <c r="H7" s="19" t="str">
        <f>IF($B7="N/A","N/A",IF(G7&gt;15,"No",IF(G7&lt;-15,"No","Yes")))</f>
        <v>N/A</v>
      </c>
      <c r="I7" s="20">
        <v>4.3070000000000004</v>
      </c>
      <c r="J7" s="20">
        <v>0.98729999999999996</v>
      </c>
      <c r="K7" s="106" t="str">
        <f t="shared" ref="K7:K24" si="0">IF(J7="Div by 0", "N/A", IF(J7="N/A","N/A", IF(J7&gt;30, "No", IF(J7&lt;-30, "No", "Yes"))))</f>
        <v>Yes</v>
      </c>
    </row>
    <row r="8" spans="1:11" x14ac:dyDescent="0.2">
      <c r="A8" s="122" t="s">
        <v>362</v>
      </c>
      <c r="B8" s="17" t="s">
        <v>213</v>
      </c>
      <c r="C8" s="21">
        <v>99.147236430000007</v>
      </c>
      <c r="D8" s="19" t="str">
        <f>IF($B8="N/A","N/A",IF(C8&gt;15,"No",IF(C8&lt;-15,"No","Yes")))</f>
        <v>N/A</v>
      </c>
      <c r="E8" s="21">
        <v>99.280026895999995</v>
      </c>
      <c r="F8" s="19" t="str">
        <f>IF($B8="N/A","N/A",IF(E8&gt;15,"No",IF(E8&lt;-15,"No","Yes")))</f>
        <v>N/A</v>
      </c>
      <c r="G8" s="21">
        <v>99.666674787000005</v>
      </c>
      <c r="H8" s="19" t="str">
        <f>IF($B8="N/A","N/A",IF(G8&gt;15,"No",IF(G8&lt;-15,"No","Yes")))</f>
        <v>N/A</v>
      </c>
      <c r="I8" s="20">
        <v>0.13389999999999999</v>
      </c>
      <c r="J8" s="20">
        <v>0.38950000000000001</v>
      </c>
      <c r="K8" s="106" t="str">
        <f t="shared" si="0"/>
        <v>Yes</v>
      </c>
    </row>
    <row r="9" spans="1:11" x14ac:dyDescent="0.2">
      <c r="A9" s="122" t="s">
        <v>119</v>
      </c>
      <c r="B9" s="22" t="s">
        <v>213</v>
      </c>
      <c r="C9" s="4">
        <v>0.85276356980000001</v>
      </c>
      <c r="D9" s="5" t="str">
        <f>IF($B9="N/A","N/A",IF(C9&gt;15,"No",IF(C9&lt;-15,"No","Yes")))</f>
        <v>N/A</v>
      </c>
      <c r="E9" s="4">
        <v>0.71997310349999999</v>
      </c>
      <c r="F9" s="5" t="str">
        <f>IF($B9="N/A","N/A",IF(E9&gt;15,"No",IF(E9&lt;-15,"No","Yes")))</f>
        <v>N/A</v>
      </c>
      <c r="G9" s="4">
        <v>0.33332521339999999</v>
      </c>
      <c r="H9" s="5" t="str">
        <f>IF($B9="N/A","N/A",IF(G9&gt;15,"No",IF(G9&lt;-15,"No","Yes")))</f>
        <v>N/A</v>
      </c>
      <c r="I9" s="6">
        <v>-15.6</v>
      </c>
      <c r="J9" s="6">
        <v>-53.7</v>
      </c>
      <c r="K9" s="105" t="str">
        <f t="shared" si="0"/>
        <v>No</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05" t="str">
        <f t="shared" si="0"/>
        <v>N/A</v>
      </c>
    </row>
    <row r="13" spans="1:11" x14ac:dyDescent="0.2">
      <c r="A13" s="122" t="s">
        <v>835</v>
      </c>
      <c r="B13" s="22" t="s">
        <v>214</v>
      </c>
      <c r="C13" s="4">
        <v>93.981901226999994</v>
      </c>
      <c r="D13" s="5" t="str">
        <f t="shared" si="1"/>
        <v>No</v>
      </c>
      <c r="E13" s="4">
        <v>94.156163641999996</v>
      </c>
      <c r="F13" s="5" t="str">
        <f t="shared" si="2"/>
        <v>No</v>
      </c>
      <c r="G13" s="4">
        <v>94.804024263000002</v>
      </c>
      <c r="H13" s="5" t="str">
        <f t="shared" si="3"/>
        <v>No</v>
      </c>
      <c r="I13" s="6">
        <v>0.18540000000000001</v>
      </c>
      <c r="J13" s="6">
        <v>0.68810000000000004</v>
      </c>
      <c r="K13" s="105" t="str">
        <f t="shared" si="0"/>
        <v>Yes</v>
      </c>
    </row>
    <row r="14" spans="1:11" x14ac:dyDescent="0.2">
      <c r="A14" s="122" t="s">
        <v>13</v>
      </c>
      <c r="B14" s="22" t="s">
        <v>213</v>
      </c>
      <c r="C14" s="23">
        <v>231834</v>
      </c>
      <c r="D14" s="5" t="str">
        <f>IF($B14="N/A","N/A",IF(C14&gt;15,"No",IF(C14&lt;-15,"No","Yes")))</f>
        <v>N/A</v>
      </c>
      <c r="E14" s="23">
        <v>242142</v>
      </c>
      <c r="F14" s="5" t="str">
        <f>IF($B14="N/A","N/A",IF(E14&gt;15,"No",IF(E14&lt;-15,"No","Yes")))</f>
        <v>N/A</v>
      </c>
      <c r="G14" s="23">
        <v>245485</v>
      </c>
      <c r="H14" s="5" t="str">
        <f>IF($B14="N/A","N/A",IF(G14&gt;15,"No",IF(G14&lt;-15,"No","Yes")))</f>
        <v>N/A</v>
      </c>
      <c r="I14" s="6">
        <v>4.4459999999999997</v>
      </c>
      <c r="J14" s="6">
        <v>1.381</v>
      </c>
      <c r="K14" s="105" t="str">
        <f t="shared" si="0"/>
        <v>Yes</v>
      </c>
    </row>
    <row r="15" spans="1:11" x14ac:dyDescent="0.2">
      <c r="A15" s="122" t="s">
        <v>439</v>
      </c>
      <c r="B15" s="22" t="s">
        <v>215</v>
      </c>
      <c r="C15" s="4">
        <v>1.8539127134</v>
      </c>
      <c r="D15" s="5" t="str">
        <f>IF($B15="N/A","N/A",IF(C15&gt;20,"No",IF(C15&lt;5,"No","Yes")))</f>
        <v>No</v>
      </c>
      <c r="E15" s="4">
        <v>1.7134573928000001</v>
      </c>
      <c r="F15" s="5" t="str">
        <f>IF($B15="N/A","N/A",IF(E15&gt;20,"No",IF(E15&lt;5,"No","Yes")))</f>
        <v>No</v>
      </c>
      <c r="G15" s="4">
        <v>1.5923579852</v>
      </c>
      <c r="H15" s="5" t="str">
        <f>IF($B15="N/A","N/A",IF(G15&gt;20,"No",IF(G15&lt;5,"No","Yes")))</f>
        <v>No</v>
      </c>
      <c r="I15" s="6">
        <v>-7.58</v>
      </c>
      <c r="J15" s="6">
        <v>-7.07</v>
      </c>
      <c r="K15" s="105" t="str">
        <f t="shared" si="0"/>
        <v>Yes</v>
      </c>
    </row>
    <row r="16" spans="1:11" x14ac:dyDescent="0.2">
      <c r="A16" s="122" t="s">
        <v>440</v>
      </c>
      <c r="B16" s="17" t="s">
        <v>213</v>
      </c>
      <c r="C16" s="4">
        <v>98.146087287</v>
      </c>
      <c r="D16" s="5" t="str">
        <f>IF($B16="N/A","N/A",IF(C16&gt;15,"No",IF(C16&lt;-15,"No","Yes")))</f>
        <v>N/A</v>
      </c>
      <c r="E16" s="4">
        <v>98.286542607000001</v>
      </c>
      <c r="F16" s="5" t="str">
        <f>IF($B16="N/A","N/A",IF(E16&gt;15,"No",IF(E16&lt;-15,"No","Yes")))</f>
        <v>N/A</v>
      </c>
      <c r="G16" s="4">
        <v>98.407642014999993</v>
      </c>
      <c r="H16" s="5" t="str">
        <f>IF($B16="N/A","N/A",IF(G16&gt;15,"No",IF(G16&lt;-15,"No","Yes")))</f>
        <v>N/A</v>
      </c>
      <c r="I16" s="6">
        <v>0.1431</v>
      </c>
      <c r="J16" s="6">
        <v>0.1232</v>
      </c>
      <c r="K16" s="105" t="str">
        <f t="shared" si="0"/>
        <v>Yes</v>
      </c>
    </row>
    <row r="17" spans="1:11" x14ac:dyDescent="0.2">
      <c r="A17" s="122" t="s">
        <v>441</v>
      </c>
      <c r="B17" s="22" t="s">
        <v>235</v>
      </c>
      <c r="C17" s="4">
        <v>10.627431697</v>
      </c>
      <c r="D17" s="5" t="str">
        <f>IF($B17="N/A","N/A",IF(C17&gt;1,"Yes","No"))</f>
        <v>Yes</v>
      </c>
      <c r="E17" s="4">
        <v>8.3897052142999993</v>
      </c>
      <c r="F17" s="5" t="str">
        <f>IF($B17="N/A","N/A",IF(E17&gt;1,"Yes","No"))</f>
        <v>Yes</v>
      </c>
      <c r="G17" s="4">
        <v>7.0118337169</v>
      </c>
      <c r="H17" s="5" t="str">
        <f>IF($B17="N/A","N/A",IF(G17&gt;1,"Yes","No"))</f>
        <v>Yes</v>
      </c>
      <c r="I17" s="6">
        <v>-21.1</v>
      </c>
      <c r="J17" s="6">
        <v>-16.399999999999999</v>
      </c>
      <c r="K17" s="105" t="str">
        <f t="shared" si="0"/>
        <v>Yes</v>
      </c>
    </row>
    <row r="18" spans="1:11" x14ac:dyDescent="0.2">
      <c r="A18" s="122" t="s">
        <v>857</v>
      </c>
      <c r="B18" s="22" t="s">
        <v>213</v>
      </c>
      <c r="C18" s="75">
        <v>6659.8831479999999</v>
      </c>
      <c r="D18" s="5" t="str">
        <f>IF($B18="N/A","N/A",IF(C18&gt;15,"No",IF(C18&lt;-15,"No","Yes")))</f>
        <v>N/A</v>
      </c>
      <c r="E18" s="75">
        <v>6515.6324882999997</v>
      </c>
      <c r="F18" s="5" t="str">
        <f>IF($B18="N/A","N/A",IF(E18&gt;15,"No",IF(E18&lt;-15,"No","Yes")))</f>
        <v>N/A</v>
      </c>
      <c r="G18" s="75">
        <v>7221.0984721000004</v>
      </c>
      <c r="H18" s="5" t="str">
        <f>IF($B18="N/A","N/A",IF(G18&gt;15,"No",IF(G18&lt;-15,"No","Yes")))</f>
        <v>N/A</v>
      </c>
      <c r="I18" s="6">
        <v>-2.17</v>
      </c>
      <c r="J18" s="6">
        <v>10.83</v>
      </c>
      <c r="K18" s="105" t="str">
        <f t="shared" si="0"/>
        <v>Yes</v>
      </c>
    </row>
    <row r="19" spans="1:11" x14ac:dyDescent="0.2">
      <c r="A19" s="104" t="s">
        <v>131</v>
      </c>
      <c r="B19" s="22" t="s">
        <v>213</v>
      </c>
      <c r="C19" s="23">
        <v>560</v>
      </c>
      <c r="D19" s="22" t="s">
        <v>213</v>
      </c>
      <c r="E19" s="23">
        <v>58</v>
      </c>
      <c r="F19" s="22" t="s">
        <v>213</v>
      </c>
      <c r="G19" s="23">
        <v>37</v>
      </c>
      <c r="H19" s="5" t="str">
        <f>IF($B19="N/A","N/A",IF(G19&gt;15,"No",IF(G19&lt;-15,"No","Yes")))</f>
        <v>N/A</v>
      </c>
      <c r="I19" s="6">
        <v>-89.6</v>
      </c>
      <c r="J19" s="6">
        <v>-36.200000000000003</v>
      </c>
      <c r="K19" s="105" t="str">
        <f t="shared" si="0"/>
        <v>No</v>
      </c>
    </row>
    <row r="20" spans="1:11" x14ac:dyDescent="0.2">
      <c r="A20" s="104" t="s">
        <v>346</v>
      </c>
      <c r="B20" s="17" t="s">
        <v>213</v>
      </c>
      <c r="C20" s="4">
        <v>0.23949227640000001</v>
      </c>
      <c r="D20" s="22" t="s">
        <v>213</v>
      </c>
      <c r="E20" s="4">
        <v>2.3780432800000001E-2</v>
      </c>
      <c r="F20" s="22" t="s">
        <v>213</v>
      </c>
      <c r="G20" s="4">
        <v>1.50219645E-2</v>
      </c>
      <c r="H20" s="5" t="str">
        <f>IF($B20="N/A","N/A",IF(G20&gt;15,"No",IF(G20&lt;-15,"No","Yes")))</f>
        <v>N/A</v>
      </c>
      <c r="I20" s="6">
        <v>-90.1</v>
      </c>
      <c r="J20" s="6">
        <v>-36.799999999999997</v>
      </c>
      <c r="K20" s="105" t="str">
        <f t="shared" si="0"/>
        <v>No</v>
      </c>
    </row>
    <row r="21" spans="1:11" ht="25.5" x14ac:dyDescent="0.2">
      <c r="A21" s="104" t="s">
        <v>836</v>
      </c>
      <c r="B21" s="22" t="s">
        <v>213</v>
      </c>
      <c r="C21" s="75">
        <v>3557.7517856999998</v>
      </c>
      <c r="D21" s="5" t="str">
        <f>IF($B21="N/A","N/A",IF(C21&gt;60,"No",IF(C21&lt;15,"No","Yes")))</f>
        <v>N/A</v>
      </c>
      <c r="E21" s="75">
        <v>2110.6206897000002</v>
      </c>
      <c r="F21" s="5" t="str">
        <f>IF($B21="N/A","N/A",IF(E21&gt;60,"No",IF(E21&lt;15,"No","Yes")))</f>
        <v>N/A</v>
      </c>
      <c r="G21" s="75">
        <v>2748.6216215999998</v>
      </c>
      <c r="H21" s="5" t="str">
        <f>IF($B21="N/A","N/A",IF(G21&gt;60,"No",IF(G21&lt;15,"No","Yes")))</f>
        <v>N/A</v>
      </c>
      <c r="I21" s="6">
        <v>-40.700000000000003</v>
      </c>
      <c r="J21" s="6">
        <v>30.23</v>
      </c>
      <c r="K21" s="105" t="str">
        <f t="shared" si="0"/>
        <v>No</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227536</v>
      </c>
      <c r="D6" s="5" t="str">
        <f>IF($B6="N/A","N/A",IF(C6&gt;15,"No",IF(C6&lt;-15,"No","Yes")))</f>
        <v>N/A</v>
      </c>
      <c r="E6" s="23">
        <v>237993</v>
      </c>
      <c r="F6" s="5" t="str">
        <f>IF($B6="N/A","N/A",IF(E6&gt;15,"No",IF(E6&lt;-15,"No","Yes")))</f>
        <v>N/A</v>
      </c>
      <c r="G6" s="23">
        <v>241576</v>
      </c>
      <c r="H6" s="5" t="str">
        <f>IF($B6="N/A","N/A",IF(G6&gt;15,"No",IF(G6&lt;-15,"No","Yes")))</f>
        <v>N/A</v>
      </c>
      <c r="I6" s="6">
        <v>4.5960000000000001</v>
      </c>
      <c r="J6" s="6">
        <v>1.506</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161.86457901</v>
      </c>
      <c r="D9" s="5" t="str">
        <f>IF($B9="N/A","N/A",IF(C9&gt;100,"No",IF(C9&lt;50,"No","Yes")))</f>
        <v>No</v>
      </c>
      <c r="E9" s="24">
        <v>162.08680827000001</v>
      </c>
      <c r="F9" s="5" t="str">
        <f>IF($B9="N/A","N/A",IF(E9&gt;100,"No",IF(E9&lt;50,"No","Yes")))</f>
        <v>No</v>
      </c>
      <c r="G9" s="24">
        <v>163.60222676000001</v>
      </c>
      <c r="H9" s="5" t="str">
        <f>IF($B9="N/A","N/A",IF(G9&gt;100,"No",IF(G9&lt;50,"No","Yes")))</f>
        <v>No</v>
      </c>
      <c r="I9" s="6">
        <v>0.13730000000000001</v>
      </c>
      <c r="J9" s="6">
        <v>0.93489999999999995</v>
      </c>
      <c r="K9" s="105" t="str">
        <f t="shared" si="0"/>
        <v>Yes</v>
      </c>
    </row>
    <row r="10" spans="1:11" ht="25.5" x14ac:dyDescent="0.2">
      <c r="A10" s="124" t="s">
        <v>839</v>
      </c>
      <c r="B10" s="22" t="s">
        <v>213</v>
      </c>
      <c r="C10" s="24">
        <v>270.17253464999999</v>
      </c>
      <c r="D10" s="5" t="str">
        <f>IF($B10="N/A","N/A",IF(C10&gt;15,"No",IF(C10&lt;-15,"No","Yes")))</f>
        <v>N/A</v>
      </c>
      <c r="E10" s="24">
        <v>279.34840549</v>
      </c>
      <c r="F10" s="5" t="str">
        <f>IF($B10="N/A","N/A",IF(E10&gt;15,"No",IF(E10&lt;-15,"No","Yes")))</f>
        <v>N/A</v>
      </c>
      <c r="G10" s="24">
        <v>288.55741067999998</v>
      </c>
      <c r="H10" s="5" t="str">
        <f>IF($B10="N/A","N/A",IF(G10&gt;15,"No",IF(G10&lt;-15,"No","Yes")))</f>
        <v>N/A</v>
      </c>
      <c r="I10" s="6">
        <v>3.3959999999999999</v>
      </c>
      <c r="J10" s="6">
        <v>3.2970000000000002</v>
      </c>
      <c r="K10" s="105" t="str">
        <f t="shared" si="0"/>
        <v>Yes</v>
      </c>
    </row>
    <row r="11" spans="1:11" ht="25.5" x14ac:dyDescent="0.2">
      <c r="A11" s="124" t="s">
        <v>840</v>
      </c>
      <c r="B11" s="22" t="s">
        <v>213</v>
      </c>
      <c r="C11" s="24" t="s">
        <v>1748</v>
      </c>
      <c r="D11" s="5" t="str">
        <f>IF($B11="N/A","N/A",IF(C11&gt;15,"No",IF(C11&lt;-15,"No","Yes")))</f>
        <v>N/A</v>
      </c>
      <c r="E11" s="24" t="s">
        <v>1748</v>
      </c>
      <c r="F11" s="5" t="str">
        <f>IF($B11="N/A","N/A",IF(E11&gt;15,"No",IF(E11&lt;-15,"No","Yes")))</f>
        <v>N/A</v>
      </c>
      <c r="G11" s="24" t="s">
        <v>1748</v>
      </c>
      <c r="H11" s="5" t="str">
        <f>IF($B11="N/A","N/A",IF(G11&gt;15,"No",IF(G11&lt;-15,"No","Yes")))</f>
        <v>N/A</v>
      </c>
      <c r="I11" s="6" t="s">
        <v>1748</v>
      </c>
      <c r="J11" s="6" t="s">
        <v>1748</v>
      </c>
      <c r="K11" s="105" t="str">
        <f t="shared" si="0"/>
        <v>N/A</v>
      </c>
    </row>
    <row r="12" spans="1:11" ht="25.5" x14ac:dyDescent="0.2">
      <c r="A12" s="124" t="s">
        <v>841</v>
      </c>
      <c r="B12" s="22" t="s">
        <v>213</v>
      </c>
      <c r="C12" s="24">
        <v>409.99527211999998</v>
      </c>
      <c r="D12" s="5" t="str">
        <f>IF($B12="N/A","N/A",IF(C12&gt;15,"No",IF(C12&lt;-15,"No","Yes")))</f>
        <v>N/A</v>
      </c>
      <c r="E12" s="24">
        <v>426.87901168000002</v>
      </c>
      <c r="F12" s="5" t="str">
        <f>IF($B12="N/A","N/A",IF(E12&gt;15,"No",IF(E12&lt;-15,"No","Yes")))</f>
        <v>N/A</v>
      </c>
      <c r="G12" s="24">
        <v>429.74089462000001</v>
      </c>
      <c r="H12" s="5" t="str">
        <f>IF($B12="N/A","N/A",IF(G12&gt;15,"No",IF(G12&lt;-15,"No","Yes")))</f>
        <v>N/A</v>
      </c>
      <c r="I12" s="6">
        <v>4.1180000000000003</v>
      </c>
      <c r="J12" s="6">
        <v>0.6704</v>
      </c>
      <c r="K12" s="105" t="str">
        <f t="shared" si="0"/>
        <v>Yes</v>
      </c>
    </row>
    <row r="13" spans="1:11" x14ac:dyDescent="0.2">
      <c r="A13" s="124" t="s">
        <v>650</v>
      </c>
      <c r="B13" s="22" t="s">
        <v>237</v>
      </c>
      <c r="C13" s="4">
        <v>80.922139792999999</v>
      </c>
      <c r="D13" s="5" t="str">
        <f>IF($B13="N/A","N/A",IF(C13&gt;99,"No",IF(C13&lt;75,"No","Yes")))</f>
        <v>Yes</v>
      </c>
      <c r="E13" s="4">
        <v>82.361666099000004</v>
      </c>
      <c r="F13" s="5" t="str">
        <f>IF($B13="N/A","N/A",IF(E13&gt;99,"No",IF(E13&lt;75,"No","Yes")))</f>
        <v>Yes</v>
      </c>
      <c r="G13" s="4">
        <v>82.925456170999993</v>
      </c>
      <c r="H13" s="5" t="str">
        <f>IF($B13="N/A","N/A",IF(G13&gt;99,"No",IF(G13&lt;75,"No","Yes")))</f>
        <v>Yes</v>
      </c>
      <c r="I13" s="6">
        <v>1.7789999999999999</v>
      </c>
      <c r="J13" s="6">
        <v>0.6845</v>
      </c>
      <c r="K13" s="105" t="str">
        <f t="shared" ref="K13:K24" si="1">IF(J13="Div by 0", "N/A", IF(J13="N/A","N/A", IF(J13&gt;30, "No", IF(J13&lt;-30, "No", "Yes"))))</f>
        <v>Yes</v>
      </c>
    </row>
    <row r="14" spans="1:11" x14ac:dyDescent="0.2">
      <c r="A14" s="124" t="s">
        <v>492</v>
      </c>
      <c r="B14" s="22" t="s">
        <v>213</v>
      </c>
      <c r="C14" s="5">
        <v>100</v>
      </c>
      <c r="D14" s="5" t="str">
        <f>IF($B14="N/A","N/A",IF(C14&gt;15,"No",IF(C14&lt;-15,"No","Yes")))</f>
        <v>N/A</v>
      </c>
      <c r="E14" s="5">
        <v>99.997959339999994</v>
      </c>
      <c r="F14" s="5" t="str">
        <f>IF($B14="N/A","N/A",IF(E14&gt;15,"No",IF(E14&lt;-15,"No","Yes")))</f>
        <v>N/A</v>
      </c>
      <c r="G14" s="5">
        <v>99.981530289999995</v>
      </c>
      <c r="H14" s="5" t="str">
        <f>IF($B14="N/A","N/A",IF(G14&gt;15,"No",IF(G14&lt;-15,"No","Yes")))</f>
        <v>N/A</v>
      </c>
      <c r="I14" s="6">
        <v>-2E-3</v>
      </c>
      <c r="J14" s="6">
        <v>-1.6E-2</v>
      </c>
      <c r="K14" s="105" t="str">
        <f t="shared" si="1"/>
        <v>Yes</v>
      </c>
    </row>
    <row r="15" spans="1:11" x14ac:dyDescent="0.2">
      <c r="A15" s="124" t="s">
        <v>842</v>
      </c>
      <c r="B15" s="22" t="s">
        <v>213</v>
      </c>
      <c r="C15" s="23">
        <v>24.717521058999999</v>
      </c>
      <c r="D15" s="5" t="str">
        <f>IF($B15="N/A","N/A",IF(C15&gt;15,"No",IF(C15&lt;-15,"No","Yes")))</f>
        <v>N/A</v>
      </c>
      <c r="E15" s="6">
        <v>22.543199105999999</v>
      </c>
      <c r="F15" s="5" t="str">
        <f>IF($B15="N/A","N/A",IF(E15&gt;15,"No",IF(E15&lt;-15,"No","Yes")))</f>
        <v>N/A</v>
      </c>
      <c r="G15" s="6">
        <v>22.073957392000001</v>
      </c>
      <c r="H15" s="5" t="str">
        <f>IF($B15="N/A","N/A",IF(G15&gt;15,"No",IF(G15&lt;-15,"No","Yes")))</f>
        <v>N/A</v>
      </c>
      <c r="I15" s="6">
        <v>-8.8000000000000007</v>
      </c>
      <c r="J15" s="6">
        <v>-2.08</v>
      </c>
      <c r="K15" s="105" t="str">
        <f t="shared" si="1"/>
        <v>Yes</v>
      </c>
    </row>
    <row r="16" spans="1:11" x14ac:dyDescent="0.2">
      <c r="A16" s="125" t="s">
        <v>651</v>
      </c>
      <c r="B16" s="38" t="s">
        <v>238</v>
      </c>
      <c r="C16" s="5">
        <v>15.195397651</v>
      </c>
      <c r="D16" s="5" t="str">
        <f>IF($B16="N/A","N/A",IF(C16&gt;20,"No",IF(C16&lt;=0,"No","Yes")))</f>
        <v>Yes</v>
      </c>
      <c r="E16" s="5">
        <v>14.055455413000001</v>
      </c>
      <c r="F16" s="5" t="str">
        <f>IF($B16="N/A","N/A",IF(E16&gt;20,"No",IF(E16&lt;=0,"No","Yes")))</f>
        <v>Yes</v>
      </c>
      <c r="G16" s="5">
        <v>13.40861675</v>
      </c>
      <c r="H16" s="5" t="str">
        <f>IF($B16="N/A","N/A",IF(G16&gt;20,"No",IF(G16&lt;=0,"No","Yes")))</f>
        <v>Yes</v>
      </c>
      <c r="I16" s="6">
        <v>-7.5</v>
      </c>
      <c r="J16" s="6">
        <v>-4.5999999999999996</v>
      </c>
      <c r="K16" s="105" t="str">
        <f t="shared" si="1"/>
        <v>Yes</v>
      </c>
    </row>
    <row r="17" spans="1:11" x14ac:dyDescent="0.2">
      <c r="A17" s="125" t="s">
        <v>369</v>
      </c>
      <c r="B17" s="22" t="s">
        <v>213</v>
      </c>
      <c r="C17" s="5">
        <v>100</v>
      </c>
      <c r="D17" s="5" t="str">
        <f>IF($B17="N/A","N/A",IF(C17&gt;15,"No",IF(C17&lt;-15,"No","Yes")))</f>
        <v>N/A</v>
      </c>
      <c r="E17" s="5">
        <v>99.997010552999996</v>
      </c>
      <c r="F17" s="5" t="str">
        <f>IF($B17="N/A","N/A",IF(E17&gt;15,"No",IF(E17&lt;-15,"No","Yes")))</f>
        <v>N/A</v>
      </c>
      <c r="G17" s="5">
        <v>99.990738453999995</v>
      </c>
      <c r="H17" s="5" t="str">
        <f>IF($B17="N/A","N/A",IF(G17&gt;15,"No",IF(G17&lt;-15,"No","Yes")))</f>
        <v>N/A</v>
      </c>
      <c r="I17" s="6">
        <v>-3.0000000000000001E-3</v>
      </c>
      <c r="J17" s="6">
        <v>-6.0000000000000001E-3</v>
      </c>
      <c r="K17" s="105" t="str">
        <f t="shared" si="1"/>
        <v>Yes</v>
      </c>
    </row>
    <row r="18" spans="1:11" x14ac:dyDescent="0.2">
      <c r="A18" s="125" t="s">
        <v>843</v>
      </c>
      <c r="B18" s="22" t="s">
        <v>213</v>
      </c>
      <c r="C18" s="6">
        <v>28.454490238999998</v>
      </c>
      <c r="D18" s="5" t="str">
        <f>IF($B18="N/A","N/A",IF(C18&gt;15,"No",IF(C18&lt;-15,"No","Yes")))</f>
        <v>N/A</v>
      </c>
      <c r="E18" s="6">
        <v>27.956532138</v>
      </c>
      <c r="F18" s="5" t="str">
        <f>IF($B18="N/A","N/A",IF(E18&gt;15,"No",IF(E18&lt;-15,"No","Yes")))</f>
        <v>N/A</v>
      </c>
      <c r="G18" s="6">
        <v>28.117354657</v>
      </c>
      <c r="H18" s="5" t="str">
        <f>IF($B18="N/A","N/A",IF(G18&gt;15,"No",IF(G18&lt;-15,"No","Yes")))</f>
        <v>N/A</v>
      </c>
      <c r="I18" s="6">
        <v>-1.75</v>
      </c>
      <c r="J18" s="6">
        <v>0.57530000000000003</v>
      </c>
      <c r="K18" s="105" t="str">
        <f t="shared" si="1"/>
        <v>Yes</v>
      </c>
    </row>
    <row r="19" spans="1:11" x14ac:dyDescent="0.2">
      <c r="A19" s="124" t="s">
        <v>652</v>
      </c>
      <c r="B19" s="38" t="s">
        <v>239</v>
      </c>
      <c r="C19" s="5">
        <v>0</v>
      </c>
      <c r="D19" s="5" t="str">
        <f>IF($B19="N/A","N/A",IF(C19&gt;10,"No",IF(C19&lt;=0,"No","Yes")))</f>
        <v>No</v>
      </c>
      <c r="E19" s="5">
        <v>0</v>
      </c>
      <c r="F19" s="5" t="str">
        <f>IF($B19="N/A","N/A",IF(E19&gt;10,"No",IF(E19&lt;=0,"No","Yes")))</f>
        <v>No</v>
      </c>
      <c r="G19" s="5">
        <v>0</v>
      </c>
      <c r="H19" s="5" t="str">
        <f>IF($B19="N/A","N/A",IF(G19&gt;10,"No",IF(G19&lt;=0,"No","Yes")))</f>
        <v>No</v>
      </c>
      <c r="I19" s="6" t="s">
        <v>1748</v>
      </c>
      <c r="J19" s="6" t="s">
        <v>1748</v>
      </c>
      <c r="K19" s="105" t="str">
        <f t="shared" si="1"/>
        <v>N/A</v>
      </c>
    </row>
    <row r="20" spans="1:11" x14ac:dyDescent="0.2">
      <c r="A20" s="124" t="s">
        <v>129</v>
      </c>
      <c r="B20" s="22" t="s">
        <v>213</v>
      </c>
      <c r="C20" s="5" t="s">
        <v>1748</v>
      </c>
      <c r="D20" s="5" t="str">
        <f>IF($B20="N/A","N/A",IF(C20&gt;15,"No",IF(C20&lt;-15,"No","Yes")))</f>
        <v>N/A</v>
      </c>
      <c r="E20" s="5" t="s">
        <v>1748</v>
      </c>
      <c r="F20" s="5" t="str">
        <f>IF($B20="N/A","N/A",IF(E20&gt;15,"No",IF(E20&lt;-15,"No","Yes")))</f>
        <v>N/A</v>
      </c>
      <c r="G20" s="5" t="s">
        <v>1748</v>
      </c>
      <c r="H20" s="5" t="str">
        <f>IF($B20="N/A","N/A",IF(G20&gt;15,"No",IF(G20&lt;-15,"No","Yes")))</f>
        <v>N/A</v>
      </c>
      <c r="I20" s="6" t="s">
        <v>1748</v>
      </c>
      <c r="J20" s="6" t="s">
        <v>1748</v>
      </c>
      <c r="K20" s="105" t="str">
        <f t="shared" si="1"/>
        <v>N/A</v>
      </c>
    </row>
    <row r="21" spans="1:11" x14ac:dyDescent="0.2">
      <c r="A21" s="124" t="s">
        <v>844</v>
      </c>
      <c r="B21" s="22" t="s">
        <v>213</v>
      </c>
      <c r="C21" s="6" t="s">
        <v>1748</v>
      </c>
      <c r="D21" s="5" t="str">
        <f>IF($B21="N/A","N/A",IF(C21&gt;15,"No",IF(C21&lt;-15,"No","Yes")))</f>
        <v>N/A</v>
      </c>
      <c r="E21" s="6" t="s">
        <v>1748</v>
      </c>
      <c r="F21" s="5" t="str">
        <f>IF($B21="N/A","N/A",IF(E21&gt;15,"No",IF(E21&lt;-15,"No","Yes")))</f>
        <v>N/A</v>
      </c>
      <c r="G21" s="6" t="s">
        <v>1748</v>
      </c>
      <c r="H21" s="5" t="str">
        <f>IF($B21="N/A","N/A",IF(G21&gt;15,"No",IF(G21&lt;-15,"No","Yes")))</f>
        <v>N/A</v>
      </c>
      <c r="I21" s="6" t="s">
        <v>1748</v>
      </c>
      <c r="J21" s="6" t="s">
        <v>1748</v>
      </c>
      <c r="K21" s="105" t="str">
        <f t="shared" si="1"/>
        <v>N/A</v>
      </c>
    </row>
    <row r="22" spans="1:11" x14ac:dyDescent="0.2">
      <c r="A22" s="124" t="s">
        <v>1683</v>
      </c>
      <c r="B22" s="38" t="s">
        <v>224</v>
      </c>
      <c r="C22" s="5">
        <v>3.8824625554000001</v>
      </c>
      <c r="D22" s="5" t="str">
        <f>IF($B22="N/A","N/A",IF(C22&gt;5,"No",IF(C22&lt;=0,"No","Yes")))</f>
        <v>Yes</v>
      </c>
      <c r="E22" s="5">
        <v>3.582878488</v>
      </c>
      <c r="F22" s="5" t="str">
        <f>IF($B22="N/A","N/A",IF(E22&gt;5,"No",IF(E22&lt;=0,"No","Yes")))</f>
        <v>Yes</v>
      </c>
      <c r="G22" s="5">
        <v>3.6659270787999998</v>
      </c>
      <c r="H22" s="5" t="str">
        <f>IF($B22="N/A","N/A",IF(G22&gt;5,"No",IF(G22&lt;=0,"No","Yes")))</f>
        <v>Yes</v>
      </c>
      <c r="I22" s="6">
        <v>-7.72</v>
      </c>
      <c r="J22" s="6">
        <v>2.3180000000000001</v>
      </c>
      <c r="K22" s="105" t="str">
        <f t="shared" si="1"/>
        <v>Yes</v>
      </c>
    </row>
    <row r="23" spans="1:11" x14ac:dyDescent="0.2">
      <c r="A23" s="124"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05" t="str">
        <f t="shared" si="1"/>
        <v>Yes</v>
      </c>
    </row>
    <row r="24" spans="1:11" x14ac:dyDescent="0.2">
      <c r="A24" s="124" t="s">
        <v>845</v>
      </c>
      <c r="B24" s="22" t="s">
        <v>213</v>
      </c>
      <c r="C24" s="6">
        <v>19.202173421000001</v>
      </c>
      <c r="D24" s="5" t="str">
        <f>IF($B24="N/A","N/A",IF(C24&gt;15,"No",IF(C24&lt;-15,"No","Yes")))</f>
        <v>N/A</v>
      </c>
      <c r="E24" s="6">
        <v>19.896915679999999</v>
      </c>
      <c r="F24" s="5" t="str">
        <f>IF($B24="N/A","N/A",IF(E24&gt;15,"No",IF(E24&lt;-15,"No","Yes")))</f>
        <v>N/A</v>
      </c>
      <c r="G24" s="6">
        <v>19.649728997</v>
      </c>
      <c r="H24" s="5" t="str">
        <f>IF($B24="N/A","N/A",IF(G24&gt;15,"No",IF(G24&lt;-15,"No","Yes")))</f>
        <v>N/A</v>
      </c>
      <c r="I24" s="6">
        <v>3.6179999999999999</v>
      </c>
      <c r="J24" s="6">
        <v>-1.24</v>
      </c>
      <c r="K24" s="105" t="str">
        <f t="shared" si="1"/>
        <v>Yes</v>
      </c>
    </row>
    <row r="25" spans="1:11" x14ac:dyDescent="0.2">
      <c r="A25" s="124" t="s">
        <v>15</v>
      </c>
      <c r="B25" s="22" t="s">
        <v>240</v>
      </c>
      <c r="C25" s="5">
        <v>0</v>
      </c>
      <c r="D25" s="5" t="str">
        <f>IF($B25="N/A","N/A",IF(C25&gt;20,"No",IF(C25&lt;1,"No","Yes")))</f>
        <v>No</v>
      </c>
      <c r="E25" s="5">
        <v>0</v>
      </c>
      <c r="F25" s="5" t="str">
        <f>IF($B25="N/A","N/A",IF(E25&gt;20,"No",IF(E25&lt;1,"No","Yes")))</f>
        <v>No</v>
      </c>
      <c r="G25" s="5">
        <v>0</v>
      </c>
      <c r="H25" s="5" t="str">
        <f>IF($B25="N/A","N/A",IF(G25&gt;20,"No",IF(G25&lt;1,"No","Yes")))</f>
        <v>No</v>
      </c>
      <c r="I25" s="6" t="s">
        <v>1748</v>
      </c>
      <c r="J25" s="6" t="s">
        <v>1748</v>
      </c>
      <c r="K25" s="105" t="str">
        <f t="shared" ref="K25:K34" si="2">IF(J25="Div by 0", "N/A", IF(J25="N/A","N/A", IF(J25&gt;30, "No", IF(J25&lt;-30, "No", "Yes"))))</f>
        <v>N/A</v>
      </c>
    </row>
    <row r="26" spans="1:11" x14ac:dyDescent="0.2">
      <c r="A26" s="124" t="s">
        <v>159</v>
      </c>
      <c r="B26" s="22" t="s">
        <v>214</v>
      </c>
      <c r="C26" s="5">
        <v>99.901554039999994</v>
      </c>
      <c r="D26" s="5" t="str">
        <f>IF($B26="N/A","N/A",IF(C26&gt;100,"No",IF(C26&lt;95,"No","Yes")))</f>
        <v>Yes</v>
      </c>
      <c r="E26" s="5">
        <v>99.917224456</v>
      </c>
      <c r="F26" s="5" t="str">
        <f>IF($B26="N/A","N/A",IF(E26&gt;100,"No",IF(E26&lt;95,"No","Yes")))</f>
        <v>Yes</v>
      </c>
      <c r="G26" s="5">
        <v>99.911001092999996</v>
      </c>
      <c r="H26" s="5" t="str">
        <f>IF($B26="N/A","N/A",IF(G26&gt;100,"No",IF(G26&lt;95,"No","Yes")))</f>
        <v>Yes</v>
      </c>
      <c r="I26" s="6">
        <v>1.5699999999999999E-2</v>
      </c>
      <c r="J26" s="6">
        <v>-6.0000000000000001E-3</v>
      </c>
      <c r="K26" s="105" t="str">
        <f t="shared" si="2"/>
        <v>Yes</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15.143098235</v>
      </c>
      <c r="D28" s="5" t="str">
        <f>IF($B28="N/A","N/A",IF(C28&gt;30,"No",IF(C28&lt;5,"No","Yes")))</f>
        <v>Yes</v>
      </c>
      <c r="E28" s="5">
        <v>14.389919031</v>
      </c>
      <c r="F28" s="5" t="str">
        <f>IF($B28="N/A","N/A",IF(E28&gt;30,"No",IF(E28&lt;5,"No","Yes")))</f>
        <v>Yes</v>
      </c>
      <c r="G28" s="5">
        <v>14.225336953999999</v>
      </c>
      <c r="H28" s="5" t="str">
        <f>IF($B28="N/A","N/A",IF(G28&gt;30,"No",IF(G28&lt;5,"No","Yes")))</f>
        <v>Yes</v>
      </c>
      <c r="I28" s="6">
        <v>-4.97</v>
      </c>
      <c r="J28" s="6">
        <v>-1.1399999999999999</v>
      </c>
      <c r="K28" s="105" t="str">
        <f t="shared" si="2"/>
        <v>Yes</v>
      </c>
    </row>
    <row r="29" spans="1:11" x14ac:dyDescent="0.2">
      <c r="A29" s="124" t="s">
        <v>847</v>
      </c>
      <c r="B29" s="22" t="s">
        <v>227</v>
      </c>
      <c r="C29" s="5">
        <v>50.931720695000003</v>
      </c>
      <c r="D29" s="5" t="str">
        <f>IF($B29="N/A","N/A",IF(C29&gt;75,"No",IF(C29&lt;15,"No","Yes")))</f>
        <v>Yes</v>
      </c>
      <c r="E29" s="5">
        <v>49.459017701999997</v>
      </c>
      <c r="F29" s="5" t="str">
        <f>IF($B29="N/A","N/A",IF(E29&gt;75,"No",IF(E29&lt;15,"No","Yes")))</f>
        <v>Yes</v>
      </c>
      <c r="G29" s="5">
        <v>47.103189059000002</v>
      </c>
      <c r="H29" s="5" t="str">
        <f>IF($B29="N/A","N/A",IF(G29&gt;75,"No",IF(G29&lt;15,"No","Yes")))</f>
        <v>Yes</v>
      </c>
      <c r="I29" s="6">
        <v>-2.89</v>
      </c>
      <c r="J29" s="6">
        <v>-4.76</v>
      </c>
      <c r="K29" s="105" t="str">
        <f t="shared" si="2"/>
        <v>Yes</v>
      </c>
    </row>
    <row r="30" spans="1:11" x14ac:dyDescent="0.2">
      <c r="A30" s="124" t="s">
        <v>848</v>
      </c>
      <c r="B30" s="22" t="s">
        <v>228</v>
      </c>
      <c r="C30" s="5">
        <v>33.925181070000001</v>
      </c>
      <c r="D30" s="5" t="str">
        <f>IF($B30="N/A","N/A",IF(C30&gt;70,"No",IF(C30&lt;25,"No","Yes")))</f>
        <v>Yes</v>
      </c>
      <c r="E30" s="5">
        <v>36.151063266999998</v>
      </c>
      <c r="F30" s="5" t="str">
        <f>IF($B30="N/A","N/A",IF(E30&gt;70,"No",IF(E30&lt;25,"No","Yes")))</f>
        <v>Yes</v>
      </c>
      <c r="G30" s="5">
        <v>38.671473986999999</v>
      </c>
      <c r="H30" s="5" t="str">
        <f>IF($B30="N/A","N/A",IF(G30&gt;70,"No",IF(G30&lt;25,"No","Yes")))</f>
        <v>Yes</v>
      </c>
      <c r="I30" s="6">
        <v>6.5609999999999999</v>
      </c>
      <c r="J30" s="6">
        <v>6.9720000000000004</v>
      </c>
      <c r="K30" s="105" t="str">
        <f t="shared" si="2"/>
        <v>Yes</v>
      </c>
    </row>
    <row r="31" spans="1:11" x14ac:dyDescent="0.2">
      <c r="A31" s="124" t="s">
        <v>160</v>
      </c>
      <c r="B31" s="22" t="s">
        <v>214</v>
      </c>
      <c r="C31" s="5">
        <v>99.981541382000003</v>
      </c>
      <c r="D31" s="5" t="str">
        <f>IF($B31="N/A","N/A",IF(C31&gt;100,"No",IF(C31&lt;95,"No","Yes")))</f>
        <v>Yes</v>
      </c>
      <c r="E31" s="5">
        <v>99.965965385999993</v>
      </c>
      <c r="F31" s="5" t="str">
        <f>IF($B31="N/A","N/A",IF(E31&gt;100,"No",IF(E31&lt;95,"No","Yes")))</f>
        <v>Yes</v>
      </c>
      <c r="G31" s="5">
        <v>99.946600656000001</v>
      </c>
      <c r="H31" s="5" t="str">
        <f>IF($B31="N/A","N/A",IF(G31&gt;100,"No",IF(G31&lt;95,"No","Yes")))</f>
        <v>Yes</v>
      </c>
      <c r="I31" s="6">
        <v>-1.6E-2</v>
      </c>
      <c r="J31" s="6">
        <v>-1.9E-2</v>
      </c>
      <c r="K31" s="105" t="str">
        <f t="shared" si="2"/>
        <v>Yes</v>
      </c>
    </row>
    <row r="32" spans="1:11" x14ac:dyDescent="0.2">
      <c r="A32" s="103" t="s">
        <v>372</v>
      </c>
      <c r="B32" s="22" t="s">
        <v>241</v>
      </c>
      <c r="C32" s="5">
        <v>1.8524541172</v>
      </c>
      <c r="D32" s="5" t="str">
        <f>IF($B32="N/A","N/A",IF(C32&gt;5,"No",IF(C32&lt;1,"No","Yes")))</f>
        <v>Yes</v>
      </c>
      <c r="E32" s="5">
        <v>2.0567831826999998</v>
      </c>
      <c r="F32" s="5" t="str">
        <f>IF($B32="N/A","N/A",IF(E32&gt;5,"No",IF(E32&lt;1,"No","Yes")))</f>
        <v>Yes</v>
      </c>
      <c r="G32" s="5">
        <v>2.1645362121999998</v>
      </c>
      <c r="H32" s="5" t="str">
        <f>IF($B32="N/A","N/A",IF(G32&gt;5,"No",IF(G32&lt;1,"No","Yes")))</f>
        <v>Yes</v>
      </c>
      <c r="I32" s="6">
        <v>11.03</v>
      </c>
      <c r="J32" s="6">
        <v>5.2389999999999999</v>
      </c>
      <c r="K32" s="105" t="str">
        <f t="shared" si="2"/>
        <v>Yes</v>
      </c>
    </row>
    <row r="33" spans="1:11" x14ac:dyDescent="0.2">
      <c r="A33" s="103" t="s">
        <v>374</v>
      </c>
      <c r="B33" s="22" t="s">
        <v>242</v>
      </c>
      <c r="C33" s="5">
        <v>94.022044863000005</v>
      </c>
      <c r="D33" s="5" t="str">
        <f>IF($B33="N/A","N/A",IF(C33&gt;98,"No",IF(C33&lt;8,"No","Yes")))</f>
        <v>Yes</v>
      </c>
      <c r="E33" s="5">
        <v>94.413701243000006</v>
      </c>
      <c r="F33" s="5" t="str">
        <f>IF($B33="N/A","N/A",IF(E33&gt;98,"No",IF(E33&lt;8,"No","Yes")))</f>
        <v>Yes</v>
      </c>
      <c r="G33" s="5">
        <v>94.743269198999997</v>
      </c>
      <c r="H33" s="5" t="str">
        <f>IF($B33="N/A","N/A",IF(G33&gt;98,"No",IF(G33&lt;8,"No","Yes")))</f>
        <v>Yes</v>
      </c>
      <c r="I33" s="6">
        <v>0.41660000000000003</v>
      </c>
      <c r="J33" s="6">
        <v>0.34910000000000002</v>
      </c>
      <c r="K33" s="105" t="str">
        <f t="shared" si="2"/>
        <v>Yes</v>
      </c>
    </row>
    <row r="34" spans="1:11" x14ac:dyDescent="0.2">
      <c r="A34" s="120" t="s">
        <v>375</v>
      </c>
      <c r="B34" s="126" t="s">
        <v>224</v>
      </c>
      <c r="C34" s="114">
        <v>0.48343998310000003</v>
      </c>
      <c r="D34" s="114" t="str">
        <f>IF($B34="N/A","N/A",IF(C34&gt;5,"No",IF(C34&lt;=0,"No","Yes")))</f>
        <v>Yes</v>
      </c>
      <c r="E34" s="114">
        <v>0.45967738549999998</v>
      </c>
      <c r="F34" s="114" t="str">
        <f>IF($B34="N/A","N/A",IF(E34&gt;5,"No",IF(E34&lt;=0,"No","Yes")))</f>
        <v>Yes</v>
      </c>
      <c r="G34" s="114">
        <v>0.41643209590000002</v>
      </c>
      <c r="H34" s="114" t="str">
        <f>IF($B34="N/A","N/A",IF(G34&gt;5,"No",IF(G34&lt;=0,"No","Yes")))</f>
        <v>Yes</v>
      </c>
      <c r="I34" s="115">
        <v>-4.92</v>
      </c>
      <c r="J34" s="115">
        <v>-9.41</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4298</v>
      </c>
      <c r="D6" s="5" t="str">
        <f>IF($B6="N/A","N/A",IF(C6&gt;15,"No",IF(C6&lt;-15,"No","Yes")))</f>
        <v>N/A</v>
      </c>
      <c r="E6" s="23">
        <v>4149</v>
      </c>
      <c r="F6" s="5" t="str">
        <f>IF($B6="N/A","N/A",IF(E6&gt;15,"No",IF(E6&lt;-15,"No","Yes")))</f>
        <v>N/A</v>
      </c>
      <c r="G6" s="23">
        <v>3909</v>
      </c>
      <c r="H6" s="5" t="str">
        <f>IF($B6="N/A","N/A",IF(G6&gt;15,"No",IF(G6&lt;-15,"No","Yes")))</f>
        <v>N/A</v>
      </c>
      <c r="I6" s="6">
        <v>-3.47</v>
      </c>
      <c r="J6" s="6">
        <v>-5.78</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640.45230340000001</v>
      </c>
      <c r="D9" s="5" t="str">
        <f>IF($B9="N/A","N/A",IF(C9&gt;15,"No",IF(C9&lt;-15,"No","Yes")))</f>
        <v>N/A</v>
      </c>
      <c r="E9" s="24">
        <v>610.48999759000003</v>
      </c>
      <c r="F9" s="5" t="str">
        <f>IF($B9="N/A","N/A",IF(E9&gt;15,"No",IF(E9&lt;-15,"No","Yes")))</f>
        <v>N/A</v>
      </c>
      <c r="G9" s="24">
        <v>656.17395753000005</v>
      </c>
      <c r="H9" s="5" t="str">
        <f>IF($B9="N/A","N/A",IF(G9&gt;15,"No",IF(G9&lt;-15,"No","Yes")))</f>
        <v>N/A</v>
      </c>
      <c r="I9" s="6">
        <v>-4.68</v>
      </c>
      <c r="J9" s="6">
        <v>7.4829999999999997</v>
      </c>
      <c r="K9" s="105" t="str">
        <f t="shared" si="0"/>
        <v>Yes</v>
      </c>
    </row>
    <row r="10" spans="1:11" x14ac:dyDescent="0.2">
      <c r="A10" s="124" t="s">
        <v>650</v>
      </c>
      <c r="B10" s="22" t="s">
        <v>237</v>
      </c>
      <c r="C10" s="4">
        <v>97.626803163999995</v>
      </c>
      <c r="D10" s="5" t="str">
        <f>IF($B10="N/A","N/A",IF(C10&gt;99,"No",IF(C10&lt;75,"No","Yes")))</f>
        <v>Yes</v>
      </c>
      <c r="E10" s="4">
        <v>97.662087249999999</v>
      </c>
      <c r="F10" s="5" t="str">
        <f>IF($B10="N/A","N/A",IF(E10&gt;99,"No",IF(E10&lt;75,"No","Yes")))</f>
        <v>Yes</v>
      </c>
      <c r="G10" s="4">
        <v>97.825530826000005</v>
      </c>
      <c r="H10" s="5" t="str">
        <f>IF($B10="N/A","N/A",IF(G10&gt;99,"No",IF(G10&lt;75,"No","Yes")))</f>
        <v>Yes</v>
      </c>
      <c r="I10" s="6">
        <v>3.61E-2</v>
      </c>
      <c r="J10" s="6">
        <v>0.16739999999999999</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05" t="str">
        <f t="shared" si="0"/>
        <v>N/A</v>
      </c>
    </row>
    <row r="12" spans="1:11" x14ac:dyDescent="0.2">
      <c r="A12" s="124" t="s">
        <v>652</v>
      </c>
      <c r="B12" s="38" t="s">
        <v>239</v>
      </c>
      <c r="C12" s="5">
        <v>2.2801302932</v>
      </c>
      <c r="D12" s="5" t="str">
        <f>IF($B12="N/A","N/A",IF(C12&gt;10,"No",IF(C12&lt;=0,"No","Yes")))</f>
        <v>Yes</v>
      </c>
      <c r="E12" s="5">
        <v>2.2656061701999999</v>
      </c>
      <c r="F12" s="5" t="str">
        <f>IF($B12="N/A","N/A",IF(E12&gt;10,"No",IF(E12&lt;=0,"No","Yes")))</f>
        <v>Yes</v>
      </c>
      <c r="G12" s="5">
        <v>1.8674852904000001</v>
      </c>
      <c r="H12" s="5" t="str">
        <f>IF($B12="N/A","N/A",IF(G12&gt;10,"No",IF(G12&lt;=0,"No","Yes")))</f>
        <v>Yes</v>
      </c>
      <c r="I12" s="6">
        <v>-0.63700000000000001</v>
      </c>
      <c r="J12" s="6">
        <v>-17.600000000000001</v>
      </c>
      <c r="K12" s="105" t="str">
        <f t="shared" si="0"/>
        <v>Yes</v>
      </c>
    </row>
    <row r="13" spans="1:11" x14ac:dyDescent="0.2">
      <c r="A13" s="124" t="s">
        <v>653</v>
      </c>
      <c r="B13" s="38" t="s">
        <v>224</v>
      </c>
      <c r="C13" s="5">
        <v>9.3066542599999996E-2</v>
      </c>
      <c r="D13" s="5" t="str">
        <f>IF($B13="N/A","N/A",IF(C13&gt;5,"No",IF(C13&lt;=0,"No","Yes")))</f>
        <v>Yes</v>
      </c>
      <c r="E13" s="5">
        <v>7.2306579900000001E-2</v>
      </c>
      <c r="F13" s="5" t="str">
        <f>IF($B13="N/A","N/A",IF(E13&gt;5,"No",IF(E13&lt;=0,"No","Yes")))</f>
        <v>Yes</v>
      </c>
      <c r="G13" s="5">
        <v>0.30698388329999998</v>
      </c>
      <c r="H13" s="5" t="str">
        <f>IF($B13="N/A","N/A",IF(G13&gt;5,"No",IF(G13&lt;=0,"No","Yes")))</f>
        <v>Yes</v>
      </c>
      <c r="I13" s="6">
        <v>-22.3</v>
      </c>
      <c r="J13" s="6">
        <v>324.60000000000002</v>
      </c>
      <c r="K13" s="105" t="str">
        <f t="shared" si="0"/>
        <v>No</v>
      </c>
    </row>
    <row r="14" spans="1:11" x14ac:dyDescent="0.2">
      <c r="A14" s="124" t="s">
        <v>159</v>
      </c>
      <c r="B14" s="22" t="s">
        <v>214</v>
      </c>
      <c r="C14" s="5">
        <v>99.930200092999996</v>
      </c>
      <c r="D14" s="5" t="str">
        <f>IF($B14="N/A","N/A",IF(C14&gt;100,"No",IF(C14&lt;95,"No","Yes")))</f>
        <v>Yes</v>
      </c>
      <c r="E14" s="5">
        <v>100</v>
      </c>
      <c r="F14" s="5" t="str">
        <f>IF($B14="N/A","N/A",IF(E14&gt;100,"No",IF(E14&lt;95,"No","Yes")))</f>
        <v>Yes</v>
      </c>
      <c r="G14" s="5">
        <v>99.897672039</v>
      </c>
      <c r="H14" s="5" t="str">
        <f>IF($B14="N/A","N/A",IF(G14&gt;100,"No",IF(G14&lt;95,"No","Yes")))</f>
        <v>Yes</v>
      </c>
      <c r="I14" s="6">
        <v>6.9800000000000001E-2</v>
      </c>
      <c r="J14" s="6">
        <v>-0.10199999999999999</v>
      </c>
      <c r="K14" s="105" t="str">
        <f t="shared" si="0"/>
        <v>Yes</v>
      </c>
    </row>
    <row r="15" spans="1:11" x14ac:dyDescent="0.2">
      <c r="A15" s="124"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05" t="str">
        <f t="shared" si="0"/>
        <v>Yes</v>
      </c>
    </row>
    <row r="16" spans="1:11" x14ac:dyDescent="0.2">
      <c r="A16" s="124" t="s">
        <v>846</v>
      </c>
      <c r="B16" s="22" t="s">
        <v>226</v>
      </c>
      <c r="C16" s="5">
        <v>8.1433224755999998</v>
      </c>
      <c r="D16" s="5" t="str">
        <f>IF($B16="N/A","N/A",IF(C16&gt;30,"No",IF(C16&lt;5,"No","Yes")))</f>
        <v>Yes</v>
      </c>
      <c r="E16" s="5">
        <v>8.1706435285999994</v>
      </c>
      <c r="F16" s="5" t="str">
        <f>IF($B16="N/A","N/A",IF(E16&gt;30,"No",IF(E16&lt;5,"No","Yes")))</f>
        <v>Yes</v>
      </c>
      <c r="G16" s="5">
        <v>8.1606548990000007</v>
      </c>
      <c r="H16" s="5" t="str">
        <f>IF($B16="N/A","N/A",IF(G16&gt;30,"No",IF(G16&lt;5,"No","Yes")))</f>
        <v>Yes</v>
      </c>
      <c r="I16" s="6">
        <v>0.33550000000000002</v>
      </c>
      <c r="J16" s="6">
        <v>-0.122</v>
      </c>
      <c r="K16" s="105" t="str">
        <f t="shared" si="0"/>
        <v>Yes</v>
      </c>
    </row>
    <row r="17" spans="1:11" x14ac:dyDescent="0.2">
      <c r="A17" s="124" t="s">
        <v>847</v>
      </c>
      <c r="B17" s="22" t="s">
        <v>227</v>
      </c>
      <c r="C17" s="5">
        <v>41.903210796000003</v>
      </c>
      <c r="D17" s="5" t="str">
        <f>IF($B17="N/A","N/A",IF(C17&gt;75,"No",IF(C17&lt;15,"No","Yes")))</f>
        <v>Yes</v>
      </c>
      <c r="E17" s="5">
        <v>42.347553627000003</v>
      </c>
      <c r="F17" s="5" t="str">
        <f>IF($B17="N/A","N/A",IF(E17&gt;75,"No",IF(E17&lt;15,"No","Yes")))</f>
        <v>Yes</v>
      </c>
      <c r="G17" s="5">
        <v>40.266052698999999</v>
      </c>
      <c r="H17" s="5" t="str">
        <f>IF($B17="N/A","N/A",IF(G17&gt;75,"No",IF(G17&lt;15,"No","Yes")))</f>
        <v>Yes</v>
      </c>
      <c r="I17" s="6">
        <v>1.06</v>
      </c>
      <c r="J17" s="6">
        <v>-4.92</v>
      </c>
      <c r="K17" s="105" t="str">
        <f t="shared" si="0"/>
        <v>Yes</v>
      </c>
    </row>
    <row r="18" spans="1:11" x14ac:dyDescent="0.2">
      <c r="A18" s="124" t="s">
        <v>848</v>
      </c>
      <c r="B18" s="22" t="s">
        <v>228</v>
      </c>
      <c r="C18" s="5">
        <v>49.953466728999999</v>
      </c>
      <c r="D18" s="5" t="str">
        <f>IF($B18="N/A","N/A",IF(C18&gt;70,"No",IF(C18&lt;25,"No","Yes")))</f>
        <v>Yes</v>
      </c>
      <c r="E18" s="5">
        <v>49.481802844000001</v>
      </c>
      <c r="F18" s="5" t="str">
        <f>IF($B18="N/A","N/A",IF(E18&gt;70,"No",IF(E18&lt;25,"No","Yes")))</f>
        <v>Yes</v>
      </c>
      <c r="G18" s="5">
        <v>51.573292402</v>
      </c>
      <c r="H18" s="5" t="str">
        <f>IF($B18="N/A","N/A",IF(G18&gt;70,"No",IF(G18&lt;25,"No","Yes")))</f>
        <v>Yes</v>
      </c>
      <c r="I18" s="6">
        <v>-0.94399999999999995</v>
      </c>
      <c r="J18" s="6">
        <v>4.2270000000000003</v>
      </c>
      <c r="K18" s="105" t="str">
        <f t="shared" si="0"/>
        <v>Yes</v>
      </c>
    </row>
    <row r="19" spans="1:11" x14ac:dyDescent="0.2">
      <c r="A19" s="124" t="s">
        <v>160</v>
      </c>
      <c r="B19" s="22" t="s">
        <v>214</v>
      </c>
      <c r="C19" s="5">
        <v>96.765937644999994</v>
      </c>
      <c r="D19" s="5" t="str">
        <f>IF($B19="N/A","N/A",IF(C19&gt;100,"No",IF(C19&lt;95,"No","Yes")))</f>
        <v>Yes</v>
      </c>
      <c r="E19" s="5">
        <v>96.987225838000001</v>
      </c>
      <c r="F19" s="5" t="str">
        <f>IF($B19="N/A","N/A",IF(E19&gt;100,"No",IF(E19&lt;95,"No","Yes")))</f>
        <v>Yes</v>
      </c>
      <c r="G19" s="5">
        <v>97.211563060000003</v>
      </c>
      <c r="H19" s="5" t="str">
        <f>IF($B19="N/A","N/A",IF(G19&gt;100,"No",IF(G19&lt;95,"No","Yes")))</f>
        <v>Yes</v>
      </c>
      <c r="I19" s="6">
        <v>0.22869999999999999</v>
      </c>
      <c r="J19" s="6">
        <v>0.23130000000000001</v>
      </c>
      <c r="K19" s="105" t="str">
        <f t="shared" si="0"/>
        <v>Yes</v>
      </c>
    </row>
    <row r="20" spans="1:11" x14ac:dyDescent="0.2">
      <c r="A20" s="103" t="s">
        <v>372</v>
      </c>
      <c r="B20" s="22" t="s">
        <v>241</v>
      </c>
      <c r="C20" s="5">
        <v>3.3271288972000002</v>
      </c>
      <c r="D20" s="5" t="str">
        <f>IF($B20="N/A","N/A",IF(C20&gt;5,"No",IF(C20&lt;1,"No","Yes")))</f>
        <v>Yes</v>
      </c>
      <c r="E20" s="5">
        <v>4.1696794408000004</v>
      </c>
      <c r="F20" s="5" t="str">
        <f>IF($B20="N/A","N/A",IF(E20&gt;5,"No",IF(E20&lt;1,"No","Yes")))</f>
        <v>Yes</v>
      </c>
      <c r="G20" s="5">
        <v>4.1954464057000003</v>
      </c>
      <c r="H20" s="5" t="str">
        <f>IF($B20="N/A","N/A",IF(G20&gt;5,"No",IF(G20&lt;1,"No","Yes")))</f>
        <v>Yes</v>
      </c>
      <c r="I20" s="6">
        <v>25.32</v>
      </c>
      <c r="J20" s="6">
        <v>0.61799999999999999</v>
      </c>
      <c r="K20" s="105" t="str">
        <f t="shared" si="0"/>
        <v>Yes</v>
      </c>
    </row>
    <row r="21" spans="1:11" x14ac:dyDescent="0.2">
      <c r="A21" s="103" t="s">
        <v>374</v>
      </c>
      <c r="B21" s="22" t="s">
        <v>242</v>
      </c>
      <c r="C21" s="5">
        <v>71.358771521999998</v>
      </c>
      <c r="D21" s="5" t="str">
        <f>IF($B21="N/A","N/A",IF(C21&gt;98,"No",IF(C21&lt;8,"No","Yes")))</f>
        <v>Yes</v>
      </c>
      <c r="E21" s="5">
        <v>69.799951796000002</v>
      </c>
      <c r="F21" s="5" t="str">
        <f>IF($B21="N/A","N/A",IF(E21&gt;98,"No",IF(E21&lt;8,"No","Yes")))</f>
        <v>Yes</v>
      </c>
      <c r="G21" s="5">
        <v>72.576106421000006</v>
      </c>
      <c r="H21" s="5" t="str">
        <f>IF($B21="N/A","N/A",IF(G21&gt;98,"No",IF(G21&lt;8,"No","Yes")))</f>
        <v>Yes</v>
      </c>
      <c r="I21" s="6">
        <v>-2.1800000000000002</v>
      </c>
      <c r="J21" s="6">
        <v>3.9769999999999999</v>
      </c>
      <c r="K21" s="105" t="str">
        <f t="shared" si="0"/>
        <v>Yes</v>
      </c>
    </row>
    <row r="22" spans="1:11" x14ac:dyDescent="0.2">
      <c r="A22" s="120" t="s">
        <v>375</v>
      </c>
      <c r="B22" s="126" t="s">
        <v>224</v>
      </c>
      <c r="C22" s="114">
        <v>1.1865984179</v>
      </c>
      <c r="D22" s="114" t="str">
        <f>IF($B22="N/A","N/A",IF(C22&gt;5,"No",IF(C22&lt;=0,"No","Yes")))</f>
        <v>Yes</v>
      </c>
      <c r="E22" s="114">
        <v>1.4702337913000001</v>
      </c>
      <c r="F22" s="114" t="str">
        <f>IF($B22="N/A","N/A",IF(E22&gt;5,"No",IF(E22&lt;=0,"No","Yes")))</f>
        <v>Yes</v>
      </c>
      <c r="G22" s="114">
        <v>1.3302634945</v>
      </c>
      <c r="H22" s="114" t="str">
        <f>IF($B22="N/A","N/A",IF(G22&gt;5,"No",IF(G22&lt;=0,"No","Yes")))</f>
        <v>Yes</v>
      </c>
      <c r="I22" s="115">
        <v>23.9</v>
      </c>
      <c r="J22" s="115">
        <v>-9.52</v>
      </c>
      <c r="K22" s="116" t="str">
        <f t="shared" si="0"/>
        <v>Yes</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2019-09-23T19:41:55Z</dcterms:modified>
  <dc:language>English</dc:language>
</cp:coreProperties>
</file>