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<sst xmlns="http://schemas.openxmlformats.org/spreadsheetml/2006/main" count="7893" uniqueCount="1749">
  <si>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</si>
  <si>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</si>
  <si>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</si>
  <si>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</si>
  <si>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</si>
  <si>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</si>
  <si>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</si>
  <si>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</si>
  <si>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</si>
  <si>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</si>
  <si>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</si>
  <si>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</si>
  <si>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</si>
  <si>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</si>
  <si>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</si>
  <si>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</si>
  <si>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</si>
  <si>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</si>
  <si>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</si>
  <si>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</si>
  <si>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</si>
  <si>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</si>
  <si>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</si>
  <si>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</si>
  <si>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</si>
  <si>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</si>
  <si>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</si>
  <si>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</si>
  <si>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</si>
  <si>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</si>
  <si>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</si>
  <si>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</si>
  <si>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</si>
  <si>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</si>
  <si>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</si>
  <si>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</si>
  <si>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</si>
  <si>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</si>
  <si>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</si>
  <si>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</si>
  <si>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</si>
  <si>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</si>
  <si>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</si>
  <si>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</si>
  <si>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</si>
  <si>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</si>
  <si>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</si>
  <si>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</si>
  <si>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</si>
  <si>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</si>
  <si>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</si>
  <si>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</si>
  <si>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</si>
  <si>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</si>
  <si>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</si>
  <si>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</si>
  <si>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</si>
  <si>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</si>
  <si>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</si>
  <si>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</si>
  <si>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</si>
  <si>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</si>
  <si>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</si>
  <si>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</si>
  <si>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</si>
  <si>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</si>
  <si>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</si>
  <si>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</si>
  <si>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</si>
  <si>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</si>
  <si>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</si>
  <si>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</si>
  <si>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</si>
  <si>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</si>
  <si>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</si>
  <si>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</si>
  <si>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</si>
  <si>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</si>
  <si>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</si>
  <si>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</si>
  <si>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</si>
  <si>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</si>
  <si>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</si>
  <si>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</si>
  <si>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</si>
  <si>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</si>
  <si>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</si>
  <si>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</si>
  <si>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</si>
  <si>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</si>
  <si>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</si>
  <si>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</si>
  <si>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</si>
  <si>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</si>
  <si>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</si>
  <si>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</si>
  <si>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</si>
  <si>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</si>
  <si>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</si>
  <si>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</si>
  <si>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</si>
  <si>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</si>
  <si>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</si>
  <si>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</si>
  <si>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</si>
  <si>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</si>
  <si>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</si>
  <si>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</si>
  <si>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</si>
  <si>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</si>
  <si>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</si>
  <si>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</si>
  <si>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</si>
  <si>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</si>
  <si>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</si>
  <si>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</si>
  <si>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</si>
  <si>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</si>
  <si>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</si>
  <si>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</si>
  <si>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</si>
  <si>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</si>
  <si>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</si>
  <si>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</si>
  <si>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</si>
  <si>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</si>
  <si>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</si>
  <si>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</si>
  <si>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</si>
  <si>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</si>
  <si>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</si>
  <si>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</si>
  <si>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</si>
  <si>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</si>
  <si>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</si>
  <si>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</si>
  <si>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</si>
  <si>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</si>
  <si>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</si>
  <si>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</si>
  <si>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</si>
  <si>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</si>
  <si>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</si>
  <si>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</si>
  <si>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</si>
  <si>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</si>
  <si>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</si>
  <si>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</si>
  <si>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</si>
  <si>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</si>
  <si>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</si>
  <si>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</si>
  <si>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</si>
  <si>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</si>
  <si>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</si>
  <si>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</si>
  <si>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</si>
  <si>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</si>
  <si>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</si>
  <si>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</si>
  <si>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</si>
  <si>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</si>
  <si>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</si>
  <si>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</si>
  <si>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</si>
  <si>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</si>
  <si>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</si>
  <si>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</si>
  <si>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</si>
  <si>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</si>
  <si>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</si>
  <si>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</si>
  <si>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</si>
  <si>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</si>
  <si>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</si>
  <si>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</si>
  <si>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</si>
  <si>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</si>
  <si>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</si>
  <si>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</si>
  <si>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</si>
  <si>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</si>
  <si>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</si>
  <si>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</si>
  <si>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</si>
  <si>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</si>
  <si>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</si>
  <si>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</si>
  <si>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</si>
  <si>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</si>
  <si>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</si>
  <si>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</si>
  <si>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</si>
  <si>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</si>
  <si>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</si>
  <si>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</si>
  <si>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</si>
  <si>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</si>
  <si>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</si>
  <si>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</si>
  <si>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</si>
  <si>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</si>
  <si>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</si>
  <si>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</si>
  <si>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</si>
  <si>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</si>
  <si>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</si>
  <si>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</si>
  <si>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</si>
  <si>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</si>
  <si>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</si>
  <si>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</si>
  <si>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</si>
  <si>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</si>
  <si>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</si>
  <si>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</si>
  <si>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</si>
  <si>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</si>
  <si>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</si>
  <si>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</si>
  <si>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</si>
  <si>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</si>
  <si>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</si>
  <si>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</si>
  <si>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</si>
  <si>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</si>
  <si>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</si>
  <si>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</si>
  <si>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</si>
  <si>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</si>
  <si>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</si>
  <si>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</si>
  <si>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</si>
  <si>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</si>
  <si>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</si>
  <si>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</si>
  <si>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</si>
  <si>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</si>
  <si>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</si>
  <si>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</si>
  <si>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</si>
  <si>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</si>
  <si>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</si>
  <si>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</si>
  <si>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</si>
  <si>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</si>
  <si>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</si>
  <si>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</si>
  <si>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</si>
  <si>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</si>
  <si>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</si>
  <si>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</si>
  <si>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</si>
  <si>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</si>
  <si>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</si>
  <si>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</si>
  <si>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</si>
  <si>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</si>
  <si>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</si>
  <si>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</si>
  <si>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</si>
  <si>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</si>
  <si>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</si>
  <si>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</si>
  <si>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</si>
  <si>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</si>
  <si>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</si>
  <si>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</si>
  <si>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</si>
  <si>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</si>
  <si>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</si>
  <si>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</si>
  <si>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</si>
  <si>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</si>
  <si>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</si>
  <si>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</si>
  <si>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</si>
  <si>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</si>
  <si>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</si>
  <si>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</si>
  <si>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</si>
  <si>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</si>
  <si>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</si>
  <si>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</si>
  <si>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</si>
  <si>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</si>
  <si>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</si>
  <si>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</si>
  <si>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</si>
  <si>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</si>
  <si>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</si>
  <si>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</si>
  <si>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</si>
  <si>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</si>
  <si>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</si>
  <si>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</si>
  <si>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</si>
  <si>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</si>
  <si>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</si>
  <si>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</si>
  <si>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</si>
  <si>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</si>
  <si>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</si>
  <si>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</si>
  <si>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</si>
  <si>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</si>
  <si>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</si>
  <si>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</si>
  <si>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</si>
  <si>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</si>
  <si>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</si>
  <si>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</si>
  <si>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</si>
  <si>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</si>
  <si>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</si>
  <si>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</si>
  <si>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</si>
  <si>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</si>
  <si>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</si>
  <si>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</si>
  <si>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</si>
  <si>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</si>
  <si>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</si>
  <si>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</si>
  <si>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</si>
  <si>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</si>
  <si>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</si>
  <si>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</si>
  <si>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</si>
  <si>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</si>
  <si>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</si>
  <si>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</si>
  <si>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</si>
  <si>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</si>
  <si>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</si>
  <si>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</si>
  <si>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</si>
  <si>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</si>
  <si>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</si>
  <si>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</si>
  <si>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</si>
  <si>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</si>
  <si>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</si>
  <si>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</si>
  <si>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</si>
  <si>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</si>
  <si>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</si>
  <si>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</si>
  <si>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</si>
  <si>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</si>
  <si>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</si>
  <si>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</si>
  <si>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</si>
  <si>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</si>
  <si>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</si>
  <si>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</si>
  <si>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</si>
  <si>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</si>
  <si>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</si>
  <si>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</si>
  <si>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</si>
  <si>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</si>
  <si>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</si>
  <si>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</si>
  <si>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</si>
  <si>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</si>
  <si>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</si>
  <si>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</si>
  <si>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</si>
  <si>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</si>
  <si>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</si>
  <si>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</si>
  <si>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</si>
  <si>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</si>
  <si>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</si>
  <si>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</si>
  <si>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</si>
  <si>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</si>
  <si>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</si>
  <si>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</si>
  <si>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</si>
  <si>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</si>
  <si>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</si>
  <si>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</si>
  <si>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</si>
  <si>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</si>
  <si>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</si>
  <si>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</si>
  <si>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</si>
  <si>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</si>
  <si>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</si>
  <si>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</si>
  <si>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</si>
  <si>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</si>
  <si>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</si>
  <si>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</si>
  <si>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</si>
  <si>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</si>
  <si>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</si>
  <si>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</si>
  <si>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</si>
  <si>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</si>
  <si>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</si>
  <si>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</si>
  <si>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</si>
  <si>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</si>
  <si>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</si>
  <si>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</si>
  <si>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</si>
  <si>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</si>
  <si>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</si>
  <si>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</si>
  <si>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</si>
  <si>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</si>
  <si>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</si>
  <si>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</si>
  <si>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</si>
  <si>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</si>
  <si>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</si>
  <si>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</si>
  <si>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</si>
  <si>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</si>
  <si>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</si>
  <si>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</si>
  <si>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</si>
  <si>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</si>
  <si>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</si>
  <si>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</si>
  <si>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</si>
  <si>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</si>
  <si>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</si>
  <si>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</si>
  <si>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</si>
  <si>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</si>
  <si>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</si>
  <si>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</si>
  <si>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</si>
  <si>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</si>
  <si>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</si>
  <si>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</si>
  <si>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</si>
  <si>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</si>
  <si>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</si>
  <si>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</si>
  <si>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</si>
  <si>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</si>
  <si>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</si>
  <si>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</si>
  <si>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</si>
  <si>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</si>
  <si>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</si>
  <si>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</si>
  <si>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</si>
  <si>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</si>
  <si>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</si>
  <si>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</si>
  <si>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</si>
  <si>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</si>
  <si>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</si>
  <si>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</si>
  <si>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</si>
  <si>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</si>
  <si>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</si>
  <si>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</si>
  <si>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</si>
  <si>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</si>
  <si>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</si>
  <si>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</si>
  <si>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</si>
  <si>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</si>
  <si>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</si>
  <si>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</si>
  <si>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</si>
  <si>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</si>
  <si>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</si>
  <si>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</si>
  <si>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</si>
  <si>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</si>
  <si>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</si>
  <si>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</si>
  <si>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</si>
  <si>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</si>
  <si>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</si>
  <si>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</si>
  <si>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</si>
  <si>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</si>
  <si>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</si>
  <si>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</si>
  <si>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</si>
  <si>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</si>
  <si>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</si>
  <si>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</si>
  <si>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</si>
  <si>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</si>
  <si>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</si>
  <si>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</si>
  <si>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</si>
  <si>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</si>
  <si>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</si>
  <si>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</si>
  <si>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</si>
  <si>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</si>
  <si>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</si>
  <si>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</si>
  <si>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</si>
  <si>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</si>
  <si>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</si>
  <si>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</si>
  <si>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</si>
  <si>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</si>
  <si>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</si>
  <si>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</si>
  <si>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</si>
  <si>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</si>
  <si>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</si>
  <si>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</si>
  <si>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</si>
  <si>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</si>
  <si>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</si>
  <si>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</si>
  <si>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</si>
  <si>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</si>
  <si>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</si>
  <si>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</si>
  <si>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</si>
  <si>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</si>
  <si>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</si>
  <si>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</si>
  <si>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</si>
  <si>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</si>
  <si>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</si>
  <si>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</si>
  <si>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</si>
  <si>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</si>
  <si>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</si>
  <si>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</si>
  <si>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</si>
  <si>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</si>
  <si>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</si>
  <si>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</si>
  <si>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</si>
  <si>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</si>
  <si>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</si>
  <si>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</si>
  <si>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</si>
  <si>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</si>
  <si>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</si>
  <si>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</si>
  <si>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</si>
  <si>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</si>
  <si>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</si>
  <si>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</si>
  <si>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</si>
  <si>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</si>
  <si>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</si>
  <si>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</si>
  <si>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</si>
  <si>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</si>
  <si>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</si>
  <si>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</si>
  <si>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</si>
  <si>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</si>
  <si>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</si>
  <si>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</si>
  <si>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</si>
  <si>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</si>
  <si>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</si>
  <si>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</si>
  <si>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</si>
  <si>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</si>
  <si>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</si>
  <si>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</si>
  <si>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</si>
  <si>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</si>
  <si>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</si>
  <si>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</si>
  <si>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</si>
  <si>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</si>
  <si>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</si>
  <si>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</si>
  <si>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</si>
  <si>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</si>
  <si>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</si>
  <si>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</si>
  <si>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</si>
  <si>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</si>
  <si>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</si>
  <si>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</si>
  <si>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</si>
  <si>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</si>
  <si>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</si>
  <si>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</si>
  <si>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</si>
  <si>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</si>
  <si>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</si>
  <si>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</si>
  <si>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</si>
  <si>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</si>
  <si>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</si>
  <si>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</si>
  <si>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</si>
  <si>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</si>
  <si>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</si>
  <si>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</si>
  <si>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</si>
  <si>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</si>
  <si>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</si>
  <si>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</si>
  <si>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</si>
  <si>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</si>
  <si>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</si>
  <si>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</si>
  <si>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</si>
  <si>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</si>
  <si>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</si>
  <si>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</si>
  <si>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</si>
  <si>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</si>
  <si>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</si>
  <si>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</si>
  <si>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</si>
  <si>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</si>
  <si>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</si>
  <si>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</si>
  <si>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</si>
  <si>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</si>
  <si>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</si>
  <si>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</si>
  <si>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</si>
  <si>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</si>
  <si>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</si>
  <si>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</si>
  <si>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</si>
  <si>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</si>
  <si>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</si>
  <si>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</si>
  <si>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</si>
  <si>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</si>
  <si>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</si>
  <si>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</si>
  <si>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</si>
  <si>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</si>
  <si>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</si>
  <si>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</si>
  <si>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</si>
  <si>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</si>
  <si>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</si>
  <si>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</si>
  <si>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</si>
  <si>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</si>
  <si>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</si>
  <si>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</si>
  <si>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</si>
  <si>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</si>
  <si>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</si>
  <si>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</si>
  <si>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</si>
  <si>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</si>
  <si>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</si>
  <si>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</si>
  <si>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</si>
  <si>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</si>
  <si>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</si>
  <si>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</si>
  <si>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</si>
  <si>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</si>
  <si>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</si>
  <si>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</si>
  <si>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</si>
  <si>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</si>
  <si>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</si>
  <si>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</si>
  <si>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</si>
  <si>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</si>
  <si>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</si>
  <si>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</si>
  <si>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</si>
  <si>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</si>
  <si>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</si>
  <si>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</si>
  <si>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</si>
  <si>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</si>
  <si>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</si>
  <si>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</si>
  <si>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</si>
  <si>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</si>
  <si>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</si>
  <si>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</si>
  <si>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</si>
  <si>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</si>
  <si>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</si>
  <si>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</si>
  <si>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</si>
  <si>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</si>
  <si>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</si>
  <si>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</si>
  <si>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</si>
  <si>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</si>
  <si>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</si>
  <si>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</si>
  <si>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</si>
  <si>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</si>
  <si>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</si>
  <si>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</si>
  <si>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</si>
  <si>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</si>
  <si>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</si>
  <si>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</si>
  <si>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</si>
  <si>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</si>
  <si>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</si>
  <si>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</si>
  <si>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</si>
  <si>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</si>
  <si>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</si>
  <si>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</si>
  <si>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</si>
  <si>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</si>
  <si>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</si>
  <si>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</si>
  <si>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</si>
  <si>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</si>
  <si>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</si>
  <si>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</si>
  <si>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</si>
  <si>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</si>
  <si>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</si>
  <si>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</si>
  <si>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</si>
  <si>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</si>
  <si>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</si>
  <si>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</si>
  <si>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</si>
  <si>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</si>
  <si>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</si>
  <si>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</si>
  <si>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</si>
  <si>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</si>
  <si>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</si>
  <si>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</si>
  <si>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</si>
  <si>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</si>
  <si>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</si>
  <si>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</si>
  <si>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</si>
  <si>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</si>
  <si>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</si>
  <si>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</si>
  <si>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</si>
  <si>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</si>
  <si>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</si>
  <si>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</si>
  <si>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</si>
  <si>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</si>
  <si>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</si>
  <si>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</si>
  <si>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</si>
  <si>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</si>
  <si>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</si>
  <si>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</si>
  <si>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</si>
  <si>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</si>
  <si>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</si>
  <si>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</si>
  <si>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</si>
  <si>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</si>
  <si>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</si>
  <si>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</si>
  <si>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</si>
  <si>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</si>
  <si>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</si>
  <si>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</si>
  <si>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</si>
  <si>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</si>
  <si>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</si>
  <si>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</si>
  <si>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</si>
  <si>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</si>
  <si>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</si>
  <si>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</si>
  <si>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</si>
  <si>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</si>
  <si>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</si>
  <si>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</si>
  <si>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</si>
  <si>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</si>
  <si>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</si>
  <si>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</si>
  <si>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</si>
  <si>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</si>
  <si>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</si>
  <si>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</si>
  <si>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</si>
  <si>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</si>
  <si>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</si>
  <si>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</si>
  <si>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</si>
  <si>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</si>
  <si>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</si>
  <si>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</si>
  <si>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</si>
  <si>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</si>
  <si>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</si>
  <si>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</si>
  <si>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</si>
  <si>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</si>
  <si>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</si>
  <si>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</si>
  <si>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</si>
  <si>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</si>
  <si>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</si>
  <si>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</si>
  <si>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</si>
  <si>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</si>
  <si>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</si>
  <si>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</si>
  <si>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</si>
  <si>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</si>
  <si>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</si>
  <si>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</si>
  <si>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</si>
  <si>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</si>
  <si>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</si>
  <si>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</si>
  <si>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</si>
  <si>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</si>
  <si>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</si>
  <si>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</si>
  <si>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</si>
  <si>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</si>
  <si>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</si>
  <si>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</si>
  <si>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</si>
  <si>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</si>
  <si>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</si>
  <si>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</si>
  <si>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</si>
  <si>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</si>
  <si>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</si>
  <si>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</si>
  <si>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</si>
  <si>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</si>
  <si>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</si>
  <si>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</si>
  <si>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</si>
  <si>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</si>
  <si>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</si>
  <si>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</si>
  <si>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</si>
  <si>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</si>
  <si>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</si>
  <si>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</si>
  <si>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</si>
  <si>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</si>
  <si>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</si>
  <si>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</si>
  <si>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</si>
  <si>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</si>
  <si>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</si>
  <si>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</si>
  <si>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</si>
  <si>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</si>
  <si>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</si>
  <si>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</si>
  <si>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</si>
  <si>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</si>
  <si>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</si>
  <si>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</si>
  <si>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</si>
  <si>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</si>
  <si>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</si>
  <si>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</si>
  <si>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</si>
  <si>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</si>
  <si>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</si>
  <si>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</si>
  <si>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</si>
  <si>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</si>
  <si>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</si>
  <si>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</si>
  <si>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</si>
  <si>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</si>
  <si>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</si>
  <si>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</si>
  <si>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</si>
  <si>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</si>
  <si>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</si>
  <si>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</si>
  <si>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</si>
  <si>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</si>
  <si>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</si>
  <si>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</si>
  <si>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</si>
  <si>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</si>
  <si>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</si>
  <si>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</si>
  <si>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</si>
  <si>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</si>
  <si>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</si>
  <si>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</si>
  <si>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</si>
  <si>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</si>
  <si>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</si>
  <si>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</si>
  <si>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</si>
  <si>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</si>
  <si>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</si>
  <si>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</si>
  <si>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</si>
  <si>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</si>
  <si>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</si>
  <si>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</si>
  <si>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</si>
  <si>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</si>
  <si>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</si>
  <si>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</si>
  <si>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</si>
  <si>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</si>
  <si>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</si>
  <si>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</si>
  <si>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</si>
  <si>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</si>
  <si>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</si>
  <si>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</si>
  <si>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</si>
  <si>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</si>
  <si>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</si>
  <si>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</si>
  <si>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</si>
  <si>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</si>
  <si>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</si>
  <si>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</si>
  <si>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</si>
  <si>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</si>
  <si>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</si>
  <si>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</si>
  <si>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</si>
  <si>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</si>
  <si>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</si>
  <si>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</si>
  <si>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</si>
  <si>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</si>
  <si>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</si>
  <si>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</si>
  <si>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</si>
  <si>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</si>
  <si>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</si>
  <si>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</si>
  <si>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</si>
  <si>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</si>
  <si>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</si>
  <si>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</si>
  <si>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</si>
  <si>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</si>
  <si>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</si>
  <si>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</si>
  <si>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</si>
  <si>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</si>
  <si>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</si>
  <si>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</si>
  <si>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</si>
  <si>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</si>
  <si>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</si>
  <si>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</si>
  <si>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</si>
  <si>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</si>
  <si>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</si>
  <si>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</si>
  <si>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</si>
  <si>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</si>
  <si>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</si>
  <si>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</si>
  <si>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</si>
  <si>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</si>
  <si>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</si>
  <si>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</si>
  <si>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</si>
  <si>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</si>
  <si>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</si>
  <si>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</si>
  <si>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</si>
  <si>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</si>
  <si>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</si>
  <si>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</si>
  <si>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</si>
  <si>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</si>
  <si>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</si>
  <si>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</si>
  <si>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</si>
  <si>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</si>
  <si>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</si>
  <si>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</si>
  <si>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</si>
  <si>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</si>
  <si>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</si>
  <si>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</si>
  <si>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</si>
  <si>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</si>
  <si>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</si>
  <si>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</si>
  <si>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</si>
  <si>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</si>
  <si>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</si>
  <si>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</si>
  <si>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</si>
  <si>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</si>
  <si>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</si>
  <si>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</si>
  <si>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</si>
  <si>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</si>
  <si>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</si>
  <si>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</si>
  <si>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</si>
  <si>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</si>
  <si>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</si>
  <si>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</si>
  <si>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</si>
  <si>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</si>
  <si>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</si>
  <si>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</si>
  <si>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</si>
  <si>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</si>
  <si>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</si>
  <si>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</si>
  <si>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</si>
  <si>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</si>
  <si>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</si>
  <si>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</si>
  <si>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</si>
  <si>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</si>
  <si>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</si>
  <si>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</si>
  <si>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</si>
  <si>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</si>
  <si>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</si>
  <si>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</si>
  <si>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</si>
  <si>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</si>
  <si>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</si>
  <si>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</si>
  <si>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</si>
  <si>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</si>
  <si>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</si>
  <si>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</si>
  <si>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</si>
  <si>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</si>
  <si>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</si>
  <si>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</si>
  <si>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</si>
  <si>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</si>
  <si>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</si>
  <si>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</si>
  <si>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</si>
  <si>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</si>
  <si>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</si>
  <si>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</si>
  <si>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</si>
  <si>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</si>
  <si>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</si>
  <si>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</si>
  <si>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</si>
  <si>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</si>
  <si>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</si>
  <si>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</si>
  <si>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</si>
  <si>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</si>
  <si>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</si>
  <si>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</si>
  <si>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</si>
  <si>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</si>
  <si>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</si>
  <si>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</si>
  <si>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</si>
  <si>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</si>
  <si>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</si>
  <si>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</si>
  <si>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</si>
  <si>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</si>
  <si>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</si>
  <si>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</si>
  <si>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</si>
  <si>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</si>
  <si>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</si>
  <si>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</si>
  <si>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</si>
  <si>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</si>
  <si>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</si>
  <si>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</si>
  <si>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</si>
  <si>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</si>
  <si>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</si>
  <si>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</si>
  <si>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</si>
  <si>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</si>
  <si>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</si>
  <si>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</si>
  <si>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</si>
  <si>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</si>
  <si>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</si>
  <si>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</si>
  <si>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</si>
  <si>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</si>
  <si>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</si>
  <si>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</si>
  <si>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</si>
  <si>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</si>
  <si>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</si>
  <si>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</si>
  <si>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</si>
  <si>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</si>
  <si>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</si>
  <si>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</si>
  <si>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</si>
  <si>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</si>
  <si>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</si>
  <si>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</si>
  <si>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</si>
  <si>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</si>
  <si>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</si>
  <si>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</si>
  <si>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</si>
  <si>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</si>
  <si>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</si>
  <si>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</si>
  <si>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</si>
  <si>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</si>
  <si>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</si>
  <si>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</si>
  <si>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</si>
  <si>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</si>
  <si>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</si>
  <si>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</si>
  <si>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</si>
  <si>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</si>
  <si>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</si>
  <si>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</si>
  <si>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</si>
  <si>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</si>
  <si>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</si>
  <si>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</si>
  <si>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</si>
  <si>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</si>
  <si>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</si>
  <si>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</si>
  <si>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</si>
  <si>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</si>
  <si>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</si>
  <si>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</si>
  <si>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</si>
  <si>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</si>
  <si>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</si>
  <si>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</si>
  <si>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</si>
  <si>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</si>
  <si>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</si>
  <si>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</si>
  <si>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</si>
  <si>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</si>
  <si>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</si>
  <si>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</si>
  <si>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</si>
  <si>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</si>
  <si>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</si>
  <si>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</si>
  <si>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</si>
  <si>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</si>
  <si>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</si>
  <si>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</si>
  <si>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</si>
  <si>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</si>
  <si>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</si>
  <si>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</si>
  <si>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</si>
  <si>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</si>
  <si>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</si>
  <si>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</si>
  <si>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</si>
  <si>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</si>
  <si>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</si>
  <si>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</si>
  <si>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</si>
  <si>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</si>
  <si>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</si>
  <si>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</si>
  <si>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</si>
  <si>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</si>
  <si>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</si>
  <si>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</si>
  <si>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</si>
  <si>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</si>
  <si>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</si>
  <si>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</si>
  <si>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</si>
  <si>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</si>
  <si>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</si>
  <si>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</si>
  <si>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</si>
  <si>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</si>
  <si>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</si>
  <si>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</si>
  <si>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</si>
  <si>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</si>
  <si>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</si>
  <si>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</si>
  <si>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</si>
  <si>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</si>
  <si>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</si>
  <si>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</si>
  <si>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</si>
  <si>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</si>
  <si>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</si>
  <si>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</si>
  <si>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</si>
  <si>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</si>
  <si>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</si>
  <si>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</si>
  <si>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</si>
  <si>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</si>
  <si>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</si>
  <si>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</si>
  <si>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</si>
  <si>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</si>
  <si>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</si>
  <si>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</si>
  <si>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</si>
  <si>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</si>
  <si>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</si>
  <si>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</si>
  <si>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</si>
  <si>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</si>
  <si>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</si>
  <si>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</si>
  <si>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</si>
  <si>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</si>
  <si>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</si>
  <si>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</si>
  <si>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</si>
  <si>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</si>
  <si>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</si>
  <si>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</si>
  <si>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</si>
  <si>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</si>
  <si>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</si>
  <si>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</si>
  <si>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</si>
  <si>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</si>
  <si>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</si>
  <si>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</si>
  <si>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</si>
  <si>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</si>
  <si>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</si>
  <si>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</si>
  <si>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</si>
  <si>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</si>
  <si>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</si>
  <si>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</si>
  <si>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</si>
  <si>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</si>
  <si>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</si>
  <si>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</si>
  <si>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</si>
  <si>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</si>
  <si>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</si>
  <si>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</si>
  <si>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</si>
  <si>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</si>
  <si>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</si>
  <si>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</si>
  <si>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</si>
  <si>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</si>
  <si>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</si>
  <si>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</si>
  <si>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</si>
  <si>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</si>
  <si>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</si>
  <si>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</si>
  <si>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</si>
  <si>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</si>
  <si>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</si>
  <si>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</si>
  <si>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</si>
  <si>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</si>
  <si>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</si>
  <si>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</si>
  <si>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</si>
  <si>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</si>
  <si>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</si>
  <si>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</si>
  <si>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</si>
  <si>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</si>
  <si>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</si>
  <si>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</si>
  <si>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</si>
  <si>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</si>
  <si>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</si>
  <si>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</si>
  <si>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</si>
  <si>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</si>
  <si>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</si>
  <si>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</si>
  <si>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</si>
  <si>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</si>
  <si>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</si>
  <si>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</si>
  <si>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</si>
  <si>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</si>
  <si>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</si>
  <si>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</si>
  <si>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</si>
  <si>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</si>
  <si>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</si>
  <si>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</si>
  <si>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</si>
  <si>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</si>
  <si>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</si>
  <si>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</si>
  <si>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</si>
  <si>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</si>
  <si>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</si>
  <si>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</si>
  <si>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</si>
  <si>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</si>
  <si>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</si>
  <si>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</si>
  <si>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</si>
  <si>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</si>
  <si>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</si>
  <si>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</si>
  <si>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</si>
  <si>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</si>
  <si>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</si>
  <si>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</si>
  <si>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</si>
  <si>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</si>
  <si>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</si>
  <si>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</si>
  <si>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</si>
  <si>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</si>
  <si>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</si>
  <si>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</si>
  <si>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</si>
  <si>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</si>
  <si>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</si>
  <si>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</si>
  <si>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</si>
  <si>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</si>
  <si>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</si>
  <si>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</si>
  <si>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</si>
  <si>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</si>
  <si>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</si>
  <si>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</si>
  <si>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</si>
  <si>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</si>
  <si>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</si>
  <si>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</si>
  <si>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</si>
  <si>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</si>
  <si>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</si>
  <si>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</si>
  <si>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</si>
  <si>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</si>
  <si>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</si>
  <si>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</si>
  <si>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</si>
  <si>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</si>
  <si>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</si>
  <si>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</si>
  <si>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</si>
  <si>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</si>
  <si>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</si>
  <si>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</si>
  <si>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</si>
  <si>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</si>
  <si>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</si>
  <si>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</si>
  <si>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</si>
  <si>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</si>
  <si>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</si>
  <si>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</si>
  <si>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</si>
  <si>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</si>
  <si>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</si>
  <si>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</si>
  <si>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</si>
  <si>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</si>
  <si>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</si>
  <si>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</si>
  <si>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</si>
  <si>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</si>
  <si>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</si>
  <si>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</si>
  <si>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</si>
  <si>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</si>
  <si>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</si>
  <si>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</si>
  <si>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</si>
  <si>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</si>
  <si>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</si>
  <si>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</si>
  <si>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</si>
  <si>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</si>
  <si>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</si>
  <si>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</si>
  <si>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</si>
  <si>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</si>
  <si>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</si>
  <si>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</si>
  <si>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</si>
  <si>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</si>
  <si>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</si>
  <si>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</si>
  <si>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</si>
  <si>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</si>
  <si>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</si>
  <si>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</si>
  <si>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</si>
  <si>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</si>
  <si>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</si>
  <si>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</si>
  <si>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</si>
  <si>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</si>
  <si>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</si>
  <si>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</si>
  <si>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</si>
  <si>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</si>
  <si>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</si>
  <si>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</si>
  <si>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</si>
  <si>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</si>
  <si>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</si>
  <si>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</si>
  <si>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</si>
  <si>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</si>
  <si>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</si>
  <si>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</si>
  <si>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</si>
  <si>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</si>
  <si>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</si>
  <si>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</si>
  <si>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</si>
  <si>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</si>
  <si>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</si>
  <si>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</si>
  <si>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</si>
  <si>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</si>
  <si>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</si>
  <si>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</si>
  <si>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</si>
  <si>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</si>
  <si>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</si>
  <si>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</si>
  <si>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</si>
  <si>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</si>
  <si>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</si>
  <si>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</si>
  <si>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</si>
  <si>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</si>
  <si>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</si>
  <si>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</si>
  <si>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</si>
  <si>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</si>
  <si>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</si>
  <si>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</si>
  <si>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</si>
  <si>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</si>
  <si>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</si>
  <si>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</si>
  <si>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</si>
  <si>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</si>
  <si>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</si>
  <si>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</si>
  <si>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</si>
  <si>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</si>
  <si>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</si>
  <si>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</si>
  <si>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</si>
  <si>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</si>
  <si>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</si>
  <si>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</si>
  <si>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</si>
  <si>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</si>
  <si>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</si>
  <si>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</si>
  <si>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</si>
  <si>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</si>
  <si>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</si>
  <si>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</si>
  <si>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</si>
  <si>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</si>
  <si>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</si>
  <si>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</si>
  <si>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</si>
  <si>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</si>
  <si>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</si>
  <si>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</si>
  <si>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</si>
  <si>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</si>
  <si>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</si>
  <si>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</si>
  <si>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</si>
  <si>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</si>
  <si>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</si>
  <si>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</si>
  <si>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</si>
  <si>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</si>
  <si>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</si>
  <si>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</si>
  <si>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</si>
  <si>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</si>
  <si>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</si>
  <si>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</si>
  <si>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</si>
  <si>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</si>
  <si>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</si>
  <si>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</si>
  <si>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</si>
  <si>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</si>
  <si>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</si>
  <si>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</si>
  <si>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</si>
  <si>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</si>
  <si>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</si>
  <si>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</si>
  <si>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</si>
  <si>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</si>
  <si>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</si>
  <si>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</si>
  <si>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</si>
  <si>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</si>
  <si>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</si>
  <si>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</si>
  <si>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</si>
  <si>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</si>
  <si>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</si>
  <si>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</si>
  <si>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</si>
  <si>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</si>
  <si>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</si>
  <si>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</si>
  <si>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</si>
  <si>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</si>
  <si>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</si>
  <si>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</si>
  <si>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</si>
  <si>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</si>
  <si>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</si>
  <si>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</si>
  <si>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</si>
  <si>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</si>
  <si>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</si>
  <si>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</si>
  <si>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</si>
  <si>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</si>
  <si>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</si>
  <si>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</si>
  <si>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</si>
  <si>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</si>
  <si>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</si>
  <si>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</si>
  <si>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</si>
  <si>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</si>
  <si>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</si>
  <si>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</si>
  <si>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</si>
  <si>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</si>
  <si>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</si>
  <si>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</si>
  <si>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</si>
  <si>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</si>
  <si>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</si>
  <si>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</si>
  <si>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</si>
  <si>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</si>
  <si>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</si>
  <si>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</si>
  <si>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</si>
  <si>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</si>
  <si>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</si>
  <si>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</si>
  <si>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</si>
  <si>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</si>
  <si>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</si>
  <si>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</si>
  <si>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</si>
  <si>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</si>
  <si>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</si>
  <si>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</si>
  <si>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</si>
  <si>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</si>
  <si>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</si>
  <si>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</si>
  <si>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</si>
  <si>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</si>
  <si>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</si>
  <si>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</si>
  <si>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</si>
  <si>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</si>
  <si>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</si>
  <si>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</si>
  <si>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</si>
  <si>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</si>
  <si>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</si>
  <si>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</si>
  <si>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</si>
  <si>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</si>
  <si>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</si>
  <si>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</si>
  <si>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</si>
  <si>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</si>
  <si>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</si>
  <si>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</si>
  <si>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</si>
  <si>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</si>
  <si>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</si>
  <si>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</si>
  <si>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</si>
  <si>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</si>
  <si>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</si>
  <si>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</si>
  <si>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</si>
  <si>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</si>
  <si>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</si>
  <si>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</si>
  <si>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</si>
  <si>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</si>
  <si>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</si>
  <si>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</si>
  <si>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</si>
  <si>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</si>
  <si>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</si>
  <si>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</si>
  <si>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</si>
  <si>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</si>
  <si>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</si>
  <si>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</si>
  <si>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</si>
  <si>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</si>
  <si>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</si>
  <si>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</si>
  <si>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</si>
  <si>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</si>
  <si>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</si>
  <si>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</si>
  <si>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</si>
  <si>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</si>
  <si>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</si>
  <si>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</si>
  <si>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</si>
  <si>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</si>
  <si>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</si>
  <si>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</si>
  <si>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</si>
  <si>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</si>
  <si>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</si>
  <si>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</si>
  <si>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</si>
  <si>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</si>
  <si>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</si>
  <si>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</si>
  <si>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</si>
  <si>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</si>
  <si>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</si>
  <si>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</si>
  <si>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</si>
  <si>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</si>
  <si>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</si>
  <si>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</si>
  <si>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</si>
  <si>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</si>
  <si>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</si>
  <si>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</si>
  <si>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</si>
  <si>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</si>
  <si>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</si>
  <si>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</si>
  <si>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</si>
  <si>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</si>
  <si>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</si>
  <si>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</si>
  <si>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</si>
  <si>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</si>
  <si>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</si>
  <si>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</si>
  <si>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</si>
  <si>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</si>
  <si>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</si>
  <si>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</si>
  <si>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</si>
  <si>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</si>
  <si>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</si>
  <si>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</si>
  <si>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</si>
  <si>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</si>
  <si>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</si>
  <si>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</si>
  <si>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</si>
  <si>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</si>
  <si>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</si>
  <si>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</si>
  <si>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</si>
  <si>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</si>
  <si>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</si>
  <si>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</si>
  <si>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</si>
  <si>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</si>
  <si>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</si>
  <si>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</si>
  <si>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</si>
  <si>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</si>
  <si>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</si>
  <si>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</si>
  <si>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</si>
  <si>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</si>
  <si>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</si>
  <si>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</si>
  <si>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</si>
  <si>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</si>
  <si>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</si>
  <si>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</si>
  <si>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</si>
  <si>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</si>
  <si>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</si>
  <si>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</si>
  <si>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</si>
  <si>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</si>
  <si>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</si>
  <si>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</si>
  <si>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</si>
  <si>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</si>
  <si>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</si>
  <si>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</si>
  <si>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</si>
  <si>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</si>
  <si>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</si>
  <si>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</si>
  <si>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</si>
  <si>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</si>
  <si>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</si>
  <si>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</si>
  <si>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</si>
  <si>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</si>
  <si>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</si>
  <si>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</si>
  <si>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</si>
  <si>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</si>
  <si>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MS</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</si>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</sst>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1575</v>
      </c>
      <c r="D6" s="9" t="str">
        <f>IF($B6="N/A","N/A",IF(C6&lt;0,"No","Yes"))</f>
        <v>N/A</v>
      </c>
      <c r="E6" s="38">
        <v>2496</v>
      </c>
      <c r="F6" s="9" t="str">
        <f>IF($B6="N/A","N/A",IF(E6&lt;0,"No","Yes"))</f>
        <v>N/A</v>
      </c>
      <c r="G6" s="38">
        <v>2343</v>
      </c>
      <c r="H6" s="9" t="str">
        <f>IF($B6="N/A","N/A",IF(G6&lt;0,"No","Yes"))</f>
        <v>N/A</v>
      </c>
      <c r="I6" s="10">
        <v>58.48</v>
      </c>
      <c r="J6" s="10">
        <v>-6.13</v>
      </c>
      <c r="K6" s="9" t="str">
        <f t="shared" ref="K6:K11" si="0">IF(J6="Div by 0", "N/A", IF(J6="N/A","N/A", IF(J6&gt;30, "No", IF(J6&lt;-30, "No", "Yes"))))</f>
        <v>Yes</v>
      </c>
    </row>
    <row r="7" spans="1:11" x14ac:dyDescent="0.2">
      <c r="A7" s="88" t="s">
        <v>445</v>
      </c>
      <c r="B7" s="107" t="s">
        <v>213</v>
      </c>
      <c r="C7" s="9">
        <v>77.904761905000001</v>
      </c>
      <c r="D7" s="9" t="str">
        <f t="shared" ref="D7:D11" si="1">IF($B7="N/A","N/A",IF(C7&lt;0,"No","Yes"))</f>
        <v>N/A</v>
      </c>
      <c r="E7" s="9">
        <v>72.556089744000005</v>
      </c>
      <c r="F7" s="9" t="str">
        <f t="shared" ref="F7:F11" si="2">IF($B7="N/A","N/A",IF(E7&lt;0,"No","Yes"))</f>
        <v>N/A</v>
      </c>
      <c r="G7" s="9">
        <v>77.379428083999997</v>
      </c>
      <c r="H7" s="9" t="str">
        <f t="shared" ref="H7:H11" si="3">IF($B7="N/A","N/A",IF(G7&lt;0,"No","Yes"))</f>
        <v>N/A</v>
      </c>
      <c r="I7" s="10">
        <v>-6.87</v>
      </c>
      <c r="J7" s="10">
        <v>6.6479999999999997</v>
      </c>
      <c r="K7" s="9" t="str">
        <f t="shared" si="0"/>
        <v>Yes</v>
      </c>
    </row>
    <row r="8" spans="1:11" x14ac:dyDescent="0.2">
      <c r="A8" s="88" t="s">
        <v>446</v>
      </c>
      <c r="B8" s="107" t="s">
        <v>213</v>
      </c>
      <c r="C8" s="9">
        <v>20.825396824999999</v>
      </c>
      <c r="D8" s="9" t="str">
        <f t="shared" si="1"/>
        <v>N/A</v>
      </c>
      <c r="E8" s="9">
        <v>18.189102563999999</v>
      </c>
      <c r="F8" s="9" t="str">
        <f t="shared" si="2"/>
        <v>N/A</v>
      </c>
      <c r="G8" s="9">
        <v>12.761416987</v>
      </c>
      <c r="H8" s="9" t="str">
        <f t="shared" si="3"/>
        <v>N/A</v>
      </c>
      <c r="I8" s="10">
        <v>-12.7</v>
      </c>
      <c r="J8" s="10">
        <v>-29.8</v>
      </c>
      <c r="K8" s="9" t="str">
        <f t="shared" si="0"/>
        <v>Yes</v>
      </c>
    </row>
    <row r="9" spans="1:11" x14ac:dyDescent="0.2">
      <c r="A9" s="88" t="s">
        <v>447</v>
      </c>
      <c r="B9" s="107" t="s">
        <v>213</v>
      </c>
      <c r="C9" s="9">
        <v>0.63492063489999995</v>
      </c>
      <c r="D9" s="9" t="str">
        <f t="shared" si="1"/>
        <v>N/A</v>
      </c>
      <c r="E9" s="9">
        <v>0.56089743589999996</v>
      </c>
      <c r="F9" s="9" t="str">
        <f t="shared" si="2"/>
        <v>N/A</v>
      </c>
      <c r="G9" s="9">
        <v>2.9449423816000002</v>
      </c>
      <c r="H9" s="9" t="str">
        <f t="shared" si="3"/>
        <v>N/A</v>
      </c>
      <c r="I9" s="10">
        <v>-11.7</v>
      </c>
      <c r="J9" s="10">
        <v>425</v>
      </c>
      <c r="K9" s="9" t="str">
        <f t="shared" si="0"/>
        <v>No</v>
      </c>
    </row>
    <row r="10" spans="1:11" x14ac:dyDescent="0.2">
      <c r="A10" s="88" t="s">
        <v>448</v>
      </c>
      <c r="B10" s="107" t="s">
        <v>213</v>
      </c>
      <c r="C10" s="9">
        <v>0</v>
      </c>
      <c r="D10" s="9" t="str">
        <f t="shared" si="1"/>
        <v>N/A</v>
      </c>
      <c r="E10" s="9">
        <v>0</v>
      </c>
      <c r="F10" s="9" t="str">
        <f t="shared" si="2"/>
        <v>N/A</v>
      </c>
      <c r="G10" s="9">
        <v>0</v>
      </c>
      <c r="H10" s="9" t="str">
        <f t="shared" si="3"/>
        <v>N/A</v>
      </c>
      <c r="I10" s="10" t="s">
        <v>1747</v>
      </c>
      <c r="J10" s="10" t="s">
        <v>1747</v>
      </c>
      <c r="K10" s="9" t="str">
        <f t="shared" si="0"/>
        <v>N/A</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97.142857143000001</v>
      </c>
      <c r="D12" s="9" t="str">
        <f t="shared" ref="D12:D23" si="4">IF($B12="N/A","N/A",IF(C12&lt;0,"No","Yes"))</f>
        <v>N/A</v>
      </c>
      <c r="E12" s="9">
        <v>97.916666667000001</v>
      </c>
      <c r="F12" s="9" t="str">
        <f t="shared" ref="F12:F23" si="5">IF($B12="N/A","N/A",IF(E12&lt;0,"No","Yes"))</f>
        <v>N/A</v>
      </c>
      <c r="G12" s="9">
        <v>95.860008535999995</v>
      </c>
      <c r="H12" s="9" t="str">
        <f t="shared" ref="H12:H23" si="6">IF($B12="N/A","N/A",IF(G12&lt;0,"No","Yes"))</f>
        <v>N/A</v>
      </c>
      <c r="I12" s="10">
        <v>0.79659999999999997</v>
      </c>
      <c r="J12" s="10">
        <v>-2.1</v>
      </c>
      <c r="K12" s="9" t="str">
        <f t="shared" ref="K12:K23" si="7">IF(J12="Div by 0", "N/A", IF(J12="N/A","N/A", IF(J12&gt;30, "No", IF(J12&lt;-30, "No", "Yes"))))</f>
        <v>Yes</v>
      </c>
    </row>
    <row r="13" spans="1:11" x14ac:dyDescent="0.2">
      <c r="A13" s="88" t="s">
        <v>654</v>
      </c>
      <c r="B13" s="107" t="s">
        <v>213</v>
      </c>
      <c r="C13" s="9">
        <v>47.189542484</v>
      </c>
      <c r="D13" s="9" t="str">
        <f t="shared" si="4"/>
        <v>N/A</v>
      </c>
      <c r="E13" s="9">
        <v>23.117839607000001</v>
      </c>
      <c r="F13" s="9" t="str">
        <f t="shared" si="5"/>
        <v>N/A</v>
      </c>
      <c r="G13" s="9">
        <v>29.118432769000002</v>
      </c>
      <c r="H13" s="9" t="str">
        <f t="shared" si="6"/>
        <v>N/A</v>
      </c>
      <c r="I13" s="10">
        <v>-51</v>
      </c>
      <c r="J13" s="10">
        <v>25.96</v>
      </c>
      <c r="K13" s="9" t="str">
        <f t="shared" si="7"/>
        <v>Yes</v>
      </c>
    </row>
    <row r="14" spans="1:11" x14ac:dyDescent="0.2">
      <c r="A14" s="88" t="s">
        <v>855</v>
      </c>
      <c r="B14" s="107" t="s">
        <v>213</v>
      </c>
      <c r="C14" s="10">
        <v>21.076177285</v>
      </c>
      <c r="D14" s="9" t="str">
        <f t="shared" si="4"/>
        <v>N/A</v>
      </c>
      <c r="E14" s="10">
        <v>21.318584071</v>
      </c>
      <c r="F14" s="9" t="str">
        <f t="shared" si="5"/>
        <v>N/A</v>
      </c>
      <c r="G14" s="10">
        <v>21.244648317999999</v>
      </c>
      <c r="H14" s="9" t="str">
        <f t="shared" si="6"/>
        <v>N/A</v>
      </c>
      <c r="I14" s="10">
        <v>1.1499999999999999</v>
      </c>
      <c r="J14" s="10">
        <v>-0.34699999999999998</v>
      </c>
      <c r="K14" s="9" t="str">
        <f t="shared" si="7"/>
        <v>Yes</v>
      </c>
    </row>
    <row r="15" spans="1:11" x14ac:dyDescent="0.2">
      <c r="A15" s="88" t="s">
        <v>656</v>
      </c>
      <c r="B15" s="107" t="s">
        <v>213</v>
      </c>
      <c r="C15" s="9">
        <v>0</v>
      </c>
      <c r="D15" s="9" t="str">
        <f t="shared" si="4"/>
        <v>N/A</v>
      </c>
      <c r="E15" s="9">
        <v>0.3605769231</v>
      </c>
      <c r="F15" s="9" t="str">
        <f t="shared" si="5"/>
        <v>N/A</v>
      </c>
      <c r="G15" s="9">
        <v>0</v>
      </c>
      <c r="H15" s="9" t="str">
        <f t="shared" si="6"/>
        <v>N/A</v>
      </c>
      <c r="I15" s="10" t="s">
        <v>1747</v>
      </c>
      <c r="J15" s="10">
        <v>-100</v>
      </c>
      <c r="K15" s="9" t="str">
        <f t="shared" si="7"/>
        <v>No</v>
      </c>
    </row>
    <row r="16" spans="1:11" x14ac:dyDescent="0.2">
      <c r="A16" s="88" t="s">
        <v>372</v>
      </c>
      <c r="B16" s="107" t="s">
        <v>213</v>
      </c>
      <c r="C16" s="9" t="s">
        <v>1747</v>
      </c>
      <c r="D16" s="9" t="str">
        <f t="shared" si="4"/>
        <v>N/A</v>
      </c>
      <c r="E16" s="9">
        <v>100</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v>17.111111111</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2.8571428570999999</v>
      </c>
      <c r="D21" s="9" t="str">
        <f t="shared" si="4"/>
        <v>N/A</v>
      </c>
      <c r="E21" s="9">
        <v>1.7227564102999999</v>
      </c>
      <c r="F21" s="9" t="str">
        <f t="shared" si="5"/>
        <v>N/A</v>
      </c>
      <c r="G21" s="9">
        <v>4.1399914639000004</v>
      </c>
      <c r="H21" s="9" t="str">
        <f t="shared" si="6"/>
        <v>N/A</v>
      </c>
      <c r="I21" s="10">
        <v>-39.700000000000003</v>
      </c>
      <c r="J21" s="10">
        <v>140.30000000000001</v>
      </c>
      <c r="K21" s="9" t="str">
        <f t="shared" si="7"/>
        <v>No</v>
      </c>
    </row>
    <row r="22" spans="1:11" x14ac:dyDescent="0.2">
      <c r="A22" s="88" t="s">
        <v>1711</v>
      </c>
      <c r="B22" s="107" t="s">
        <v>213</v>
      </c>
      <c r="C22" s="9">
        <v>100</v>
      </c>
      <c r="D22" s="9" t="str">
        <f t="shared" si="4"/>
        <v>N/A</v>
      </c>
      <c r="E22" s="9">
        <v>95.348837208999996</v>
      </c>
      <c r="F22" s="9" t="str">
        <f t="shared" si="5"/>
        <v>N/A</v>
      </c>
      <c r="G22" s="9">
        <v>100</v>
      </c>
      <c r="H22" s="9" t="str">
        <f t="shared" si="6"/>
        <v>N/A</v>
      </c>
      <c r="I22" s="10">
        <v>-4.6500000000000004</v>
      </c>
      <c r="J22" s="10">
        <v>4.8780000000000001</v>
      </c>
      <c r="K22" s="9" t="str">
        <f t="shared" si="7"/>
        <v>Yes</v>
      </c>
    </row>
    <row r="23" spans="1:11" x14ac:dyDescent="0.2">
      <c r="A23" s="88" t="s">
        <v>858</v>
      </c>
      <c r="B23" s="107" t="s">
        <v>213</v>
      </c>
      <c r="C23" s="10">
        <v>20.488888888999998</v>
      </c>
      <c r="D23" s="9" t="str">
        <f t="shared" si="4"/>
        <v>N/A</v>
      </c>
      <c r="E23" s="10">
        <v>22.463414633999999</v>
      </c>
      <c r="F23" s="9" t="str">
        <f t="shared" si="5"/>
        <v>N/A</v>
      </c>
      <c r="G23" s="10">
        <v>23.680412370999999</v>
      </c>
      <c r="H23" s="9" t="str">
        <f t="shared" si="6"/>
        <v>N/A</v>
      </c>
      <c r="I23" s="10">
        <v>9.6370000000000005</v>
      </c>
      <c r="J23" s="10">
        <v>5.4180000000000001</v>
      </c>
      <c r="K23" s="9" t="str">
        <f t="shared" si="7"/>
        <v>Yes</v>
      </c>
    </row>
    <row r="24" spans="1:11" x14ac:dyDescent="0.2">
      <c r="A24" s="88" t="s">
        <v>15</v>
      </c>
      <c r="B24" s="107" t="s">
        <v>213</v>
      </c>
      <c r="C24" s="9">
        <v>6.3492063500000001E-2</v>
      </c>
      <c r="D24" s="9" t="str">
        <f>IF($B24="N/A","N/A",IF(C24&lt;0,"No","Yes"))</f>
        <v>N/A</v>
      </c>
      <c r="E24" s="9">
        <v>0.44070512820000002</v>
      </c>
      <c r="F24" s="9" t="str">
        <f>IF($B24="N/A","N/A",IF(E24&lt;0,"No","Yes"))</f>
        <v>N/A</v>
      </c>
      <c r="G24" s="9">
        <v>0</v>
      </c>
      <c r="H24" s="9" t="str">
        <f>IF($B24="N/A","N/A",IF(G24&lt;0,"No","Yes"))</f>
        <v>N/A</v>
      </c>
      <c r="I24" s="10">
        <v>594.1</v>
      </c>
      <c r="J24" s="10">
        <v>-100</v>
      </c>
      <c r="K24" s="9" t="str">
        <f t="shared" ref="K24:K30" si="8">IF(J24="Div by 0", "N/A", IF(J24="N/A","N/A", IF(J24&gt;30, "No", IF(J24&lt;-30, "No", "Yes"))))</f>
        <v>No</v>
      </c>
    </row>
    <row r="25" spans="1:11" x14ac:dyDescent="0.2">
      <c r="A25" s="88" t="s">
        <v>159</v>
      </c>
      <c r="B25" s="107" t="s">
        <v>213</v>
      </c>
      <c r="C25" s="9">
        <v>99.238095238</v>
      </c>
      <c r="D25" s="9" t="str">
        <f>IF($B25="N/A","N/A",IF(C25&lt;0,"No","Yes"))</f>
        <v>N/A</v>
      </c>
      <c r="E25" s="9">
        <v>99.238782051000001</v>
      </c>
      <c r="F25" s="9" t="str">
        <f>IF($B25="N/A","N/A",IF(E25&lt;0,"No","Yes"))</f>
        <v>N/A</v>
      </c>
      <c r="G25" s="9">
        <v>99.231754160999998</v>
      </c>
      <c r="H25" s="9" t="str">
        <f>IF($B25="N/A","N/A",IF(G25&lt;0,"No","Yes"))</f>
        <v>N/A</v>
      </c>
      <c r="I25" s="10">
        <v>6.9999999999999999E-4</v>
      </c>
      <c r="J25" s="10">
        <v>-7.0000000000000001E-3</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99.873015873</v>
      </c>
      <c r="D27" s="9" t="str">
        <f t="shared" ref="D27:D30" si="9">IF($B27="N/A","N/A",IF(C27&lt;0,"No","Yes"))</f>
        <v>N/A</v>
      </c>
      <c r="E27" s="9">
        <v>99.519230769000004</v>
      </c>
      <c r="F27" s="9" t="str">
        <f t="shared" ref="F27:F30" si="10">IF($B27="N/A","N/A",IF(E27&lt;0,"No","Yes"))</f>
        <v>N/A</v>
      </c>
      <c r="G27" s="9">
        <v>99.701237728999999</v>
      </c>
      <c r="H27" s="9" t="str">
        <f t="shared" ref="H27:H30" si="11">IF($B27="N/A","N/A",IF(G27&lt;0,"No","Yes"))</f>
        <v>N/A</v>
      </c>
      <c r="I27" s="10">
        <v>-0.35399999999999998</v>
      </c>
      <c r="J27" s="10">
        <v>0.18290000000000001</v>
      </c>
      <c r="K27" s="9" t="str">
        <f t="shared" si="8"/>
        <v>Yes</v>
      </c>
    </row>
    <row r="28" spans="1:11" x14ac:dyDescent="0.2">
      <c r="A28" s="31" t="s">
        <v>374</v>
      </c>
      <c r="B28" s="107" t="s">
        <v>213</v>
      </c>
      <c r="C28" s="9">
        <v>3.1111111111</v>
      </c>
      <c r="D28" s="9" t="str">
        <f t="shared" si="9"/>
        <v>N/A</v>
      </c>
      <c r="E28" s="9">
        <v>2.6041666666999999</v>
      </c>
      <c r="F28" s="9" t="str">
        <f t="shared" si="10"/>
        <v>N/A</v>
      </c>
      <c r="G28" s="9">
        <v>4.0973111396000004</v>
      </c>
      <c r="H28" s="9" t="str">
        <f t="shared" si="11"/>
        <v>N/A</v>
      </c>
      <c r="I28" s="10">
        <v>-16.3</v>
      </c>
      <c r="J28" s="10">
        <v>57.34</v>
      </c>
      <c r="K28" s="9" t="str">
        <f t="shared" si="8"/>
        <v>No</v>
      </c>
    </row>
    <row r="29" spans="1:11" x14ac:dyDescent="0.2">
      <c r="A29" s="31" t="s">
        <v>376</v>
      </c>
      <c r="B29" s="107" t="s">
        <v>213</v>
      </c>
      <c r="C29" s="9">
        <v>84</v>
      </c>
      <c r="D29" s="9" t="str">
        <f t="shared" si="9"/>
        <v>N/A</v>
      </c>
      <c r="E29" s="9">
        <v>88.741987179000006</v>
      </c>
      <c r="F29" s="9" t="str">
        <f t="shared" si="10"/>
        <v>N/A</v>
      </c>
      <c r="G29" s="9">
        <v>84.549722578000001</v>
      </c>
      <c r="H29" s="9" t="str">
        <f t="shared" si="11"/>
        <v>N/A</v>
      </c>
      <c r="I29" s="10">
        <v>5.6449999999999996</v>
      </c>
      <c r="J29" s="10">
        <v>-4.72</v>
      </c>
      <c r="K29" s="9" t="str">
        <f t="shared" si="8"/>
        <v>Yes</v>
      </c>
    </row>
    <row r="30" spans="1:11" x14ac:dyDescent="0.2">
      <c r="A30" s="31" t="s">
        <v>377</v>
      </c>
      <c r="B30" s="107" t="s">
        <v>213</v>
      </c>
      <c r="C30" s="9">
        <v>0.82539682540000003</v>
      </c>
      <c r="D30" s="9" t="str">
        <f t="shared" si="9"/>
        <v>N/A</v>
      </c>
      <c r="E30" s="9">
        <v>0.40064102559999998</v>
      </c>
      <c r="F30" s="9" t="str">
        <f t="shared" si="10"/>
        <v>N/A</v>
      </c>
      <c r="G30" s="9">
        <v>0.64020486560000001</v>
      </c>
      <c r="H30" s="9" t="str">
        <f t="shared" si="11"/>
        <v>N/A</v>
      </c>
      <c r="I30" s="10">
        <v>-51.5</v>
      </c>
      <c r="J30" s="10">
        <v>59.8</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18809665</v>
      </c>
      <c r="D7" s="34" t="str">
        <f>IF($B7="N/A","N/A",IF(C7&gt;15,"No",IF(C7&lt;-15,"No","Yes")))</f>
        <v>N/A</v>
      </c>
      <c r="E7" s="33">
        <v>19416986</v>
      </c>
      <c r="F7" s="34" t="str">
        <f>IF($B7="N/A","N/A",IF(E7&gt;15,"No",IF(E7&lt;-15,"No","Yes")))</f>
        <v>N/A</v>
      </c>
      <c r="G7" s="33">
        <v>20618963</v>
      </c>
      <c r="H7" s="34" t="str">
        <f>IF($B7="N/A","N/A",IF(G7&gt;15,"No",IF(G7&lt;-15,"No","Yes")))</f>
        <v>N/A</v>
      </c>
      <c r="I7" s="35">
        <v>3.2290000000000001</v>
      </c>
      <c r="J7" s="35">
        <v>6.19</v>
      </c>
      <c r="K7" s="34" t="str">
        <f t="shared" ref="K7:K54" si="0">IF(J7="Div by 0", "N/A", IF(J7="N/A","N/A", IF(J7&gt;30, "No", IF(J7&lt;-30, "No", "Yes"))))</f>
        <v>Yes</v>
      </c>
    </row>
    <row r="8" spans="1:11" x14ac:dyDescent="0.2">
      <c r="A8" s="91" t="s">
        <v>362</v>
      </c>
      <c r="B8" s="32" t="s">
        <v>213</v>
      </c>
      <c r="C8" s="144" t="s">
        <v>213</v>
      </c>
      <c r="D8" s="34" t="str">
        <f>IF($B8="N/A","N/A",IF(C8&gt;15,"No",IF(C8&lt;-15,"No","Yes")))</f>
        <v>N/A</v>
      </c>
      <c r="E8" s="36">
        <v>99.881670615999994</v>
      </c>
      <c r="F8" s="34" t="str">
        <f>IF($B8="N/A","N/A",IF(E8&gt;15,"No",IF(E8&lt;-15,"No","Yes")))</f>
        <v>N/A</v>
      </c>
      <c r="G8" s="36">
        <v>87.396921950000007</v>
      </c>
      <c r="H8" s="34" t="str">
        <f>IF($B8="N/A","N/A",IF(G8&gt;15,"No",IF(G8&lt;-15,"No","Yes")))</f>
        <v>N/A</v>
      </c>
      <c r="I8" s="35" t="s">
        <v>213</v>
      </c>
      <c r="J8" s="35">
        <v>-12.5</v>
      </c>
      <c r="K8" s="34" t="str">
        <f t="shared" si="0"/>
        <v>Yes</v>
      </c>
    </row>
    <row r="9" spans="1:11" x14ac:dyDescent="0.2">
      <c r="A9" s="91" t="s">
        <v>119</v>
      </c>
      <c r="B9" s="37" t="s">
        <v>213</v>
      </c>
      <c r="C9" s="100">
        <v>0</v>
      </c>
      <c r="D9" s="9" t="str">
        <f>IF($B9="N/A","N/A",IF(C9&gt;15,"No",IF(C9&lt;-15,"No","Yes")))</f>
        <v>N/A</v>
      </c>
      <c r="E9" s="9">
        <v>0.1183293844</v>
      </c>
      <c r="F9" s="9" t="str">
        <f>IF($B9="N/A","N/A",IF(E9&gt;15,"No",IF(E9&lt;-15,"No","Yes")))</f>
        <v>N/A</v>
      </c>
      <c r="G9" s="9">
        <v>9.5075537989000001</v>
      </c>
      <c r="H9" s="9" t="str">
        <f>IF($B9="N/A","N/A",IF(G9&gt;15,"No",IF(G9&lt;-15,"No","Yes")))</f>
        <v>N/A</v>
      </c>
      <c r="I9" s="10" t="s">
        <v>1747</v>
      </c>
      <c r="J9" s="10">
        <v>7935</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0</v>
      </c>
      <c r="D11" s="9" t="str">
        <f>IF($B11="N/A","N/A",IF(C11&gt;15,"No",IF(C11&lt;-15,"No","Yes")))</f>
        <v>N/A</v>
      </c>
      <c r="E11" s="9">
        <v>0</v>
      </c>
      <c r="F11" s="9" t="str">
        <f>IF($B11="N/A","N/A",IF(E11&gt;15,"No",IF(E11&lt;-15,"No","Yes")))</f>
        <v>N/A</v>
      </c>
      <c r="G11" s="9">
        <v>3.0955242511000001</v>
      </c>
      <c r="H11" s="9" t="str">
        <f>IF($B11="N/A","N/A",IF(G11&gt;15,"No",IF(G11&lt;-15,"No","Yes")))</f>
        <v>N/A</v>
      </c>
      <c r="I11" s="10" t="s">
        <v>1747</v>
      </c>
      <c r="J11" s="10" t="s">
        <v>1747</v>
      </c>
      <c r="K11" s="9" t="str">
        <f t="shared" si="0"/>
        <v>N/A</v>
      </c>
    </row>
    <row r="12" spans="1:11" x14ac:dyDescent="0.2">
      <c r="A12" s="91" t="s">
        <v>860</v>
      </c>
      <c r="B12" s="102" t="s">
        <v>214</v>
      </c>
      <c r="C12" s="100">
        <v>99.647558848000003</v>
      </c>
      <c r="D12" s="9" t="str">
        <f>IF(OR($B12="N/A",$C12="N/A"),"N/A",IF(C12&gt;100,"No",IF(C12&lt;95,"No","Yes")))</f>
        <v>Yes</v>
      </c>
      <c r="E12" s="100">
        <v>99.815362692999997</v>
      </c>
      <c r="F12" s="9" t="str">
        <f>IF(OR($B12="N/A",$E12="N/A"),"N/A",IF(E12&gt;100,"No",IF(E12&lt;95,"No","Yes")))</f>
        <v>Yes</v>
      </c>
      <c r="G12" s="100">
        <v>99.827999001999999</v>
      </c>
      <c r="H12" s="9" t="str">
        <f>IF($B12="N/A","N/A",IF(G12&gt;100,"No",IF(G12&lt;95,"No","Yes")))</f>
        <v>Yes</v>
      </c>
      <c r="I12" s="103">
        <v>0.16839999999999999</v>
      </c>
      <c r="J12" s="103">
        <v>1.2699999999999999E-2</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95.168414748000004</v>
      </c>
      <c r="D15" s="9" t="str">
        <f>IF(OR($B15="N/A",$C15="N/A"),"N/A",IF(C15&gt;100,"No",IF(C15&lt;95,"No","Yes")))</f>
        <v>Yes</v>
      </c>
      <c r="E15" s="100">
        <v>95.820705644</v>
      </c>
      <c r="F15" s="9" t="str">
        <f>IF(OR($B15="N/A",$E15="N/A"),"N/A",IF(E15&gt;100,"No",IF(E15&lt;95,"No","Yes")))</f>
        <v>Yes</v>
      </c>
      <c r="G15" s="100">
        <v>96.158052135999995</v>
      </c>
      <c r="H15" s="9" t="str">
        <f>IF($B15="N/A","N/A",IF(G15&gt;100,"No",IF(G15&lt;95,"No","Yes")))</f>
        <v>Yes</v>
      </c>
      <c r="I15" s="103">
        <v>0.68540000000000001</v>
      </c>
      <c r="J15" s="103">
        <v>0.35210000000000002</v>
      </c>
      <c r="K15" s="9" t="str">
        <f t="shared" si="0"/>
        <v>Yes</v>
      </c>
    </row>
    <row r="16" spans="1:11" x14ac:dyDescent="0.2">
      <c r="A16" s="91" t="s">
        <v>331</v>
      </c>
      <c r="B16" s="37" t="s">
        <v>213</v>
      </c>
      <c r="C16" s="89">
        <v>18809665</v>
      </c>
      <c r="D16" s="9" t="str">
        <f>IF($B16="N/A","N/A",IF(C16&gt;15,"No",IF(C16&lt;-15,"No","Yes")))</f>
        <v>N/A</v>
      </c>
      <c r="E16" s="38">
        <v>19394010</v>
      </c>
      <c r="F16" s="9" t="str">
        <f>IF($B16="N/A","N/A",IF(E16&gt;15,"No",IF(E16&lt;-15,"No","Yes")))</f>
        <v>N/A</v>
      </c>
      <c r="G16" s="38">
        <v>18020339</v>
      </c>
      <c r="H16" s="9" t="str">
        <f>IF($B16="N/A","N/A",IF(G16&gt;15,"No",IF(G16&lt;-15,"No","Yes")))</f>
        <v>N/A</v>
      </c>
      <c r="I16" s="10">
        <v>3.1070000000000002</v>
      </c>
      <c r="J16" s="10">
        <v>-7.08</v>
      </c>
      <c r="K16" s="9" t="str">
        <f t="shared" si="0"/>
        <v>Yes</v>
      </c>
    </row>
    <row r="17" spans="1:11" x14ac:dyDescent="0.2">
      <c r="A17" s="91" t="s">
        <v>442</v>
      </c>
      <c r="B17" s="37" t="s">
        <v>215</v>
      </c>
      <c r="C17" s="100">
        <v>13.551830934</v>
      </c>
      <c r="D17" s="9" t="str">
        <f>IF($B17="N/A","N/A",IF(C17&gt;20,"No",IF(C17&lt;5,"No","Yes")))</f>
        <v>Yes</v>
      </c>
      <c r="E17" s="9">
        <v>13.950683742000001</v>
      </c>
      <c r="F17" s="9" t="str">
        <f>IF($B17="N/A","N/A",IF(E17&gt;20,"No",IF(E17&lt;5,"No","Yes")))</f>
        <v>Yes</v>
      </c>
      <c r="G17" s="9">
        <v>15.528431512999999</v>
      </c>
      <c r="H17" s="9" t="str">
        <f>IF($B17="N/A","N/A",IF(G17&gt;20,"No",IF(G17&lt;5,"No","Yes")))</f>
        <v>Yes</v>
      </c>
      <c r="I17" s="10">
        <v>2.9430000000000001</v>
      </c>
      <c r="J17" s="10">
        <v>11.31</v>
      </c>
      <c r="K17" s="9" t="str">
        <f t="shared" si="0"/>
        <v>Yes</v>
      </c>
    </row>
    <row r="18" spans="1:11" x14ac:dyDescent="0.2">
      <c r="A18" s="91" t="s">
        <v>443</v>
      </c>
      <c r="B18" s="32" t="s">
        <v>213</v>
      </c>
      <c r="C18" s="100" t="s">
        <v>213</v>
      </c>
      <c r="D18" s="9" t="str">
        <f>IF($B18="N/A","N/A",IF(C18&gt;15,"No",IF(C18&lt;-15,"No","Yes")))</f>
        <v>N/A</v>
      </c>
      <c r="E18" s="9">
        <v>86.049316258000005</v>
      </c>
      <c r="F18" s="9" t="str">
        <f>IF($B18="N/A","N/A",IF(E18&gt;15,"No",IF(E18&lt;-15,"No","Yes")))</f>
        <v>N/A</v>
      </c>
      <c r="G18" s="9">
        <v>84.471568486999999</v>
      </c>
      <c r="H18" s="9" t="str">
        <f>IF($B18="N/A","N/A",IF(G18&gt;15,"No",IF(G18&lt;-15,"No","Yes")))</f>
        <v>N/A</v>
      </c>
      <c r="I18" s="10" t="s">
        <v>213</v>
      </c>
      <c r="J18" s="10">
        <v>-1.83</v>
      </c>
      <c r="K18" s="9" t="str">
        <f t="shared" si="0"/>
        <v>Yes</v>
      </c>
    </row>
    <row r="19" spans="1:11" x14ac:dyDescent="0.2">
      <c r="A19" s="91" t="s">
        <v>444</v>
      </c>
      <c r="B19" s="37" t="s">
        <v>216</v>
      </c>
      <c r="C19" s="100">
        <v>7.5408785855999998</v>
      </c>
      <c r="D19" s="9" t="str">
        <f>IF($B19="N/A","N/A",IF(C19&gt;1,"Yes","No"))</f>
        <v>Yes</v>
      </c>
      <c r="E19" s="9">
        <v>14.860309962000001</v>
      </c>
      <c r="F19" s="9" t="str">
        <f>IF($B19="N/A","N/A",IF(E19&gt;1,"Yes","No"))</f>
        <v>Yes</v>
      </c>
      <c r="G19" s="9">
        <v>2.6438015400000001</v>
      </c>
      <c r="H19" s="9" t="str">
        <f>IF($B19="N/A","N/A",IF(G19&gt;1,"Yes","No"))</f>
        <v>Yes</v>
      </c>
      <c r="I19" s="10">
        <v>97.06</v>
      </c>
      <c r="J19" s="10">
        <v>-82.2</v>
      </c>
      <c r="K19" s="9" t="str">
        <f t="shared" si="0"/>
        <v>No</v>
      </c>
    </row>
    <row r="20" spans="1:11" x14ac:dyDescent="0.2">
      <c r="A20" s="91" t="s">
        <v>862</v>
      </c>
      <c r="B20" s="37" t="s">
        <v>213</v>
      </c>
      <c r="C20" s="93">
        <v>71.258995611000003</v>
      </c>
      <c r="D20" s="9" t="str">
        <f>IF($B20="N/A","N/A",IF(C20&gt;15,"No",IF(C20&lt;-15,"No","Yes")))</f>
        <v>N/A</v>
      </c>
      <c r="E20" s="39">
        <v>69.191483374000001</v>
      </c>
      <c r="F20" s="9" t="str">
        <f>IF($B20="N/A","N/A",IF(E20&gt;15,"No",IF(E20&lt;-15,"No","Yes")))</f>
        <v>N/A</v>
      </c>
      <c r="G20" s="39">
        <v>109.6495187</v>
      </c>
      <c r="H20" s="9" t="str">
        <f>IF($B20="N/A","N/A",IF(G20&gt;15,"No",IF(G20&lt;-15,"No","Yes")))</f>
        <v>N/A</v>
      </c>
      <c r="I20" s="10">
        <v>-2.9</v>
      </c>
      <c r="J20" s="10">
        <v>58.47</v>
      </c>
      <c r="K20" s="9" t="str">
        <f t="shared" si="0"/>
        <v>No</v>
      </c>
    </row>
    <row r="21" spans="1:11" x14ac:dyDescent="0.2">
      <c r="A21" s="91" t="s">
        <v>34</v>
      </c>
      <c r="B21" s="37" t="s">
        <v>213</v>
      </c>
      <c r="C21" s="104">
        <v>0</v>
      </c>
      <c r="D21" s="9" t="str">
        <f>IF($B21="N/A","N/A",IF(C21&gt;15,"No",IF(C21&lt;-15,"No","Yes")))</f>
        <v>N/A</v>
      </c>
      <c r="E21" s="105">
        <v>0</v>
      </c>
      <c r="F21" s="9" t="str">
        <f>IF($B21="N/A","N/A",IF(E21&gt;15,"No",IF(E21&lt;-15,"No","Yes")))</f>
        <v>N/A</v>
      </c>
      <c r="G21" s="105">
        <v>3.4207543072000002</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t="s">
        <v>1747</v>
      </c>
      <c r="D24" s="9" t="str">
        <f>IF($B24="N/A","N/A",IF(C24&gt;300,"No",IF(C24&lt;75,"No","Yes")))</f>
        <v>No</v>
      </c>
      <c r="E24" s="39" t="s">
        <v>1747</v>
      </c>
      <c r="F24" s="9" t="str">
        <f>IF($B24="N/A","N/A",IF(E24&gt;300,"No",IF(E24&lt;75,"No","Yes")))</f>
        <v>No</v>
      </c>
      <c r="G24" s="39">
        <v>538.08251744999995</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17513</v>
      </c>
      <c r="D27" s="37" t="s">
        <v>213</v>
      </c>
      <c r="E27" s="38">
        <v>58063</v>
      </c>
      <c r="F27" s="37" t="s">
        <v>213</v>
      </c>
      <c r="G27" s="38">
        <v>21311</v>
      </c>
      <c r="H27" s="9" t="str">
        <f>IF($B27="N/A","N/A",IF(G27&gt;15,"No",IF(G27&lt;-15,"No","Yes")))</f>
        <v>N/A</v>
      </c>
      <c r="I27" s="10">
        <v>231.5</v>
      </c>
      <c r="J27" s="10">
        <v>-63.3</v>
      </c>
      <c r="K27" s="9" t="str">
        <f t="shared" si="0"/>
        <v>No</v>
      </c>
    </row>
    <row r="28" spans="1:11" x14ac:dyDescent="0.2">
      <c r="A28" s="91" t="s">
        <v>346</v>
      </c>
      <c r="B28" s="37" t="s">
        <v>213</v>
      </c>
      <c r="C28" s="90" t="s">
        <v>213</v>
      </c>
      <c r="D28" s="37" t="s">
        <v>213</v>
      </c>
      <c r="E28" s="8">
        <v>0.29903199190000002</v>
      </c>
      <c r="F28" s="37" t="s">
        <v>213</v>
      </c>
      <c r="G28" s="8">
        <v>0.1033563133</v>
      </c>
      <c r="H28" s="9" t="str">
        <f>IF($B28="N/A","N/A",IF(G28&gt;15,"No",IF(G28&lt;-15,"No","Yes")))</f>
        <v>N/A</v>
      </c>
      <c r="I28" s="10" t="s">
        <v>213</v>
      </c>
      <c r="J28" s="10">
        <v>-65.400000000000006</v>
      </c>
      <c r="K28" s="9" t="str">
        <f t="shared" si="0"/>
        <v>No</v>
      </c>
    </row>
    <row r="29" spans="1:11" ht="25.5" x14ac:dyDescent="0.2">
      <c r="A29" s="91" t="s">
        <v>841</v>
      </c>
      <c r="B29" s="37" t="s">
        <v>213</v>
      </c>
      <c r="C29" s="39">
        <v>78.073716668000003</v>
      </c>
      <c r="D29" s="37" t="s">
        <v>213</v>
      </c>
      <c r="E29" s="39">
        <v>81.114306873999993</v>
      </c>
      <c r="F29" s="37" t="s">
        <v>213</v>
      </c>
      <c r="G29" s="39">
        <v>78.542161324999995</v>
      </c>
      <c r="H29" s="37" t="s">
        <v>213</v>
      </c>
      <c r="I29" s="10">
        <v>3.895</v>
      </c>
      <c r="J29" s="10">
        <v>-3.17</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638265</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v>99.953467603999997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v>0</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v>0</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v>4.6532396400000002E-2</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22976</v>
      </c>
      <c r="F51" s="37" t="s">
        <v>213</v>
      </c>
      <c r="G51" s="38">
        <v>1960359</v>
      </c>
      <c r="H51" s="37" t="s">
        <v>213</v>
      </c>
      <c r="I51" s="10" t="s">
        <v>1747</v>
      </c>
      <c r="J51" s="10">
        <v>8432</v>
      </c>
      <c r="K51" s="9" t="str">
        <f t="shared" si="0"/>
        <v>No</v>
      </c>
    </row>
    <row r="52" spans="1:11" x14ac:dyDescent="0.2">
      <c r="A52" s="2" t="s">
        <v>352</v>
      </c>
      <c r="B52" s="37" t="s">
        <v>213</v>
      </c>
      <c r="C52" s="90" t="s">
        <v>1747</v>
      </c>
      <c r="D52" s="9" t="str">
        <f t="shared" ref="D52:D54" si="6">IF($B52="N/A","N/A",IF(C52&gt;15,"No",IF(C52&lt;-15,"No","Yes")))</f>
        <v>N/A</v>
      </c>
      <c r="E52" s="8">
        <v>0</v>
      </c>
      <c r="F52" s="9" t="str">
        <f t="shared" ref="F52:F54" si="7">IF($B52="N/A","N/A",IF(E52&gt;15,"No",IF(E52&lt;-15,"No","Yes")))</f>
        <v>N/A</v>
      </c>
      <c r="G52" s="8">
        <v>94.030889239999993</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3.8997214484999998</v>
      </c>
      <c r="F54" s="9" t="str">
        <f t="shared" si="7"/>
        <v>N/A</v>
      </c>
      <c r="G54" s="8">
        <v>0.48368691650000001</v>
      </c>
      <c r="H54" s="9" t="str">
        <f t="shared" si="8"/>
        <v>N/A</v>
      </c>
      <c r="I54" s="10" t="s">
        <v>213</v>
      </c>
      <c r="J54" s="10">
        <v>-87.6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16260611</v>
      </c>
      <c r="D6" s="9" t="str">
        <f>IF($B6="N/A","N/A",IF(C6&gt;15,"No",IF(C6&lt;-15,"No","Yes")))</f>
        <v>N/A</v>
      </c>
      <c r="E6" s="38">
        <v>16688413</v>
      </c>
      <c r="F6" s="9" t="str">
        <f>IF($B6="N/A","N/A",IF(E6&gt;15,"No",IF(E6&lt;-15,"No","Yes")))</f>
        <v>N/A</v>
      </c>
      <c r="G6" s="38">
        <v>15222063</v>
      </c>
      <c r="H6" s="9" t="str">
        <f>IF($B6="N/A","N/A",IF(G6&gt;15,"No",IF(G6&lt;-15,"No","Yes")))</f>
        <v>N/A</v>
      </c>
      <c r="I6" s="10">
        <v>2.6309999999999998</v>
      </c>
      <c r="J6" s="10">
        <v>-8.7899999999999991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3.5275980711999999</v>
      </c>
      <c r="D9" s="9" t="str">
        <f t="shared" ref="D9:D15" si="1">IF($B9="N/A","N/A",IF(C9&gt;15,"No",IF(C9&lt;-15,"No","Yes")))</f>
        <v>N/A</v>
      </c>
      <c r="E9" s="8">
        <v>3.5021604511</v>
      </c>
      <c r="F9" s="9" t="str">
        <f t="shared" ref="F9:F15" si="2">IF($B9="N/A","N/A",IF(E9&gt;15,"No",IF(E9&lt;-15,"No","Yes")))</f>
        <v>N/A</v>
      </c>
      <c r="G9" s="8">
        <v>3.8379226259000001</v>
      </c>
      <c r="H9" s="9" t="str">
        <f t="shared" ref="H9:H15" si="3">IF($B9="N/A","N/A",IF(G9&gt;15,"No",IF(G9&lt;-15,"No","Yes")))</f>
        <v>N/A</v>
      </c>
      <c r="I9" s="10">
        <v>-0.72099999999999997</v>
      </c>
      <c r="J9" s="10">
        <v>9.5869999999999997</v>
      </c>
      <c r="K9" s="9" t="str">
        <f t="shared" si="0"/>
        <v>Yes</v>
      </c>
    </row>
    <row r="10" spans="1:11" x14ac:dyDescent="0.2">
      <c r="A10" s="91" t="s">
        <v>36</v>
      </c>
      <c r="B10" s="37" t="s">
        <v>213</v>
      </c>
      <c r="C10" s="90">
        <v>0.87969182150000003</v>
      </c>
      <c r="D10" s="9" t="str">
        <f t="shared" si="1"/>
        <v>N/A</v>
      </c>
      <c r="E10" s="8">
        <v>0.95498962789999997</v>
      </c>
      <c r="F10" s="9" t="str">
        <f t="shared" si="2"/>
        <v>N/A</v>
      </c>
      <c r="G10" s="8">
        <v>1.135418949</v>
      </c>
      <c r="H10" s="9" t="str">
        <f t="shared" si="3"/>
        <v>N/A</v>
      </c>
      <c r="I10" s="10">
        <v>8.56</v>
      </c>
      <c r="J10" s="10">
        <v>18.89</v>
      </c>
      <c r="K10" s="9" t="str">
        <f t="shared" si="0"/>
        <v>Yes</v>
      </c>
    </row>
    <row r="11" spans="1:11" x14ac:dyDescent="0.2">
      <c r="A11" s="91" t="s">
        <v>37</v>
      </c>
      <c r="B11" s="37" t="s">
        <v>213</v>
      </c>
      <c r="C11" s="90">
        <v>19.726984923</v>
      </c>
      <c r="D11" s="9" t="str">
        <f t="shared" si="1"/>
        <v>N/A</v>
      </c>
      <c r="E11" s="8">
        <v>16.718897332000001</v>
      </c>
      <c r="F11" s="9" t="str">
        <f t="shared" si="2"/>
        <v>N/A</v>
      </c>
      <c r="G11" s="8">
        <v>15.195815027</v>
      </c>
      <c r="H11" s="9" t="str">
        <f t="shared" si="3"/>
        <v>N/A</v>
      </c>
      <c r="I11" s="10">
        <v>-15.2</v>
      </c>
      <c r="J11" s="10">
        <v>-9.11</v>
      </c>
      <c r="K11" s="9" t="str">
        <f t="shared" si="0"/>
        <v>Yes</v>
      </c>
    </row>
    <row r="12" spans="1:11" x14ac:dyDescent="0.2">
      <c r="A12" s="91" t="s">
        <v>38</v>
      </c>
      <c r="B12" s="37" t="s">
        <v>213</v>
      </c>
      <c r="C12" s="90">
        <v>3.7936418886999999</v>
      </c>
      <c r="D12" s="9" t="str">
        <f t="shared" si="1"/>
        <v>N/A</v>
      </c>
      <c r="E12" s="8">
        <v>3.7648389051</v>
      </c>
      <c r="F12" s="9" t="str">
        <f t="shared" si="2"/>
        <v>N/A</v>
      </c>
      <c r="G12" s="8">
        <v>4.1675487269999998</v>
      </c>
      <c r="H12" s="9" t="str">
        <f t="shared" si="3"/>
        <v>N/A</v>
      </c>
      <c r="I12" s="10">
        <v>-0.75900000000000001</v>
      </c>
      <c r="J12" s="10">
        <v>10.7</v>
      </c>
      <c r="K12" s="9" t="str">
        <f t="shared" si="0"/>
        <v>Yes</v>
      </c>
    </row>
    <row r="13" spans="1:11" x14ac:dyDescent="0.2">
      <c r="A13" s="91" t="s">
        <v>866</v>
      </c>
      <c r="B13" s="37" t="s">
        <v>213</v>
      </c>
      <c r="C13" s="90">
        <v>93.084526913999994</v>
      </c>
      <c r="D13" s="9" t="str">
        <f t="shared" si="1"/>
        <v>N/A</v>
      </c>
      <c r="E13" s="8">
        <v>91.571178449000001</v>
      </c>
      <c r="F13" s="9" t="str">
        <f t="shared" si="2"/>
        <v>N/A</v>
      </c>
      <c r="G13" s="8">
        <v>87.267577576999997</v>
      </c>
      <c r="H13" s="9" t="str">
        <f t="shared" si="3"/>
        <v>N/A</v>
      </c>
      <c r="I13" s="10">
        <v>-1.63</v>
      </c>
      <c r="J13" s="10">
        <v>-4.7</v>
      </c>
      <c r="K13" s="9" t="str">
        <f t="shared" si="0"/>
        <v>Yes</v>
      </c>
    </row>
    <row r="14" spans="1:11" x14ac:dyDescent="0.2">
      <c r="A14" s="91" t="s">
        <v>867</v>
      </c>
      <c r="B14" s="37" t="s">
        <v>213</v>
      </c>
      <c r="C14" s="90">
        <v>83.818102844999999</v>
      </c>
      <c r="D14" s="9" t="str">
        <f t="shared" si="1"/>
        <v>N/A</v>
      </c>
      <c r="E14" s="8">
        <v>81.183443491000006</v>
      </c>
      <c r="F14" s="9" t="str">
        <f t="shared" si="2"/>
        <v>N/A</v>
      </c>
      <c r="G14" s="8">
        <v>79.171273787000004</v>
      </c>
      <c r="H14" s="9" t="str">
        <f t="shared" si="3"/>
        <v>N/A</v>
      </c>
      <c r="I14" s="10">
        <v>-3.14</v>
      </c>
      <c r="J14" s="10">
        <v>-2.48</v>
      </c>
      <c r="K14" s="9" t="str">
        <f t="shared" si="0"/>
        <v>Yes</v>
      </c>
    </row>
    <row r="15" spans="1:11" x14ac:dyDescent="0.2">
      <c r="A15" s="91" t="s">
        <v>161</v>
      </c>
      <c r="B15" s="37" t="s">
        <v>213</v>
      </c>
      <c r="C15" s="90">
        <v>26.769387693999999</v>
      </c>
      <c r="D15" s="9" t="str">
        <f t="shared" si="1"/>
        <v>N/A</v>
      </c>
      <c r="E15" s="8">
        <v>29.872385109</v>
      </c>
      <c r="F15" s="9" t="str">
        <f t="shared" si="2"/>
        <v>N/A</v>
      </c>
      <c r="G15" s="8">
        <v>55.139398647999997</v>
      </c>
      <c r="H15" s="9" t="str">
        <f t="shared" si="3"/>
        <v>N/A</v>
      </c>
      <c r="I15" s="10">
        <v>11.59</v>
      </c>
      <c r="J15" s="10">
        <v>84.58</v>
      </c>
      <c r="K15" s="9" t="str">
        <f t="shared" si="0"/>
        <v>No</v>
      </c>
    </row>
    <row r="16" spans="1:11" x14ac:dyDescent="0.2">
      <c r="A16" s="91" t="s">
        <v>162</v>
      </c>
      <c r="B16" s="37" t="s">
        <v>246</v>
      </c>
      <c r="C16" s="90">
        <v>71.523542380999999</v>
      </c>
      <c r="D16" s="9" t="str">
        <f>IF($B16="N/A","N/A",IF(C16&gt;95,"Yes","No"))</f>
        <v>No</v>
      </c>
      <c r="E16" s="8">
        <v>71.624072342999995</v>
      </c>
      <c r="F16" s="9" t="str">
        <f>IF($B16="N/A","N/A",IF(E16&gt;95,"Yes","No"))</f>
        <v>No</v>
      </c>
      <c r="G16" s="8">
        <v>72.872829392</v>
      </c>
      <c r="H16" s="9" t="str">
        <f>IF($B16="N/A","N/A",IF(G16&gt;95,"Yes","No"))</f>
        <v>No</v>
      </c>
      <c r="I16" s="10">
        <v>0.1406</v>
      </c>
      <c r="J16" s="10">
        <v>1.7430000000000001</v>
      </c>
      <c r="K16" s="9" t="str">
        <f t="shared" ref="K16:K26" si="4">IF(J16="Div by 0", "N/A", IF(J16="N/A","N/A", IF(J16&gt;30, "No", IF(J16&lt;-30, "No", "Yes"))))</f>
        <v>Yes</v>
      </c>
    </row>
    <row r="17" spans="1:11" x14ac:dyDescent="0.2">
      <c r="A17" s="91" t="s">
        <v>868</v>
      </c>
      <c r="B17" s="62" t="s">
        <v>247</v>
      </c>
      <c r="C17" s="90">
        <v>34.652111165999997</v>
      </c>
      <c r="D17" s="9" t="str">
        <f>IF($B17="N/A","N/A",IF(C17&gt;90,"No",IF(C17&lt;50,"No","Yes")))</f>
        <v>No</v>
      </c>
      <c r="E17" s="8">
        <v>34.592438477999998</v>
      </c>
      <c r="F17" s="9" t="str">
        <f>IF($B17="N/A","N/A",IF(E17&gt;90,"No",IF(E17&lt;50,"No","Yes")))</f>
        <v>No</v>
      </c>
      <c r="G17" s="8">
        <v>35.303250288999998</v>
      </c>
      <c r="H17" s="9" t="str">
        <f>IF($B17="N/A","N/A",IF(G17&gt;90,"No",IF(G17&lt;50,"No","Yes")))</f>
        <v>No</v>
      </c>
      <c r="I17" s="10">
        <v>-0.17199999999999999</v>
      </c>
      <c r="J17" s="10">
        <v>2.0550000000000002</v>
      </c>
      <c r="K17" s="9" t="str">
        <f t="shared" si="4"/>
        <v>Yes</v>
      </c>
    </row>
    <row r="18" spans="1:11" x14ac:dyDescent="0.2">
      <c r="A18" s="91" t="s">
        <v>869</v>
      </c>
      <c r="B18" s="62" t="s">
        <v>224</v>
      </c>
      <c r="C18" s="90">
        <v>6.2990191450999999</v>
      </c>
      <c r="D18" s="9" t="str">
        <f t="shared" ref="D18:D23" si="5">IF($B18="N/A","N/A",IF(C18&gt;5,"No",IF(C18&lt;=0,"No","Yes")))</f>
        <v>No</v>
      </c>
      <c r="E18" s="8">
        <v>6.3550141047000004</v>
      </c>
      <c r="F18" s="9" t="str">
        <f t="shared" ref="F18:F23" si="6">IF($B18="N/A","N/A",IF(E18&gt;5,"No",IF(E18&lt;=0,"No","Yes")))</f>
        <v>No</v>
      </c>
      <c r="G18" s="8">
        <v>6.5013789523999996</v>
      </c>
      <c r="H18" s="9" t="str">
        <f t="shared" ref="H18:H23" si="7">IF($B18="N/A","N/A",IF(G18&gt;5,"No",IF(G18&lt;=0,"No","Yes")))</f>
        <v>No</v>
      </c>
      <c r="I18" s="10">
        <v>0.88890000000000002</v>
      </c>
      <c r="J18" s="10">
        <v>2.3029999999999999</v>
      </c>
      <c r="K18" s="9" t="str">
        <f t="shared" si="4"/>
        <v>Yes</v>
      </c>
    </row>
    <row r="19" spans="1:11" x14ac:dyDescent="0.2">
      <c r="A19" s="91" t="s">
        <v>870</v>
      </c>
      <c r="B19" s="62" t="s">
        <v>224</v>
      </c>
      <c r="C19" s="90">
        <v>4.5841204859999998</v>
      </c>
      <c r="D19" s="9" t="str">
        <f t="shared" si="5"/>
        <v>Yes</v>
      </c>
      <c r="E19" s="8">
        <v>4.3038604090000003</v>
      </c>
      <c r="F19" s="9" t="str">
        <f t="shared" si="6"/>
        <v>Yes</v>
      </c>
      <c r="G19" s="8">
        <v>3.7828315387</v>
      </c>
      <c r="H19" s="9" t="str">
        <f t="shared" si="7"/>
        <v>Yes</v>
      </c>
      <c r="I19" s="10">
        <v>-6.11</v>
      </c>
      <c r="J19" s="10">
        <v>-12.1</v>
      </c>
      <c r="K19" s="9" t="str">
        <f t="shared" si="4"/>
        <v>Yes</v>
      </c>
    </row>
    <row r="20" spans="1:11" x14ac:dyDescent="0.2">
      <c r="A20" s="91" t="s">
        <v>871</v>
      </c>
      <c r="B20" s="62" t="s">
        <v>224</v>
      </c>
      <c r="C20" s="90">
        <v>0.64835202069999998</v>
      </c>
      <c r="D20" s="9" t="str">
        <f t="shared" si="5"/>
        <v>Yes</v>
      </c>
      <c r="E20" s="8">
        <v>0.93950814859999998</v>
      </c>
      <c r="F20" s="9" t="str">
        <f t="shared" si="6"/>
        <v>Yes</v>
      </c>
      <c r="G20" s="8">
        <v>1.0171748731000001</v>
      </c>
      <c r="H20" s="9" t="str">
        <f t="shared" si="7"/>
        <v>Yes</v>
      </c>
      <c r="I20" s="10">
        <v>44.91</v>
      </c>
      <c r="J20" s="10">
        <v>8.2669999999999995</v>
      </c>
      <c r="K20" s="9" t="str">
        <f t="shared" si="4"/>
        <v>Yes</v>
      </c>
    </row>
    <row r="21" spans="1:11" x14ac:dyDescent="0.2">
      <c r="A21" s="91" t="s">
        <v>872</v>
      </c>
      <c r="B21" s="37" t="s">
        <v>213</v>
      </c>
      <c r="C21" s="90">
        <v>9.0876044000000003E-2</v>
      </c>
      <c r="D21" s="9" t="str">
        <f t="shared" si="5"/>
        <v>N/A</v>
      </c>
      <c r="E21" s="8">
        <v>0.1046654346</v>
      </c>
      <c r="F21" s="9" t="str">
        <f t="shared" si="6"/>
        <v>N/A</v>
      </c>
      <c r="G21" s="8">
        <v>0.1146230968</v>
      </c>
      <c r="H21" s="9" t="str">
        <f t="shared" si="7"/>
        <v>N/A</v>
      </c>
      <c r="I21" s="10">
        <v>15.17</v>
      </c>
      <c r="J21" s="10">
        <v>9.5139999999999993</v>
      </c>
      <c r="K21" s="9" t="str">
        <f t="shared" si="4"/>
        <v>Yes</v>
      </c>
    </row>
    <row r="22" spans="1:11" x14ac:dyDescent="0.2">
      <c r="A22" s="91" t="s">
        <v>1742</v>
      </c>
      <c r="B22" s="37" t="s">
        <v>213</v>
      </c>
      <c r="C22" s="90">
        <v>1.0184119199999999E-2</v>
      </c>
      <c r="D22" s="9" t="str">
        <f t="shared" si="5"/>
        <v>N/A</v>
      </c>
      <c r="E22" s="8">
        <v>9.0541862999999993E-3</v>
      </c>
      <c r="F22" s="9" t="str">
        <f t="shared" si="6"/>
        <v>N/A</v>
      </c>
      <c r="G22" s="8">
        <v>1.04847812E-2</v>
      </c>
      <c r="H22" s="9" t="str">
        <f t="shared" si="7"/>
        <v>N/A</v>
      </c>
      <c r="I22" s="10">
        <v>-11.1</v>
      </c>
      <c r="J22" s="10">
        <v>15.8</v>
      </c>
      <c r="K22" s="9" t="str">
        <f t="shared" si="4"/>
        <v>Yes</v>
      </c>
    </row>
    <row r="23" spans="1:11" x14ac:dyDescent="0.2">
      <c r="A23" s="91" t="s">
        <v>873</v>
      </c>
      <c r="B23" s="37" t="s">
        <v>213</v>
      </c>
      <c r="C23" s="90">
        <v>7.2752494000000003E-3</v>
      </c>
      <c r="D23" s="9" t="str">
        <f t="shared" si="5"/>
        <v>N/A</v>
      </c>
      <c r="E23" s="8">
        <v>9.0661705999999995E-3</v>
      </c>
      <c r="F23" s="9" t="str">
        <f t="shared" si="6"/>
        <v>N/A</v>
      </c>
      <c r="G23" s="8">
        <v>1.6187030599999999E-2</v>
      </c>
      <c r="H23" s="9" t="str">
        <f t="shared" si="7"/>
        <v>N/A</v>
      </c>
      <c r="I23" s="10">
        <v>24.62</v>
      </c>
      <c r="J23" s="10">
        <v>78.540000000000006</v>
      </c>
      <c r="K23" s="9" t="str">
        <f t="shared" si="4"/>
        <v>No</v>
      </c>
    </row>
    <row r="24" spans="1:11" x14ac:dyDescent="0.2">
      <c r="A24" s="91" t="s">
        <v>874</v>
      </c>
      <c r="B24" s="37" t="s">
        <v>232</v>
      </c>
      <c r="C24" s="90">
        <v>4.0062824207999999</v>
      </c>
      <c r="D24" s="9" t="str">
        <f>IF($B24="N/A","N/A",IF(C24&gt;10,"No",IF(C24&lt;1,"No","Yes")))</f>
        <v>Yes</v>
      </c>
      <c r="E24" s="8">
        <v>3.8057183748000001</v>
      </c>
      <c r="F24" s="9" t="str">
        <f>IF($B24="N/A","N/A",IF(E24&gt;10,"No",IF(E24&lt;1,"No","Yes")))</f>
        <v>Yes</v>
      </c>
      <c r="G24" s="8">
        <v>3.6054902676</v>
      </c>
      <c r="H24" s="9" t="str">
        <f>IF($B24="N/A","N/A",IF(G24&gt;10,"No",IF(G24&lt;1,"No","Yes")))</f>
        <v>Yes</v>
      </c>
      <c r="I24" s="10">
        <v>-5.01</v>
      </c>
      <c r="J24" s="10">
        <v>-5.26</v>
      </c>
      <c r="K24" s="9" t="str">
        <f t="shared" si="4"/>
        <v>Yes</v>
      </c>
    </row>
    <row r="25" spans="1:11" x14ac:dyDescent="0.2">
      <c r="A25" s="91" t="s">
        <v>875</v>
      </c>
      <c r="B25" s="94" t="s">
        <v>239</v>
      </c>
      <c r="C25" s="90">
        <v>3.8160620164000001</v>
      </c>
      <c r="D25" s="9" t="str">
        <f>IF($B25="N/A","N/A",IF(C25&gt;10,"No",IF(C25&lt;=0,"No","Yes")))</f>
        <v>Yes</v>
      </c>
      <c r="E25" s="8">
        <v>3.7785797847000002</v>
      </c>
      <c r="F25" s="9" t="str">
        <f>IF($B25="N/A","N/A",IF(E25&gt;10,"No",IF(E25&lt;=0,"No","Yes")))</f>
        <v>Yes</v>
      </c>
      <c r="G25" s="8">
        <v>3.6314065970999998</v>
      </c>
      <c r="H25" s="9" t="str">
        <f>IF($B25="N/A","N/A",IF(G25&gt;10,"No",IF(G25&lt;=0,"No","Yes")))</f>
        <v>Yes</v>
      </c>
      <c r="I25" s="10">
        <v>-0.98199999999999998</v>
      </c>
      <c r="J25" s="10">
        <v>-3.89</v>
      </c>
      <c r="K25" s="9" t="str">
        <f t="shared" si="4"/>
        <v>Yes</v>
      </c>
    </row>
    <row r="26" spans="1:11" x14ac:dyDescent="0.2">
      <c r="A26" s="91" t="s">
        <v>876</v>
      </c>
      <c r="B26" s="62" t="s">
        <v>248</v>
      </c>
      <c r="C26" s="90">
        <v>28.476457619000001</v>
      </c>
      <c r="D26" s="9" t="str">
        <f>IF($B26="N/A","N/A",IF(C26&gt;=5,"No",IF(C26&lt;0,"No","Yes")))</f>
        <v>No</v>
      </c>
      <c r="E26" s="8">
        <v>28.375927656999998</v>
      </c>
      <c r="F26" s="9" t="str">
        <f>IF($B26="N/A","N/A",IF(E26&gt;=5,"No",IF(E26&lt;0,"No","Yes")))</f>
        <v>No</v>
      </c>
      <c r="G26" s="8">
        <v>27.127170608</v>
      </c>
      <c r="H26" s="9" t="str">
        <f>IF($B26="N/A","N/A",IF(G26&gt;=5,"No",IF(G26&lt;0,"No","Yes")))</f>
        <v>No</v>
      </c>
      <c r="I26" s="10">
        <v>-0.35299999999999998</v>
      </c>
      <c r="J26" s="10">
        <v>-4.4000000000000004</v>
      </c>
      <c r="K26" s="9" t="str">
        <f t="shared" si="4"/>
        <v>Yes</v>
      </c>
    </row>
    <row r="27" spans="1:11" x14ac:dyDescent="0.2">
      <c r="A27" s="91" t="s">
        <v>14</v>
      </c>
      <c r="B27" s="62" t="s">
        <v>249</v>
      </c>
      <c r="C27" s="90">
        <v>0.25364360540000003</v>
      </c>
      <c r="D27" s="9" t="str">
        <f>IF($B27="N/A","N/A",IF(C27&gt;15,"No",IF(C27&lt;=0,"No","Yes")))</f>
        <v>Yes</v>
      </c>
      <c r="E27" s="8">
        <v>0.30755470880000002</v>
      </c>
      <c r="F27" s="9" t="str">
        <f>IF($B27="N/A","N/A",IF(E27&gt;15,"No",IF(E27&lt;=0,"No","Yes")))</f>
        <v>Yes</v>
      </c>
      <c r="G27" s="8">
        <v>0.32897643370000001</v>
      </c>
      <c r="H27" s="9" t="str">
        <f>IF($B27="N/A","N/A",IF(G27&gt;15,"No",IF(G27&lt;=0,"No","Yes")))</f>
        <v>Yes</v>
      </c>
      <c r="I27" s="10">
        <v>21.25</v>
      </c>
      <c r="J27" s="10">
        <v>6.9649999999999999</v>
      </c>
      <c r="K27" s="9" t="str">
        <f>IF(J27="Div by 0", "N/A", IF(J27="N/A","N/A", IF(J27&gt;30, "No", IF(J27&lt;-30, "No", "Yes"))))</f>
        <v>Yes</v>
      </c>
    </row>
    <row r="28" spans="1:11" x14ac:dyDescent="0.2">
      <c r="A28" s="91" t="s">
        <v>877</v>
      </c>
      <c r="B28" s="37" t="s">
        <v>213</v>
      </c>
      <c r="C28" s="93">
        <v>47.364998544999999</v>
      </c>
      <c r="D28" s="9" t="str">
        <f>IF($B28="N/A","N/A",IF(C28&gt;15,"No",IF(C28&lt;-15,"No","Yes")))</f>
        <v>N/A</v>
      </c>
      <c r="E28" s="39">
        <v>52.823968358999998</v>
      </c>
      <c r="F28" s="9" t="str">
        <f>IF($B28="N/A","N/A",IF(E28&gt;15,"No",IF(E28&lt;-15,"No","Yes")))</f>
        <v>N/A</v>
      </c>
      <c r="G28" s="39">
        <v>51.450965513</v>
      </c>
      <c r="H28" s="9" t="str">
        <f>IF($B28="N/A","N/A",IF(G28&gt;15,"No",IF(G28&lt;-15,"No","Yes")))</f>
        <v>N/A</v>
      </c>
      <c r="I28" s="10">
        <v>11.53</v>
      </c>
      <c r="J28" s="10">
        <v>-2.6</v>
      </c>
      <c r="K28" s="9" t="str">
        <f>IF(J28="Div by 0", "N/A", IF(J28="N/A","N/A", IF(J28&gt;30, "No", IF(J28&lt;-30, "No", "Yes"))))</f>
        <v>Yes</v>
      </c>
    </row>
    <row r="29" spans="1:11" x14ac:dyDescent="0.2">
      <c r="A29" s="91" t="s">
        <v>378</v>
      </c>
      <c r="B29" s="37" t="s">
        <v>250</v>
      </c>
      <c r="C29" s="90">
        <v>16.803015582</v>
      </c>
      <c r="D29" s="9" t="str">
        <f>IF($B29="N/A","N/A",IF(C29&gt;35,"No",IF(C29&lt;10,"No","Yes")))</f>
        <v>Yes</v>
      </c>
      <c r="E29" s="8">
        <v>16.391816286000001</v>
      </c>
      <c r="F29" s="9" t="str">
        <f>IF($B29="N/A","N/A",IF(E29&gt;35,"No",IF(E29&lt;10,"No","Yes")))</f>
        <v>Yes</v>
      </c>
      <c r="G29" s="8">
        <v>15.346599209000001</v>
      </c>
      <c r="H29" s="9" t="str">
        <f>IF($B29="N/A","N/A",IF(G29&gt;35,"No",IF(G29&lt;10,"No","Yes")))</f>
        <v>Yes</v>
      </c>
      <c r="I29" s="10">
        <v>-2.4500000000000002</v>
      </c>
      <c r="J29" s="10">
        <v>-6.38</v>
      </c>
      <c r="K29" s="9" t="str">
        <f t="shared" ref="K29:K54" si="8">IF(J29="Div by 0", "N/A", IF(J29="N/A","N/A", IF(J29&gt;30, "No", IF(J29&lt;-30, "No", "Yes"))))</f>
        <v>Yes</v>
      </c>
    </row>
    <row r="30" spans="1:11" x14ac:dyDescent="0.2">
      <c r="A30" s="91" t="s">
        <v>379</v>
      </c>
      <c r="B30" s="37" t="s">
        <v>251</v>
      </c>
      <c r="C30" s="90">
        <v>10.247978997000001</v>
      </c>
      <c r="D30" s="9" t="str">
        <f>IF($B30="N/A","N/A",IF(C30&gt;20,"No",IF(C30&lt;2,"No","Yes")))</f>
        <v>Yes</v>
      </c>
      <c r="E30" s="8">
        <v>10.669714369999999</v>
      </c>
      <c r="F30" s="9" t="str">
        <f>IF($B30="N/A","N/A",IF(E30&gt;20,"No",IF(E30&lt;2,"No","Yes")))</f>
        <v>Yes</v>
      </c>
      <c r="G30" s="8">
        <v>11.556061751</v>
      </c>
      <c r="H30" s="9" t="str">
        <f>IF($B30="N/A","N/A",IF(G30&gt;20,"No",IF(G30&lt;2,"No","Yes")))</f>
        <v>Yes</v>
      </c>
      <c r="I30" s="10">
        <v>4.1150000000000002</v>
      </c>
      <c r="J30" s="10">
        <v>8.3070000000000004</v>
      </c>
      <c r="K30" s="9" t="str">
        <f t="shared" si="8"/>
        <v>Yes</v>
      </c>
    </row>
    <row r="31" spans="1:11" x14ac:dyDescent="0.2">
      <c r="A31" s="91" t="s">
        <v>380</v>
      </c>
      <c r="B31" s="37" t="s">
        <v>252</v>
      </c>
      <c r="C31" s="90">
        <v>5.5982090710000003</v>
      </c>
      <c r="D31" s="9" t="str">
        <f>IF($B31="N/A","N/A",IF(C31&gt;8,"No",IF(C31&lt;0.5,"No","Yes")))</f>
        <v>Yes</v>
      </c>
      <c r="E31" s="8">
        <v>5.5662153135999999</v>
      </c>
      <c r="F31" s="9" t="str">
        <f>IF($B31="N/A","N/A",IF(E31&gt;8,"No",IF(E31&lt;0.5,"No","Yes")))</f>
        <v>Yes</v>
      </c>
      <c r="G31" s="8">
        <v>5.7660909694000004</v>
      </c>
      <c r="H31" s="9" t="str">
        <f>IF($B31="N/A","N/A",IF(G31&gt;8,"No",IF(G31&lt;0.5,"No","Yes")))</f>
        <v>Yes</v>
      </c>
      <c r="I31" s="10">
        <v>-0.57099999999999995</v>
      </c>
      <c r="J31" s="10">
        <v>3.5910000000000002</v>
      </c>
      <c r="K31" s="9" t="str">
        <f t="shared" si="8"/>
        <v>Yes</v>
      </c>
    </row>
    <row r="32" spans="1:11" x14ac:dyDescent="0.2">
      <c r="A32" s="91" t="s">
        <v>381</v>
      </c>
      <c r="B32" s="37" t="s">
        <v>253</v>
      </c>
      <c r="C32" s="90">
        <v>11.275609508000001</v>
      </c>
      <c r="D32" s="9" t="str">
        <f>IF($B32="N/A","N/A",IF(C32&gt;25,"No",IF(C32&lt;3,"No","Yes")))</f>
        <v>Yes</v>
      </c>
      <c r="E32" s="8">
        <v>11.340718857000001</v>
      </c>
      <c r="F32" s="9" t="str">
        <f>IF($B32="N/A","N/A",IF(E32&gt;25,"No",IF(E32&lt;3,"No","Yes")))</f>
        <v>Yes</v>
      </c>
      <c r="G32" s="8">
        <v>12.38296675</v>
      </c>
      <c r="H32" s="9" t="str">
        <f>IF($B32="N/A","N/A",IF(G32&gt;25,"No",IF(G32&lt;3,"No","Yes")))</f>
        <v>Yes</v>
      </c>
      <c r="I32" s="10">
        <v>0.57740000000000002</v>
      </c>
      <c r="J32" s="10">
        <v>9.19</v>
      </c>
      <c r="K32" s="9" t="str">
        <f t="shared" si="8"/>
        <v>Yes</v>
      </c>
    </row>
    <row r="33" spans="1:11" x14ac:dyDescent="0.2">
      <c r="A33" s="91" t="s">
        <v>382</v>
      </c>
      <c r="B33" s="37" t="s">
        <v>254</v>
      </c>
      <c r="C33" s="90">
        <v>5.0250325772000002</v>
      </c>
      <c r="D33" s="9" t="str">
        <f>IF($B33="N/A","N/A",IF(C33&gt;25,"No",IF(C33&lt;2,"No","Yes")))</f>
        <v>Yes</v>
      </c>
      <c r="E33" s="8">
        <v>4.8780192580000001</v>
      </c>
      <c r="F33" s="9" t="str">
        <f>IF($B33="N/A","N/A",IF(E33&gt;25,"No",IF(E33&lt;2,"No","Yes")))</f>
        <v>Yes</v>
      </c>
      <c r="G33" s="8">
        <v>4.9020885013999997</v>
      </c>
      <c r="H33" s="9" t="str">
        <f>IF($B33="N/A","N/A",IF(G33&gt;25,"No",IF(G33&lt;2,"No","Yes")))</f>
        <v>Yes</v>
      </c>
      <c r="I33" s="10">
        <v>-2.93</v>
      </c>
      <c r="J33" s="10">
        <v>0.49340000000000001</v>
      </c>
      <c r="K33" s="9" t="str">
        <f t="shared" si="8"/>
        <v>Yes</v>
      </c>
    </row>
    <row r="34" spans="1:11" x14ac:dyDescent="0.2">
      <c r="A34" s="91" t="s">
        <v>383</v>
      </c>
      <c r="B34" s="37" t="s">
        <v>255</v>
      </c>
      <c r="C34" s="90">
        <v>0.39239607910000002</v>
      </c>
      <c r="D34" s="9" t="str">
        <f>IF($B34="N/A","N/A",IF(C34&gt;25,"No",IF(C34&lt;=0,"No","Yes")))</f>
        <v>Yes</v>
      </c>
      <c r="E34" s="8">
        <v>0.43213216259999998</v>
      </c>
      <c r="F34" s="9" t="str">
        <f>IF($B34="N/A","N/A",IF(E34&gt;25,"No",IF(E34&lt;=0,"No","Yes")))</f>
        <v>Yes</v>
      </c>
      <c r="G34" s="8">
        <v>0.41567296100000001</v>
      </c>
      <c r="H34" s="9" t="str">
        <f>IF($B34="N/A","N/A",IF(G34&gt;25,"No",IF(G34&lt;=0,"No","Yes")))</f>
        <v>Yes</v>
      </c>
      <c r="I34" s="10">
        <v>10.130000000000001</v>
      </c>
      <c r="J34" s="10">
        <v>-3.81</v>
      </c>
      <c r="K34" s="9" t="str">
        <f t="shared" si="8"/>
        <v>Yes</v>
      </c>
    </row>
    <row r="35" spans="1:11" x14ac:dyDescent="0.2">
      <c r="A35" s="91" t="s">
        <v>384</v>
      </c>
      <c r="B35" s="37" t="s">
        <v>256</v>
      </c>
      <c r="C35" s="90">
        <v>25.190941471999999</v>
      </c>
      <c r="D35" s="9" t="str">
        <f>IF($B35="N/A","N/A",IF(C35&gt;20,"No",IF(C35&lt;4,"No","Yes")))</f>
        <v>No</v>
      </c>
      <c r="E35" s="8">
        <v>24.725209041999999</v>
      </c>
      <c r="F35" s="9" t="str">
        <f>IF($B35="N/A","N/A",IF(E35&gt;20,"No",IF(E35&lt;4,"No","Yes")))</f>
        <v>No</v>
      </c>
      <c r="G35" s="8">
        <v>23.141094606999999</v>
      </c>
      <c r="H35" s="9" t="str">
        <f>IF($B35="N/A","N/A",IF(G35&gt;20,"No",IF(G35&lt;4,"No","Yes")))</f>
        <v>No</v>
      </c>
      <c r="I35" s="10">
        <v>-1.85</v>
      </c>
      <c r="J35" s="10">
        <v>-6.41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5.6089958734999996</v>
      </c>
      <c r="D37" s="9" t="str">
        <f>IF($B37="N/A","N/A",IF(C37&gt;=25,"No",IF(C37&lt;0,"No","Yes")))</f>
        <v>Yes</v>
      </c>
      <c r="E37" s="8">
        <v>5.7911498234999996</v>
      </c>
      <c r="F37" s="9" t="str">
        <f>IF($B37="N/A","N/A",IF(E37&gt;=25,"No",IF(E37&lt;0,"No","Yes")))</f>
        <v>Yes</v>
      </c>
      <c r="G37" s="8">
        <v>6.3445013991000003</v>
      </c>
      <c r="H37" s="9" t="str">
        <f>IF($B37="N/A","N/A",IF(G37&gt;=25,"No",IF(G37&lt;0,"No","Yes")))</f>
        <v>Yes</v>
      </c>
      <c r="I37" s="10">
        <v>3.2480000000000002</v>
      </c>
      <c r="J37" s="10">
        <v>9.5549999999999997</v>
      </c>
      <c r="K37" s="9" t="str">
        <f t="shared" si="8"/>
        <v>Yes</v>
      </c>
    </row>
    <row r="38" spans="1:11" x14ac:dyDescent="0.2">
      <c r="A38" s="91" t="s">
        <v>387</v>
      </c>
      <c r="B38" s="37" t="s">
        <v>221</v>
      </c>
      <c r="C38" s="90">
        <v>5.5780868258999998</v>
      </c>
      <c r="D38" s="9" t="str">
        <f>IF($B38="N/A","N/A",IF(C38&gt;3,"Yes","No"))</f>
        <v>Yes</v>
      </c>
      <c r="E38" s="8">
        <v>5.5206807262000002</v>
      </c>
      <c r="F38" s="9" t="str">
        <f>IF($B38="N/A","N/A",IF(E38&gt;3,"Yes","No"))</f>
        <v>Yes</v>
      </c>
      <c r="G38" s="8">
        <v>3.5289500509999998</v>
      </c>
      <c r="H38" s="9" t="str">
        <f>IF($B38="N/A","N/A",IF(G38&gt;3,"Yes","No"))</f>
        <v>Yes</v>
      </c>
      <c r="I38" s="10">
        <v>-1.03</v>
      </c>
      <c r="J38" s="10">
        <v>-36.1</v>
      </c>
      <c r="K38" s="9" t="str">
        <f t="shared" si="8"/>
        <v>No</v>
      </c>
    </row>
    <row r="39" spans="1:11" x14ac:dyDescent="0.2">
      <c r="A39" s="91" t="s">
        <v>388</v>
      </c>
      <c r="B39" s="37" t="s">
        <v>220</v>
      </c>
      <c r="C39" s="90">
        <v>0.41289346380000003</v>
      </c>
      <c r="D39" s="9" t="str">
        <f>IF($B39="N/A","N/A",IF(C39&gt;1,"Yes","No"))</f>
        <v>No</v>
      </c>
      <c r="E39" s="8">
        <v>0.41761909899999999</v>
      </c>
      <c r="F39" s="9" t="str">
        <f>IF($B39="N/A","N/A",IF(E39&gt;1,"Yes","No"))</f>
        <v>No</v>
      </c>
      <c r="G39" s="8">
        <v>0.36066070680000001</v>
      </c>
      <c r="H39" s="9" t="str">
        <f>IF($B39="N/A","N/A",IF(G39&gt;1,"Yes","No"))</f>
        <v>No</v>
      </c>
      <c r="I39" s="10">
        <v>1.145</v>
      </c>
      <c r="J39" s="10">
        <v>-13.6</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3.6714487499999997E-2</v>
      </c>
      <c r="D42" s="9" t="str">
        <f>IF($B42="N/A","N/A",IF(C42&gt;0,"Yes","No"))</f>
        <v>Yes</v>
      </c>
      <c r="E42" s="8">
        <v>3.8008407399999999E-2</v>
      </c>
      <c r="F42" s="9" t="str">
        <f>IF($B42="N/A","N/A",IF(E42&gt;0,"Yes","No"))</f>
        <v>Yes</v>
      </c>
      <c r="G42" s="8">
        <v>4.1479266000000001E-2</v>
      </c>
      <c r="H42" s="9" t="str">
        <f>IF($B42="N/A","N/A",IF(G42&gt;0,"Yes","No"))</f>
        <v>Yes</v>
      </c>
      <c r="I42" s="10">
        <v>3.524</v>
      </c>
      <c r="J42" s="10">
        <v>9.1319999999999997</v>
      </c>
      <c r="K42" s="9" t="str">
        <f t="shared" si="8"/>
        <v>Yes</v>
      </c>
    </row>
    <row r="43" spans="1:11" x14ac:dyDescent="0.2">
      <c r="A43" s="91" t="s">
        <v>392</v>
      </c>
      <c r="B43" s="37" t="s">
        <v>259</v>
      </c>
      <c r="C43" s="90">
        <v>3.1387442943999999</v>
      </c>
      <c r="D43" s="9" t="str">
        <f>IF($B43="N/A","N/A",IF(C43&gt;0,"Yes","No"))</f>
        <v>Yes</v>
      </c>
      <c r="E43" s="8">
        <v>2.9951020506999999</v>
      </c>
      <c r="F43" s="9" t="str">
        <f>IF($B43="N/A","N/A",IF(E43&gt;0,"Yes","No"))</f>
        <v>Yes</v>
      </c>
      <c r="G43" s="8">
        <v>3.3513000175999998</v>
      </c>
      <c r="H43" s="9" t="str">
        <f>IF($B43="N/A","N/A",IF(G43&gt;0,"Yes","No"))</f>
        <v>Yes</v>
      </c>
      <c r="I43" s="10">
        <v>-4.58</v>
      </c>
      <c r="J43" s="10">
        <v>11.89</v>
      </c>
      <c r="K43" s="9" t="str">
        <f t="shared" si="8"/>
        <v>Yes</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0.67649979449999997</v>
      </c>
      <c r="D45" s="9" t="str">
        <f>IF($B45="N/A","N/A",IF(C45&gt;1,"Yes","No"))</f>
        <v>No</v>
      </c>
      <c r="E45" s="8">
        <v>0.630275629</v>
      </c>
      <c r="F45" s="9" t="str">
        <f>IF($B45="N/A","N/A",IF(E45&gt;1,"Yes","No"))</f>
        <v>No</v>
      </c>
      <c r="G45" s="8">
        <v>0.66800406749999997</v>
      </c>
      <c r="H45" s="9" t="str">
        <f>IF($B45="N/A","N/A",IF(G45&gt;1,"Yes","No"))</f>
        <v>No</v>
      </c>
      <c r="I45" s="10">
        <v>-6.83</v>
      </c>
      <c r="J45" s="10">
        <v>5.9859999999999998</v>
      </c>
      <c r="K45" s="9" t="str">
        <f t="shared" si="8"/>
        <v>Yes</v>
      </c>
    </row>
    <row r="46" spans="1:11" x14ac:dyDescent="0.2">
      <c r="A46" s="91" t="s">
        <v>395</v>
      </c>
      <c r="B46" s="37" t="s">
        <v>259</v>
      </c>
      <c r="C46" s="90">
        <v>7.7727706499999993E-2</v>
      </c>
      <c r="D46" s="9" t="str">
        <f>IF($B46="N/A","N/A",IF(C46&gt;0,"Yes","No"))</f>
        <v>Yes</v>
      </c>
      <c r="E46" s="8">
        <v>0.11325223080000001</v>
      </c>
      <c r="F46" s="9" t="str">
        <f>IF($B46="N/A","N/A",IF(E46&gt;0,"Yes","No"))</f>
        <v>Yes</v>
      </c>
      <c r="G46" s="8">
        <v>0.1659367722</v>
      </c>
      <c r="H46" s="9" t="str">
        <f>IF($B46="N/A","N/A",IF(G46&gt;0,"Yes","No"))</f>
        <v>Yes</v>
      </c>
      <c r="I46" s="10">
        <v>45.7</v>
      </c>
      <c r="J46" s="10">
        <v>46.52</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0.58840347390000003</v>
      </c>
      <c r="D48" s="9" t="str">
        <f>IF($B48="N/A","N/A",IF(C48&gt;15,"No",IF(C48&lt;-15,"No","Yes")))</f>
        <v>N/A</v>
      </c>
      <c r="E48" s="8">
        <v>0.70152865939999998</v>
      </c>
      <c r="F48" s="9" t="str">
        <f>IF($B48="N/A","N/A",IF(E48&gt;15,"No",IF(E48&lt;-15,"No","Yes")))</f>
        <v>N/A</v>
      </c>
      <c r="G48" s="8">
        <v>0.79646891490000005</v>
      </c>
      <c r="H48" s="9" t="str">
        <f>IF($B48="N/A","N/A",IF(G48&gt;15,"No",IF(G48&lt;-15,"No","Yes")))</f>
        <v>N/A</v>
      </c>
      <c r="I48" s="10">
        <v>19.23</v>
      </c>
      <c r="J48" s="10">
        <v>13.53</v>
      </c>
      <c r="K48" s="9" t="str">
        <f t="shared" si="8"/>
        <v>Yes</v>
      </c>
    </row>
    <row r="49" spans="1:11" x14ac:dyDescent="0.2">
      <c r="A49" s="91" t="s">
        <v>398</v>
      </c>
      <c r="B49" s="37" t="s">
        <v>213</v>
      </c>
      <c r="C49" s="90">
        <v>1.56021197E-2</v>
      </c>
      <c r="D49" s="9" t="str">
        <f>IF($B49="N/A","N/A",IF(C49&gt;15,"No",IF(C49&lt;-15,"No","Yes")))</f>
        <v>N/A</v>
      </c>
      <c r="E49" s="8">
        <v>2.2123134199999998E-2</v>
      </c>
      <c r="F49" s="9" t="str">
        <f>IF($B49="N/A","N/A",IF(E49&gt;15,"No",IF(E49&lt;-15,"No","Yes")))</f>
        <v>N/A</v>
      </c>
      <c r="G49" s="8">
        <v>3.00813365E-2</v>
      </c>
      <c r="H49" s="9" t="str">
        <f>IF($B49="N/A","N/A",IF(G49&gt;15,"No",IF(G49&lt;-15,"No","Yes")))</f>
        <v>N/A</v>
      </c>
      <c r="I49" s="10">
        <v>41.8</v>
      </c>
      <c r="J49" s="10">
        <v>35.97</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5.3565022999999996E-3</v>
      </c>
      <c r="D51" s="9" t="str">
        <f>IF($B51="N/A","N/A",IF(C51&gt;15,"No",IF(C51&lt;-15,"No","Yes")))</f>
        <v>N/A</v>
      </c>
      <c r="E51" s="8">
        <v>5.0334324999999997E-3</v>
      </c>
      <c r="F51" s="9" t="str">
        <f>IF($B51="N/A","N/A",IF(E51&gt;15,"No",IF(E51&lt;-15,"No","Yes")))</f>
        <v>N/A</v>
      </c>
      <c r="G51" s="8">
        <v>2.3781270999999999E-3</v>
      </c>
      <c r="H51" s="9" t="str">
        <f>IF($B51="N/A","N/A",IF(G51&gt;15,"No",IF(G51&lt;-15,"No","Yes")))</f>
        <v>N/A</v>
      </c>
      <c r="I51" s="10">
        <v>-6.03</v>
      </c>
      <c r="J51" s="10">
        <v>-52.8</v>
      </c>
      <c r="K51" s="9" t="str">
        <f t="shared" si="8"/>
        <v>No</v>
      </c>
    </row>
    <row r="52" spans="1:11" x14ac:dyDescent="0.2">
      <c r="A52" s="91" t="s">
        <v>401</v>
      </c>
      <c r="B52" s="37" t="s">
        <v>220</v>
      </c>
      <c r="C52" s="90">
        <v>9.1431004652999999</v>
      </c>
      <c r="D52" s="9" t="str">
        <f>IF($B52="N/A","N/A",IF(C52&gt;1,"Yes","No"))</f>
        <v>Yes</v>
      </c>
      <c r="E52" s="8">
        <v>9.5591354312999997</v>
      </c>
      <c r="F52" s="9" t="str">
        <f>IF($B52="N/A","N/A",IF(E52&gt;1,"Yes","No"))</f>
        <v>Yes</v>
      </c>
      <c r="G52" s="8">
        <v>10.930581485999999</v>
      </c>
      <c r="H52" s="9" t="str">
        <f>IF($B52="N/A","N/A",IF(G52&gt;1,"Yes","No"))</f>
        <v>Yes</v>
      </c>
      <c r="I52" s="10">
        <v>4.55</v>
      </c>
      <c r="J52" s="10">
        <v>14.35</v>
      </c>
      <c r="K52" s="9" t="str">
        <f t="shared" si="8"/>
        <v>Yes</v>
      </c>
    </row>
    <row r="53" spans="1:11" x14ac:dyDescent="0.2">
      <c r="A53" s="91" t="s">
        <v>402</v>
      </c>
      <c r="B53" s="37" t="s">
        <v>259</v>
      </c>
      <c r="C53" s="90">
        <v>0.18434116649999999</v>
      </c>
      <c r="D53" s="9" t="str">
        <f>IF($B53="N/A","N/A",IF(C53&gt;0,"Yes","No"))</f>
        <v>Yes</v>
      </c>
      <c r="E53" s="8">
        <v>0.20226608730000001</v>
      </c>
      <c r="F53" s="9" t="str">
        <f>IF($B53="N/A","N/A",IF(E53&gt;0,"Yes","No"))</f>
        <v>Yes</v>
      </c>
      <c r="G53" s="8">
        <v>0.26899113479999998</v>
      </c>
      <c r="H53" s="9" t="str">
        <f>IF($B53="N/A","N/A",IF(G53&gt;0,"Yes","No"))</f>
        <v>Yes</v>
      </c>
      <c r="I53" s="10">
        <v>9.7240000000000002</v>
      </c>
      <c r="J53" s="10">
        <v>32.99</v>
      </c>
      <c r="K53" s="9" t="str">
        <f t="shared" si="8"/>
        <v>No</v>
      </c>
    </row>
    <row r="54" spans="1:11" x14ac:dyDescent="0.2">
      <c r="A54" s="91" t="s">
        <v>403</v>
      </c>
      <c r="B54" s="37" t="s">
        <v>260</v>
      </c>
      <c r="C54" s="90">
        <v>3.5054029999999998E-4</v>
      </c>
      <c r="D54" s="9" t="str">
        <f>IF($B54="N/A","N/A",IF(C54&gt;=1,"No",IF(C54&lt;0,"No","Yes")))</f>
        <v>Yes</v>
      </c>
      <c r="E54" s="8">
        <v>0</v>
      </c>
      <c r="F54" s="9" t="str">
        <f>IF($B54="N/A","N/A",IF(E54&gt;=1,"No",IF(E54&lt;0,"No","Yes")))</f>
        <v>Yes</v>
      </c>
      <c r="G54" s="8">
        <v>9.1971800000000006E-5</v>
      </c>
      <c r="H54" s="9" t="str">
        <f>IF($B54="N/A","N/A",IF(G54&gt;=1,"No",IF(G54&lt;0,"No","Yes")))</f>
        <v>Yes</v>
      </c>
      <c r="I54" s="10">
        <v>-100</v>
      </c>
      <c r="J54" s="10" t="s">
        <v>1747</v>
      </c>
      <c r="K54" s="9" t="str">
        <f t="shared" si="8"/>
        <v>N/A</v>
      </c>
    </row>
    <row r="55" spans="1:11" x14ac:dyDescent="0.2">
      <c r="A55" s="91" t="s">
        <v>878</v>
      </c>
      <c r="B55" s="37" t="s">
        <v>213</v>
      </c>
      <c r="C55" s="93">
        <v>75.313235155000001</v>
      </c>
      <c r="D55" s="9" t="str">
        <f>IF($B55="N/A","N/A",IF(C55&gt;15,"No",IF(C55&lt;-15,"No","Yes")))</f>
        <v>N/A</v>
      </c>
      <c r="E55" s="39">
        <v>77.774972790999996</v>
      </c>
      <c r="F55" s="9" t="str">
        <f>IF($B55="N/A","N/A",IF(E55&gt;15,"No",IF(E55&lt;-15,"No","Yes")))</f>
        <v>N/A</v>
      </c>
      <c r="G55" s="39">
        <v>80.595474082999999</v>
      </c>
      <c r="H55" s="9" t="str">
        <f>IF($B55="N/A","N/A",IF(G55&gt;15,"No",IF(G55&lt;-15,"No","Yes")))</f>
        <v>N/A</v>
      </c>
      <c r="I55" s="10">
        <v>3.2690000000000001</v>
      </c>
      <c r="J55" s="10">
        <v>3.6259999999999999</v>
      </c>
      <c r="K55" s="9" t="str">
        <f t="shared" ref="K55:K74" si="9">IF(J55="Div by 0", "N/A", IF(J55="N/A","N/A", IF(J55&gt;30, "No", IF(J55&lt;-30, "No", "Yes"))))</f>
        <v>Yes</v>
      </c>
    </row>
    <row r="56" spans="1:11" x14ac:dyDescent="0.2">
      <c r="A56" s="91" t="s">
        <v>879</v>
      </c>
      <c r="B56" s="37" t="s">
        <v>261</v>
      </c>
      <c r="C56" s="93">
        <v>81.595401703999997</v>
      </c>
      <c r="D56" s="9" t="str">
        <f>IF($B56="N/A","N/A",IF(C56&gt;90,"No",IF(C56&lt;20,"No","Yes")))</f>
        <v>Yes</v>
      </c>
      <c r="E56" s="39">
        <v>89.870596746000004</v>
      </c>
      <c r="F56" s="9" t="str">
        <f>IF($B56="N/A","N/A",IF(E56&gt;90,"No",IF(E56&lt;20,"No","Yes")))</f>
        <v>Yes</v>
      </c>
      <c r="G56" s="39">
        <v>94.063311913999996</v>
      </c>
      <c r="H56" s="9" t="str">
        <f>IF($B56="N/A","N/A",IF(G56&gt;90,"No",IF(G56&lt;20,"No","Yes")))</f>
        <v>No</v>
      </c>
      <c r="I56" s="10">
        <v>10.14</v>
      </c>
      <c r="J56" s="10">
        <v>4.665</v>
      </c>
      <c r="K56" s="9" t="str">
        <f t="shared" si="9"/>
        <v>Yes</v>
      </c>
    </row>
    <row r="57" spans="1:11" x14ac:dyDescent="0.2">
      <c r="A57" s="91" t="s">
        <v>880</v>
      </c>
      <c r="B57" s="37" t="s">
        <v>262</v>
      </c>
      <c r="C57" s="93">
        <v>46.103337525999997</v>
      </c>
      <c r="D57" s="9" t="str">
        <f>IF($B57="N/A","N/A",IF(C57&gt;60,"No",IF(C57&lt;10,"No","Yes")))</f>
        <v>Yes</v>
      </c>
      <c r="E57" s="39">
        <v>47.671882494000002</v>
      </c>
      <c r="F57" s="9" t="str">
        <f>IF($B57="N/A","N/A",IF(E57&gt;60,"No",IF(E57&lt;10,"No","Yes")))</f>
        <v>Yes</v>
      </c>
      <c r="G57" s="39">
        <v>47.304735284000003</v>
      </c>
      <c r="H57" s="9" t="str">
        <f>IF($B57="N/A","N/A",IF(G57&gt;60,"No",IF(G57&lt;10,"No","Yes")))</f>
        <v>Yes</v>
      </c>
      <c r="I57" s="10">
        <v>3.4020000000000001</v>
      </c>
      <c r="J57" s="10">
        <v>-0.77</v>
      </c>
      <c r="K57" s="9" t="str">
        <f t="shared" si="9"/>
        <v>Yes</v>
      </c>
    </row>
    <row r="58" spans="1:11" ht="25.5" x14ac:dyDescent="0.2">
      <c r="A58" s="91" t="s">
        <v>881</v>
      </c>
      <c r="B58" s="37" t="s">
        <v>263</v>
      </c>
      <c r="C58" s="93">
        <v>34.097535655999998</v>
      </c>
      <c r="D58" s="9" t="str">
        <f>IF($B58="N/A","N/A",IF(C58&gt;100,"No",IF(C58&lt;10,"No","Yes")))</f>
        <v>Yes</v>
      </c>
      <c r="E58" s="39">
        <v>34.420716472000002</v>
      </c>
      <c r="F58" s="9" t="str">
        <f>IF($B58="N/A","N/A",IF(E58&gt;100,"No",IF(E58&lt;10,"No","Yes")))</f>
        <v>Yes</v>
      </c>
      <c r="G58" s="39">
        <v>36.539649408999999</v>
      </c>
      <c r="H58" s="9" t="str">
        <f>IF($B58="N/A","N/A",IF(G58&gt;100,"No",IF(G58&lt;10,"No","Yes")))</f>
        <v>Yes</v>
      </c>
      <c r="I58" s="10">
        <v>0.94779999999999998</v>
      </c>
      <c r="J58" s="10">
        <v>6.1559999999999997</v>
      </c>
      <c r="K58" s="9" t="str">
        <f t="shared" si="9"/>
        <v>Yes</v>
      </c>
    </row>
    <row r="59" spans="1:11" x14ac:dyDescent="0.2">
      <c r="A59" s="91" t="s">
        <v>882</v>
      </c>
      <c r="B59" s="37" t="s">
        <v>264</v>
      </c>
      <c r="C59" s="93">
        <v>105.59601970999999</v>
      </c>
      <c r="D59" s="9" t="str">
        <f>IF($B59="N/A","N/A",IF(C59&gt;100,"No",IF(C59&lt;20,"No","Yes")))</f>
        <v>No</v>
      </c>
      <c r="E59" s="39">
        <v>107.66986546</v>
      </c>
      <c r="F59" s="9" t="str">
        <f>IF($B59="N/A","N/A",IF(E59&gt;100,"No",IF(E59&lt;20,"No","Yes")))</f>
        <v>No</v>
      </c>
      <c r="G59" s="39">
        <v>102.29705461</v>
      </c>
      <c r="H59" s="9" t="str">
        <f>IF($B59="N/A","N/A",IF(G59&gt;100,"No",IF(G59&lt;20,"No","Yes")))</f>
        <v>No</v>
      </c>
      <c r="I59" s="10">
        <v>1.964</v>
      </c>
      <c r="J59" s="10">
        <v>-4.99</v>
      </c>
      <c r="K59" s="9" t="str">
        <f t="shared" si="9"/>
        <v>Yes</v>
      </c>
    </row>
    <row r="60" spans="1:11" x14ac:dyDescent="0.2">
      <c r="A60" s="91" t="s">
        <v>883</v>
      </c>
      <c r="B60" s="37" t="s">
        <v>264</v>
      </c>
      <c r="C60" s="93">
        <v>101.72142979</v>
      </c>
      <c r="D60" s="9" t="str">
        <f>IF($B60="N/A","N/A",IF(C60&gt;100,"No",IF(C60&lt;20,"No","Yes")))</f>
        <v>No</v>
      </c>
      <c r="E60" s="39">
        <v>102.32307534</v>
      </c>
      <c r="F60" s="9" t="str">
        <f>IF($B60="N/A","N/A",IF(E60&gt;100,"No",IF(E60&lt;20,"No","Yes")))</f>
        <v>No</v>
      </c>
      <c r="G60" s="39">
        <v>99.076301361999995</v>
      </c>
      <c r="H60" s="9" t="str">
        <f>IF($B60="N/A","N/A",IF(G60&gt;100,"No",IF(G60&lt;20,"No","Yes")))</f>
        <v>Yes</v>
      </c>
      <c r="I60" s="10">
        <v>0.59150000000000003</v>
      </c>
      <c r="J60" s="10">
        <v>-3.17</v>
      </c>
      <c r="K60" s="9" t="str">
        <f t="shared" si="9"/>
        <v>Yes</v>
      </c>
    </row>
    <row r="61" spans="1:11" ht="25.5" x14ac:dyDescent="0.2">
      <c r="A61" s="91" t="s">
        <v>884</v>
      </c>
      <c r="B61" s="37" t="s">
        <v>213</v>
      </c>
      <c r="C61" s="93">
        <v>127.84811773</v>
      </c>
      <c r="D61" s="9" t="str">
        <f>IF($B61="N/A","N/A",IF(C61&gt;15,"No",IF(C61&lt;-15,"No","Yes")))</f>
        <v>N/A</v>
      </c>
      <c r="E61" s="39">
        <v>115.95310333</v>
      </c>
      <c r="F61" s="9" t="str">
        <f>IF($B61="N/A","N/A",IF(E61&gt;15,"No",IF(E61&lt;-15,"No","Yes")))</f>
        <v>N/A</v>
      </c>
      <c r="G61" s="39">
        <v>98.200192811999997</v>
      </c>
      <c r="H61" s="9" t="str">
        <f>IF($B61="N/A","N/A",IF(G61&gt;15,"No",IF(G61&lt;-15,"No","Yes")))</f>
        <v>N/A</v>
      </c>
      <c r="I61" s="10">
        <v>-9.3000000000000007</v>
      </c>
      <c r="J61" s="10">
        <v>-15.3</v>
      </c>
      <c r="K61" s="9" t="str">
        <f t="shared" si="9"/>
        <v>Yes</v>
      </c>
    </row>
    <row r="62" spans="1:11" x14ac:dyDescent="0.2">
      <c r="A62" s="91" t="s">
        <v>885</v>
      </c>
      <c r="B62" s="37" t="s">
        <v>265</v>
      </c>
      <c r="C62" s="93">
        <v>27.802346368999999</v>
      </c>
      <c r="D62" s="9" t="str">
        <f>IF($B62="N/A","N/A",IF(C62&gt;60,"No",IF(C62&lt;10,"No","Yes")))</f>
        <v>Yes</v>
      </c>
      <c r="E62" s="39">
        <v>28.338162906000001</v>
      </c>
      <c r="F62" s="9" t="str">
        <f>IF($B62="N/A","N/A",IF(E62&gt;60,"No",IF(E62&lt;10,"No","Yes")))</f>
        <v>Yes</v>
      </c>
      <c r="G62" s="39">
        <v>27.563150523000001</v>
      </c>
      <c r="H62" s="9" t="str">
        <f>IF($B62="N/A","N/A",IF(G62&gt;60,"No",IF(G62&lt;10,"No","Yes")))</f>
        <v>Yes</v>
      </c>
      <c r="I62" s="10">
        <v>1.927</v>
      </c>
      <c r="J62" s="10">
        <v>-2.73</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204.47452626</v>
      </c>
      <c r="D64" s="9" t="str">
        <f t="shared" ref="D64:D74" si="10">IF($B64="N/A","N/A",IF(C64&gt;15,"No",IF(C64&lt;-15,"No","Yes")))</f>
        <v>N/A</v>
      </c>
      <c r="E64" s="39">
        <v>207.50661441</v>
      </c>
      <c r="F64" s="9" t="str">
        <f>IF($B64="N/A","N/A",IF(E64&gt;15,"No",IF(E64&lt;-15,"No","Yes")))</f>
        <v>N/A</v>
      </c>
      <c r="G64" s="39">
        <v>237.47961613999999</v>
      </c>
      <c r="H64" s="9" t="str">
        <f>IF($B64="N/A","N/A",IF(G64&gt;15,"No",IF(G64&lt;-15,"No","Yes")))</f>
        <v>N/A</v>
      </c>
      <c r="I64" s="10">
        <v>1.4830000000000001</v>
      </c>
      <c r="J64" s="10">
        <v>14.44</v>
      </c>
      <c r="K64" s="9" t="str">
        <f t="shared" si="9"/>
        <v>Yes</v>
      </c>
    </row>
    <row r="65" spans="1:11" ht="15.75" customHeight="1" x14ac:dyDescent="0.2">
      <c r="A65" s="91" t="s">
        <v>888</v>
      </c>
      <c r="B65" s="37" t="s">
        <v>213</v>
      </c>
      <c r="C65" s="93">
        <v>63.016675284999998</v>
      </c>
      <c r="D65" s="9" t="str">
        <f t="shared" si="10"/>
        <v>N/A</v>
      </c>
      <c r="E65" s="39">
        <v>62.488136509</v>
      </c>
      <c r="F65" s="9" t="str">
        <f t="shared" ref="F65:F73" si="11">IF($B65="N/A","N/A",IF(E65&gt;15,"No",IF(E65&lt;-15,"No","Yes")))</f>
        <v>N/A</v>
      </c>
      <c r="G65" s="39">
        <v>59.267813894</v>
      </c>
      <c r="H65" s="9" t="str">
        <f t="shared" ref="H65:H86" si="12">IF($B65="N/A","N/A",IF(G65&gt;15,"No",IF(G65&lt;-15,"No","Yes")))</f>
        <v>N/A</v>
      </c>
      <c r="I65" s="10">
        <v>-0.83899999999999997</v>
      </c>
      <c r="J65" s="10">
        <v>-5.15</v>
      </c>
      <c r="K65" s="9" t="str">
        <f t="shared" si="9"/>
        <v>Yes</v>
      </c>
    </row>
    <row r="66" spans="1:11" ht="25.5" x14ac:dyDescent="0.2">
      <c r="A66" s="91" t="s">
        <v>889</v>
      </c>
      <c r="B66" s="37" t="s">
        <v>213</v>
      </c>
      <c r="C66" s="93">
        <v>229.04883898</v>
      </c>
      <c r="D66" s="9" t="str">
        <f t="shared" si="10"/>
        <v>N/A</v>
      </c>
      <c r="E66" s="39">
        <v>236.81050019</v>
      </c>
      <c r="F66" s="9" t="str">
        <f t="shared" si="11"/>
        <v>N/A</v>
      </c>
      <c r="G66" s="39">
        <v>229.72513660999999</v>
      </c>
      <c r="H66" s="9" t="str">
        <f t="shared" si="12"/>
        <v>N/A</v>
      </c>
      <c r="I66" s="10">
        <v>3.3889999999999998</v>
      </c>
      <c r="J66" s="10">
        <v>-2.99</v>
      </c>
      <c r="K66" s="9" t="str">
        <f t="shared" si="9"/>
        <v>Yes</v>
      </c>
    </row>
    <row r="67" spans="1:11" ht="25.5" x14ac:dyDescent="0.2">
      <c r="A67" s="91" t="s">
        <v>890</v>
      </c>
      <c r="B67" s="37" t="s">
        <v>213</v>
      </c>
      <c r="C67" s="93">
        <v>1215.161139</v>
      </c>
      <c r="D67" s="9" t="str">
        <f t="shared" si="10"/>
        <v>N/A</v>
      </c>
      <c r="E67" s="39">
        <v>1336.7341951999999</v>
      </c>
      <c r="F67" s="9" t="str">
        <f t="shared" si="11"/>
        <v>N/A</v>
      </c>
      <c r="G67" s="39">
        <v>1414.8422553</v>
      </c>
      <c r="H67" s="9" t="str">
        <f t="shared" si="12"/>
        <v>N/A</v>
      </c>
      <c r="I67" s="10">
        <v>10</v>
      </c>
      <c r="J67" s="10">
        <v>5.843</v>
      </c>
      <c r="K67" s="9" t="str">
        <f t="shared" si="9"/>
        <v>Yes</v>
      </c>
    </row>
    <row r="68" spans="1:11" ht="25.5" x14ac:dyDescent="0.2">
      <c r="A68" s="91" t="s">
        <v>891</v>
      </c>
      <c r="B68" s="37" t="s">
        <v>213</v>
      </c>
      <c r="C68" s="93">
        <v>94.308071061000007</v>
      </c>
      <c r="D68" s="9" t="str">
        <f t="shared" si="10"/>
        <v>N/A</v>
      </c>
      <c r="E68" s="39">
        <v>91.474958736000005</v>
      </c>
      <c r="F68" s="9" t="str">
        <f t="shared" si="11"/>
        <v>N/A</v>
      </c>
      <c r="G68" s="39">
        <v>95.842767726999995</v>
      </c>
      <c r="H68" s="9" t="str">
        <f t="shared" si="12"/>
        <v>N/A</v>
      </c>
      <c r="I68" s="10">
        <v>-3</v>
      </c>
      <c r="J68" s="10">
        <v>4.7750000000000004</v>
      </c>
      <c r="K68" s="9" t="str">
        <f t="shared" si="9"/>
        <v>Yes</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51.482005035999997</v>
      </c>
      <c r="D70" s="9" t="str">
        <f t="shared" si="10"/>
        <v>N/A</v>
      </c>
      <c r="E70" s="39">
        <v>59.000694029000002</v>
      </c>
      <c r="F70" s="9" t="str">
        <f t="shared" si="11"/>
        <v>N/A</v>
      </c>
      <c r="G70" s="39">
        <v>64.202598245999994</v>
      </c>
      <c r="H70" s="9" t="str">
        <f t="shared" si="12"/>
        <v>N/A</v>
      </c>
      <c r="I70" s="10">
        <v>14.6</v>
      </c>
      <c r="J70" s="10">
        <v>8.8170000000000002</v>
      </c>
      <c r="K70" s="9" t="str">
        <f t="shared" si="9"/>
        <v>Yes</v>
      </c>
    </row>
    <row r="71" spans="1:11" x14ac:dyDescent="0.2">
      <c r="A71" s="91" t="s">
        <v>894</v>
      </c>
      <c r="B71" s="37" t="s">
        <v>213</v>
      </c>
      <c r="C71" s="93">
        <v>2784.2469341000001</v>
      </c>
      <c r="D71" s="9" t="str">
        <f t="shared" si="10"/>
        <v>N/A</v>
      </c>
      <c r="E71" s="39">
        <v>1944.4811110999999</v>
      </c>
      <c r="F71" s="9" t="str">
        <f t="shared" si="11"/>
        <v>N/A</v>
      </c>
      <c r="G71" s="39">
        <v>1165.5251198000001</v>
      </c>
      <c r="H71" s="9" t="str">
        <f t="shared" si="12"/>
        <v>N/A</v>
      </c>
      <c r="I71" s="10">
        <v>-30.2</v>
      </c>
      <c r="J71" s="10">
        <v>-40.1</v>
      </c>
      <c r="K71" s="9" t="str">
        <f t="shared" si="9"/>
        <v>No</v>
      </c>
    </row>
    <row r="72" spans="1:11" ht="25.5" x14ac:dyDescent="0.2">
      <c r="A72" s="91" t="s">
        <v>895</v>
      </c>
      <c r="B72" s="37" t="s">
        <v>213</v>
      </c>
      <c r="C72" s="93">
        <v>537.32606199999998</v>
      </c>
      <c r="D72" s="9" t="str">
        <f t="shared" si="10"/>
        <v>N/A</v>
      </c>
      <c r="E72" s="39">
        <v>614.76666666999995</v>
      </c>
      <c r="F72" s="9" t="str">
        <f t="shared" si="11"/>
        <v>N/A</v>
      </c>
      <c r="G72" s="39">
        <v>402.41988950000001</v>
      </c>
      <c r="H72" s="9" t="str">
        <f t="shared" si="12"/>
        <v>N/A</v>
      </c>
      <c r="I72" s="10">
        <v>14.41</v>
      </c>
      <c r="J72" s="10">
        <v>-34.5</v>
      </c>
      <c r="K72" s="9" t="str">
        <f t="shared" si="9"/>
        <v>No</v>
      </c>
    </row>
    <row r="73" spans="1:11" x14ac:dyDescent="0.2">
      <c r="A73" s="91" t="s">
        <v>896</v>
      </c>
      <c r="B73" s="37" t="s">
        <v>213</v>
      </c>
      <c r="C73" s="93">
        <v>83.106577279999996</v>
      </c>
      <c r="D73" s="9" t="str">
        <f t="shared" si="10"/>
        <v>N/A</v>
      </c>
      <c r="E73" s="39">
        <v>82.221197943000007</v>
      </c>
      <c r="F73" s="9" t="str">
        <f t="shared" si="11"/>
        <v>N/A</v>
      </c>
      <c r="G73" s="39">
        <v>78.527675404999997</v>
      </c>
      <c r="H73" s="9" t="str">
        <f t="shared" si="12"/>
        <v>N/A</v>
      </c>
      <c r="I73" s="10">
        <v>-1.07</v>
      </c>
      <c r="J73" s="10">
        <v>-4.49</v>
      </c>
      <c r="K73" s="9" t="str">
        <f t="shared" si="9"/>
        <v>Yes</v>
      </c>
    </row>
    <row r="74" spans="1:11" x14ac:dyDescent="0.2">
      <c r="A74" s="91" t="s">
        <v>897</v>
      </c>
      <c r="B74" s="37" t="s">
        <v>213</v>
      </c>
      <c r="C74" s="93">
        <v>303.03666389</v>
      </c>
      <c r="D74" s="9" t="str">
        <f t="shared" si="10"/>
        <v>N/A</v>
      </c>
      <c r="E74" s="39">
        <v>290.75959117000002</v>
      </c>
      <c r="F74" s="9" t="str">
        <f>IF($B74="N/A","N/A",IF(E74&gt;15,"No",IF(E74&lt;-15,"No","Yes")))</f>
        <v>N/A</v>
      </c>
      <c r="G74" s="39">
        <v>297.04884482</v>
      </c>
      <c r="H74" s="9" t="str">
        <f t="shared" si="12"/>
        <v>N/A</v>
      </c>
      <c r="I74" s="10">
        <v>-4.05</v>
      </c>
      <c r="J74" s="10">
        <v>2.1629999999999998</v>
      </c>
      <c r="K74" s="9" t="str">
        <f t="shared" si="9"/>
        <v>Yes</v>
      </c>
    </row>
    <row r="75" spans="1:11" x14ac:dyDescent="0.2">
      <c r="A75" s="91" t="s">
        <v>898</v>
      </c>
      <c r="B75" s="37" t="s">
        <v>213</v>
      </c>
      <c r="C75" s="90">
        <v>1.1797158176</v>
      </c>
      <c r="D75" s="9" t="str">
        <f t="shared" ref="D75:D80" si="13">IF($B75="N/A","N/A",IF(C75&gt;15,"No",IF(C75&lt;-15,"No","Yes")))</f>
        <v>N/A</v>
      </c>
      <c r="E75" s="8">
        <v>1.4377101046</v>
      </c>
      <c r="F75" s="9" t="str">
        <f>IF($B75="N/A","N/A",IF(E75&gt;15,"No",IF(E75&lt;-15,"No","Yes")))</f>
        <v>N/A</v>
      </c>
      <c r="G75" s="8">
        <v>0.20382913929999999</v>
      </c>
      <c r="H75" s="9" t="str">
        <f t="shared" si="12"/>
        <v>N/A</v>
      </c>
      <c r="I75" s="10">
        <v>21.87</v>
      </c>
      <c r="J75" s="10">
        <v>-85.8</v>
      </c>
      <c r="K75" s="9" t="str">
        <f t="shared" ref="K75:K80" si="14">IF(J75="Div by 0", "N/A", IF(J75="N/A","N/A", IF(J75&gt;30, "No", IF(J75&lt;-30, "No", "Yes"))))</f>
        <v>No</v>
      </c>
    </row>
    <row r="76" spans="1:11" x14ac:dyDescent="0.2">
      <c r="A76" s="91" t="s">
        <v>899</v>
      </c>
      <c r="B76" s="37" t="s">
        <v>213</v>
      </c>
      <c r="C76" s="90">
        <v>2.4806632419999999</v>
      </c>
      <c r="D76" s="9" t="str">
        <f t="shared" si="13"/>
        <v>N/A</v>
      </c>
      <c r="E76" s="8">
        <v>2.3952307508000001</v>
      </c>
      <c r="F76" s="9" t="str">
        <f t="shared" ref="F76:F86" si="15">IF($B76="N/A","N/A",IF(E76&gt;15,"No",IF(E76&lt;-15,"No","Yes")))</f>
        <v>N/A</v>
      </c>
      <c r="G76" s="8">
        <v>2.4282845235999999</v>
      </c>
      <c r="H76" s="9" t="str">
        <f t="shared" si="12"/>
        <v>N/A</v>
      </c>
      <c r="I76" s="10">
        <v>-3.44</v>
      </c>
      <c r="J76" s="10">
        <v>1.38</v>
      </c>
      <c r="K76" s="9" t="str">
        <f t="shared" si="14"/>
        <v>Yes</v>
      </c>
    </row>
    <row r="77" spans="1:11" x14ac:dyDescent="0.2">
      <c r="A77" s="91" t="s">
        <v>900</v>
      </c>
      <c r="B77" s="37" t="s">
        <v>213</v>
      </c>
      <c r="C77" s="90">
        <v>1.3028784712000001</v>
      </c>
      <c r="D77" s="9" t="str">
        <f t="shared" si="13"/>
        <v>N/A</v>
      </c>
      <c r="E77" s="8">
        <v>1.2292001641999999</v>
      </c>
      <c r="F77" s="9" t="str">
        <f t="shared" si="15"/>
        <v>N/A</v>
      </c>
      <c r="G77" s="8">
        <v>1.2253332548</v>
      </c>
      <c r="H77" s="9" t="str">
        <f t="shared" si="12"/>
        <v>N/A</v>
      </c>
      <c r="I77" s="10">
        <v>-5.66</v>
      </c>
      <c r="J77" s="10">
        <v>-0.315</v>
      </c>
      <c r="K77" s="9" t="str">
        <f t="shared" si="14"/>
        <v>Yes</v>
      </c>
    </row>
    <row r="78" spans="1:11" x14ac:dyDescent="0.2">
      <c r="A78" s="91" t="s">
        <v>901</v>
      </c>
      <c r="B78" s="37" t="s">
        <v>213</v>
      </c>
      <c r="C78" s="90">
        <v>0.1131445799</v>
      </c>
      <c r="D78" s="9" t="str">
        <f t="shared" si="13"/>
        <v>N/A</v>
      </c>
      <c r="E78" s="8">
        <v>0.1052406841</v>
      </c>
      <c r="F78" s="9" t="str">
        <f t="shared" si="15"/>
        <v>N/A</v>
      </c>
      <c r="G78" s="8">
        <v>0.1173165556</v>
      </c>
      <c r="H78" s="9" t="str">
        <f t="shared" si="12"/>
        <v>N/A</v>
      </c>
      <c r="I78" s="10">
        <v>-6.99</v>
      </c>
      <c r="J78" s="10">
        <v>11.47</v>
      </c>
      <c r="K78" s="9" t="str">
        <f t="shared" si="14"/>
        <v>Yes</v>
      </c>
    </row>
    <row r="79" spans="1:11" ht="25.5" x14ac:dyDescent="0.2">
      <c r="A79" s="91" t="s">
        <v>902</v>
      </c>
      <c r="B79" s="37" t="s">
        <v>213</v>
      </c>
      <c r="C79" s="90">
        <v>2.7548288314999998</v>
      </c>
      <c r="D79" s="9" t="str">
        <f t="shared" si="13"/>
        <v>N/A</v>
      </c>
      <c r="E79" s="8">
        <v>2.7653198659</v>
      </c>
      <c r="F79" s="9" t="str">
        <f t="shared" si="15"/>
        <v>N/A</v>
      </c>
      <c r="G79" s="8">
        <v>3.4165277072000002</v>
      </c>
      <c r="H79" s="9" t="str">
        <f t="shared" si="12"/>
        <v>N/A</v>
      </c>
      <c r="I79" s="10">
        <v>0.38080000000000003</v>
      </c>
      <c r="J79" s="10">
        <v>23.55</v>
      </c>
      <c r="K79" s="9" t="str">
        <f t="shared" si="14"/>
        <v>Yes</v>
      </c>
    </row>
    <row r="80" spans="1:11" ht="25.5" x14ac:dyDescent="0.2">
      <c r="A80" s="91" t="s">
        <v>903</v>
      </c>
      <c r="B80" s="37" t="s">
        <v>213</v>
      </c>
      <c r="C80" s="95" t="s">
        <v>213</v>
      </c>
      <c r="D80" s="9" t="str">
        <f t="shared" si="13"/>
        <v>N/A</v>
      </c>
      <c r="E80" s="95">
        <v>2.7653198659</v>
      </c>
      <c r="F80" s="9" t="str">
        <f t="shared" si="15"/>
        <v>N/A</v>
      </c>
      <c r="G80" s="95">
        <v>3.4165277072000002</v>
      </c>
      <c r="H80" s="9" t="str">
        <f t="shared" si="12"/>
        <v>N/A</v>
      </c>
      <c r="I80" s="10" t="s">
        <v>213</v>
      </c>
      <c r="J80" s="96">
        <v>23.55</v>
      </c>
      <c r="K80" s="9" t="str">
        <f t="shared" si="14"/>
        <v>Yes</v>
      </c>
    </row>
    <row r="81" spans="1:11" x14ac:dyDescent="0.2">
      <c r="A81" s="91" t="s">
        <v>904</v>
      </c>
      <c r="B81" s="37" t="s">
        <v>213</v>
      </c>
      <c r="C81" s="97">
        <v>93.902079455999996</v>
      </c>
      <c r="D81" s="9" t="str">
        <f t="shared" ref="D81:D86" si="16">IF($B81="N/A","N/A",IF(C81&gt;15,"No",IF(C81&lt;-15,"No","Yes")))</f>
        <v>N/A</v>
      </c>
      <c r="E81" s="98">
        <v>94.882470377000004</v>
      </c>
      <c r="F81" s="9" t="str">
        <f t="shared" si="15"/>
        <v>N/A</v>
      </c>
      <c r="G81" s="98">
        <v>92.28491314</v>
      </c>
      <c r="H81" s="9" t="str">
        <f>IF($B81="N/A","N/A",IF(G81&gt;15,"No",IF(G81&lt;-15,"No","Yes")))</f>
        <v>N/A</v>
      </c>
      <c r="I81" s="10">
        <v>1.044</v>
      </c>
      <c r="J81" s="10">
        <v>-2.74</v>
      </c>
      <c r="K81" s="9" t="str">
        <f t="shared" ref="K81:K86" si="17">IF(J81="Div by 0", "N/A", IF(J81="N/A","N/A", IF(J81&gt;30, "No", IF(J81&lt;-30, "No", "Yes"))))</f>
        <v>Yes</v>
      </c>
    </row>
    <row r="82" spans="1:11" x14ac:dyDescent="0.2">
      <c r="A82" s="91" t="s">
        <v>905</v>
      </c>
      <c r="B82" s="37" t="s">
        <v>213</v>
      </c>
      <c r="C82" s="97">
        <v>93.617748921</v>
      </c>
      <c r="D82" s="9" t="str">
        <f t="shared" si="16"/>
        <v>N/A</v>
      </c>
      <c r="E82" s="98">
        <v>95.885171342000007</v>
      </c>
      <c r="F82" s="9" t="str">
        <f t="shared" si="15"/>
        <v>N/A</v>
      </c>
      <c r="G82" s="98">
        <v>96.077476429000001</v>
      </c>
      <c r="H82" s="9" t="str">
        <f t="shared" si="12"/>
        <v>N/A</v>
      </c>
      <c r="I82" s="10">
        <v>2.4220000000000002</v>
      </c>
      <c r="J82" s="10">
        <v>0.2006</v>
      </c>
      <c r="K82" s="9" t="str">
        <f t="shared" si="17"/>
        <v>Yes</v>
      </c>
    </row>
    <row r="83" spans="1:11" x14ac:dyDescent="0.2">
      <c r="A83" s="91" t="s">
        <v>906</v>
      </c>
      <c r="B83" s="37" t="s">
        <v>213</v>
      </c>
      <c r="C83" s="97">
        <v>116.93203874</v>
      </c>
      <c r="D83" s="9" t="str">
        <f t="shared" si="16"/>
        <v>N/A</v>
      </c>
      <c r="E83" s="98">
        <v>118.46800140000001</v>
      </c>
      <c r="F83" s="9" t="str">
        <f t="shared" si="15"/>
        <v>N/A</v>
      </c>
      <c r="G83" s="98">
        <v>121.34282467</v>
      </c>
      <c r="H83" s="9" t="str">
        <f t="shared" si="12"/>
        <v>N/A</v>
      </c>
      <c r="I83" s="10">
        <v>1.3140000000000001</v>
      </c>
      <c r="J83" s="10">
        <v>2.427</v>
      </c>
      <c r="K83" s="9" t="str">
        <f t="shared" si="17"/>
        <v>Yes</v>
      </c>
    </row>
    <row r="84" spans="1:11" x14ac:dyDescent="0.2">
      <c r="A84" s="91" t="s">
        <v>907</v>
      </c>
      <c r="B84" s="37" t="s">
        <v>213</v>
      </c>
      <c r="C84" s="97">
        <v>254.93564517999999</v>
      </c>
      <c r="D84" s="9" t="str">
        <f t="shared" si="16"/>
        <v>N/A</v>
      </c>
      <c r="E84" s="98">
        <v>270.93702669999999</v>
      </c>
      <c r="F84" s="9" t="str">
        <f t="shared" si="15"/>
        <v>N/A</v>
      </c>
      <c r="G84" s="98">
        <v>276.58298802000002</v>
      </c>
      <c r="H84" s="9" t="str">
        <f t="shared" si="12"/>
        <v>N/A</v>
      </c>
      <c r="I84" s="10">
        <v>6.2770000000000001</v>
      </c>
      <c r="J84" s="10">
        <v>2.0840000000000001</v>
      </c>
      <c r="K84" s="9" t="str">
        <f t="shared" si="17"/>
        <v>Yes</v>
      </c>
    </row>
    <row r="85" spans="1:11" x14ac:dyDescent="0.2">
      <c r="A85" s="91" t="s">
        <v>908</v>
      </c>
      <c r="B85" s="37" t="s">
        <v>213</v>
      </c>
      <c r="C85" s="97">
        <v>350.24866057000003</v>
      </c>
      <c r="D85" s="9" t="str">
        <f t="shared" si="16"/>
        <v>N/A</v>
      </c>
      <c r="E85" s="98">
        <v>364.81702883000003</v>
      </c>
      <c r="F85" s="9" t="str">
        <f t="shared" si="15"/>
        <v>N/A</v>
      </c>
      <c r="G85" s="98">
        <v>388.59584167999998</v>
      </c>
      <c r="H85" s="9" t="str">
        <f t="shared" si="12"/>
        <v>N/A</v>
      </c>
      <c r="I85" s="10">
        <v>4.1589999999999998</v>
      </c>
      <c r="J85" s="10">
        <v>6.5179999999999998</v>
      </c>
      <c r="K85" s="9" t="str">
        <f t="shared" si="17"/>
        <v>Yes</v>
      </c>
    </row>
    <row r="86" spans="1:11" ht="25.5" x14ac:dyDescent="0.2">
      <c r="A86" s="91" t="s">
        <v>909</v>
      </c>
      <c r="B86" s="37" t="s">
        <v>213</v>
      </c>
      <c r="C86" s="99" t="s">
        <v>213</v>
      </c>
      <c r="D86" s="9" t="str">
        <f t="shared" si="16"/>
        <v>N/A</v>
      </c>
      <c r="E86" s="99">
        <v>364.81702883000003</v>
      </c>
      <c r="F86" s="9" t="str">
        <f t="shared" si="15"/>
        <v>N/A</v>
      </c>
      <c r="G86" s="99">
        <v>388.59584167999998</v>
      </c>
      <c r="H86" s="9" t="str">
        <f t="shared" si="12"/>
        <v>N/A</v>
      </c>
      <c r="I86" s="10" t="s">
        <v>213</v>
      </c>
      <c r="J86" s="10">
        <v>6.5179999999999998</v>
      </c>
      <c r="K86" s="9" t="str">
        <f t="shared" si="17"/>
        <v>Yes</v>
      </c>
    </row>
    <row r="87" spans="1:11" x14ac:dyDescent="0.2">
      <c r="A87" s="91" t="s">
        <v>32</v>
      </c>
      <c r="B87" s="37" t="s">
        <v>266</v>
      </c>
      <c r="C87" s="90">
        <v>89.765753575000005</v>
      </c>
      <c r="D87" s="9" t="str">
        <f>IF($B87="N/A","N/A",IF(C87&gt;60,"Yes","No"))</f>
        <v>Yes</v>
      </c>
      <c r="E87" s="8">
        <v>89.357310369000004</v>
      </c>
      <c r="F87" s="9" t="str">
        <f>IF($B87="N/A","N/A",IF(E87&gt;60,"Yes","No"))</f>
        <v>Yes</v>
      </c>
      <c r="G87" s="8">
        <v>88.456104800000006</v>
      </c>
      <c r="H87" s="9" t="str">
        <f>IF($B87="N/A","N/A",IF(G87&gt;60,"Yes","No"))</f>
        <v>Yes</v>
      </c>
      <c r="I87" s="10">
        <v>-0.45500000000000002</v>
      </c>
      <c r="J87" s="10">
        <v>-1.01</v>
      </c>
      <c r="K87" s="9" t="str">
        <f t="shared" ref="K87:K105" si="18">IF(J87="Div by 0", "N/A", IF(J87="N/A","N/A", IF(J87&gt;30, "No", IF(J87&lt;-30, "No", "Yes"))))</f>
        <v>Yes</v>
      </c>
    </row>
    <row r="88" spans="1:11" x14ac:dyDescent="0.2">
      <c r="A88" s="91" t="s">
        <v>39</v>
      </c>
      <c r="B88" s="37" t="s">
        <v>267</v>
      </c>
      <c r="C88" s="90">
        <v>99.999609872999997</v>
      </c>
      <c r="D88" s="9" t="str">
        <f>IF($B88="N/A","N/A",IF(C88&gt;100,"No",IF(C88&lt;85,"No","Yes")))</f>
        <v>Yes</v>
      </c>
      <c r="E88" s="8">
        <v>99.998052252999997</v>
      </c>
      <c r="F88" s="9" t="str">
        <f>IF($B88="N/A","N/A",IF(E88&gt;100,"No",IF(E88&lt;85,"No","Yes")))</f>
        <v>Yes</v>
      </c>
      <c r="G88" s="8">
        <v>99.993638281000003</v>
      </c>
      <c r="H88" s="9" t="str">
        <f>IF($B88="N/A","N/A",IF(G88&gt;100,"No",IF(G88&lt;85,"No","Yes")))</f>
        <v>Yes</v>
      </c>
      <c r="I88" s="10">
        <v>-2E-3</v>
      </c>
      <c r="J88" s="10">
        <v>-4.0000000000000001E-3</v>
      </c>
      <c r="K88" s="9" t="str">
        <f t="shared" si="18"/>
        <v>Yes</v>
      </c>
    </row>
    <row r="89" spans="1:11" x14ac:dyDescent="0.2">
      <c r="A89" s="91" t="s">
        <v>910</v>
      </c>
      <c r="B89" s="37" t="s">
        <v>213</v>
      </c>
      <c r="C89" s="90">
        <v>47.647881747</v>
      </c>
      <c r="D89" s="9" t="str">
        <f>IF($B89="N/A","N/A",IF(C89&gt;15,"No",IF(C89&lt;-15,"No","Yes")))</f>
        <v>N/A</v>
      </c>
      <c r="E89" s="8">
        <v>49.195500604999999</v>
      </c>
      <c r="F89" s="9" t="str">
        <f>IF($B89="N/A","N/A",IF(E89&gt;15,"No",IF(E89&lt;-15,"No","Yes")))</f>
        <v>N/A</v>
      </c>
      <c r="G89" s="8">
        <v>48.484015114000002</v>
      </c>
      <c r="H89" s="9" t="str">
        <f>IF($B89="N/A","N/A",IF(G89&gt;15,"No",IF(G89&lt;-15,"No","Yes")))</f>
        <v>N/A</v>
      </c>
      <c r="I89" s="10">
        <v>3.2480000000000002</v>
      </c>
      <c r="J89" s="10">
        <v>-1.45</v>
      </c>
      <c r="K89" s="9" t="str">
        <f t="shared" si="18"/>
        <v>Yes</v>
      </c>
    </row>
    <row r="90" spans="1:11" x14ac:dyDescent="0.2">
      <c r="A90" s="91" t="s">
        <v>851</v>
      </c>
      <c r="B90" s="37" t="s">
        <v>268</v>
      </c>
      <c r="C90" s="90">
        <v>6.0135334183999998</v>
      </c>
      <c r="D90" s="9" t="str">
        <f>IF($B90="N/A","N/A",IF(C90&gt;25,"No",IF(C90&lt;5,"No","Yes")))</f>
        <v>Yes</v>
      </c>
      <c r="E90" s="8">
        <v>6.2164518095999997</v>
      </c>
      <c r="F90" s="9" t="str">
        <f>IF($B90="N/A","N/A",IF(E90&gt;25,"No",IF(E90&lt;5,"No","Yes")))</f>
        <v>Yes</v>
      </c>
      <c r="G90" s="8">
        <v>6.6758441464000002</v>
      </c>
      <c r="H90" s="9" t="str">
        <f>IF($B90="N/A","N/A",IF(G90&gt;25,"No",IF(G90&lt;5,"No","Yes")))</f>
        <v>Yes</v>
      </c>
      <c r="I90" s="10">
        <v>3.3740000000000001</v>
      </c>
      <c r="J90" s="10">
        <v>7.39</v>
      </c>
      <c r="K90" s="9" t="str">
        <f t="shared" si="18"/>
        <v>Yes</v>
      </c>
    </row>
    <row r="91" spans="1:11" x14ac:dyDescent="0.2">
      <c r="A91" s="91" t="s">
        <v>852</v>
      </c>
      <c r="B91" s="37" t="s">
        <v>269</v>
      </c>
      <c r="C91" s="90">
        <v>48.692874848000002</v>
      </c>
      <c r="D91" s="9" t="str">
        <f>IF($B91="N/A","N/A",IF(C91&gt;70,"No",IF(C91&lt;40,"No","Yes")))</f>
        <v>Yes</v>
      </c>
      <c r="E91" s="8">
        <v>47.457152366000003</v>
      </c>
      <c r="F91" s="9" t="str">
        <f>IF($B91="N/A","N/A",IF(E91&gt;70,"No",IF(E91&lt;40,"No","Yes")))</f>
        <v>Yes</v>
      </c>
      <c r="G91" s="8">
        <v>47.143346035</v>
      </c>
      <c r="H91" s="9" t="str">
        <f>IF($B91="N/A","N/A",IF(G91&gt;70,"No",IF(G91&lt;40,"No","Yes")))</f>
        <v>Yes</v>
      </c>
      <c r="I91" s="10">
        <v>-2.54</v>
      </c>
      <c r="J91" s="10">
        <v>-0.66100000000000003</v>
      </c>
      <c r="K91" s="9" t="str">
        <f t="shared" si="18"/>
        <v>Yes</v>
      </c>
    </row>
    <row r="92" spans="1:11" x14ac:dyDescent="0.2">
      <c r="A92" s="91" t="s">
        <v>853</v>
      </c>
      <c r="B92" s="37" t="s">
        <v>270</v>
      </c>
      <c r="C92" s="90">
        <v>45.293413608999998</v>
      </c>
      <c r="D92" s="9" t="str">
        <f>IF($B92="N/A","N/A",IF(C92&gt;55,"No",IF(C92&lt;20,"No","Yes")))</f>
        <v>Yes</v>
      </c>
      <c r="E92" s="8">
        <v>46.326120883999998</v>
      </c>
      <c r="F92" s="9" t="str">
        <f>IF($B92="N/A","N/A",IF(E92&gt;55,"No",IF(E92&lt;20,"No","Yes")))</f>
        <v>Yes</v>
      </c>
      <c r="G92" s="8">
        <v>46.180379066999997</v>
      </c>
      <c r="H92" s="9" t="str">
        <f>IF($B92="N/A","N/A",IF(G92&gt;55,"No",IF(G92&lt;20,"No","Yes")))</f>
        <v>Yes</v>
      </c>
      <c r="I92" s="10">
        <v>2.2799999999999998</v>
      </c>
      <c r="J92" s="10">
        <v>-0.315</v>
      </c>
      <c r="K92" s="9" t="str">
        <f t="shared" si="18"/>
        <v>Yes</v>
      </c>
    </row>
    <row r="93" spans="1:11" x14ac:dyDescent="0.2">
      <c r="A93" s="91" t="s">
        <v>163</v>
      </c>
      <c r="B93" s="37" t="s">
        <v>246</v>
      </c>
      <c r="C93" s="90">
        <v>94.482704248000005</v>
      </c>
      <c r="D93" s="9" t="str">
        <f>IF($B93="N/A","N/A",IF(C93&gt;95,"Yes","No"))</f>
        <v>No</v>
      </c>
      <c r="E93" s="8">
        <v>94.419409443000006</v>
      </c>
      <c r="F93" s="9" t="str">
        <f>IF($B93="N/A","N/A",IF(E93&gt;95,"Yes","No"))</f>
        <v>No</v>
      </c>
      <c r="G93" s="8">
        <v>94.634728551999999</v>
      </c>
      <c r="H93" s="9" t="str">
        <f>IF($B93="N/A","N/A",IF(G93&gt;95,"Yes","No"))</f>
        <v>No</v>
      </c>
      <c r="I93" s="10">
        <v>-6.7000000000000004E-2</v>
      </c>
      <c r="J93" s="10">
        <v>0.22800000000000001</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94.047847845999996</v>
      </c>
      <c r="D97" s="9" t="str">
        <f>IF($B97="N/A","N/A",IF(C97&gt;15,"No",IF(C97&lt;-15,"No","Yes")))</f>
        <v>N/A</v>
      </c>
      <c r="E97" s="8">
        <v>92.772852946</v>
      </c>
      <c r="F97" s="9" t="str">
        <f>IF($B97="N/A","N/A",IF(E97&gt;15,"No",IF(E97&lt;-15,"No","Yes")))</f>
        <v>N/A</v>
      </c>
      <c r="G97" s="8">
        <v>94.745779541999994</v>
      </c>
      <c r="H97" s="9" t="str">
        <f>IF($B97="N/A","N/A",IF(G97&gt;15,"No",IF(G97&lt;-15,"No","Yes")))</f>
        <v>N/A</v>
      </c>
      <c r="I97" s="10">
        <v>-1.36</v>
      </c>
      <c r="J97" s="10">
        <v>2.1269999999999998</v>
      </c>
      <c r="K97" s="9" t="str">
        <f t="shared" si="18"/>
        <v>Yes</v>
      </c>
    </row>
    <row r="98" spans="1:11" x14ac:dyDescent="0.2">
      <c r="A98" s="91" t="s">
        <v>43</v>
      </c>
      <c r="B98" s="37" t="s">
        <v>223</v>
      </c>
      <c r="C98" s="90">
        <v>97.146370457000003</v>
      </c>
      <c r="D98" s="9" t="str">
        <f>IF($B98="N/A","N/A",IF(C98&gt;100,"No",IF(C98&lt;98,"No","Yes")))</f>
        <v>No</v>
      </c>
      <c r="E98" s="8">
        <v>97.037316204000007</v>
      </c>
      <c r="F98" s="9" t="str">
        <f>IF($B98="N/A","N/A",IF(E98&gt;100,"No",IF(E98&lt;98,"No","Yes")))</f>
        <v>No</v>
      </c>
      <c r="G98" s="8">
        <v>98.827250218000003</v>
      </c>
      <c r="H98" s="9" t="str">
        <f>IF($B98="N/A","N/A",IF(G98&gt;100,"No",IF(G98&lt;98,"No","Yes")))</f>
        <v>Yes</v>
      </c>
      <c r="I98" s="10">
        <v>-0.112</v>
      </c>
      <c r="J98" s="10">
        <v>1.845</v>
      </c>
      <c r="K98" s="9" t="str">
        <f t="shared" si="18"/>
        <v>Yes</v>
      </c>
    </row>
    <row r="99" spans="1:11" x14ac:dyDescent="0.2">
      <c r="A99" s="91" t="s">
        <v>44</v>
      </c>
      <c r="B99" s="37" t="s">
        <v>213</v>
      </c>
      <c r="C99" s="90">
        <v>68.188374171999996</v>
      </c>
      <c r="D99" s="9" t="str">
        <f>IF($B99="N/A","N/A",IF(C99&gt;15,"No",IF(C99&lt;-15,"No","Yes")))</f>
        <v>N/A</v>
      </c>
      <c r="E99" s="8">
        <v>67.158343403000003</v>
      </c>
      <c r="F99" s="9" t="str">
        <f>IF($B99="N/A","N/A",IF(E99&gt;15,"No",IF(E99&lt;-15,"No","Yes")))</f>
        <v>N/A</v>
      </c>
      <c r="G99" s="8">
        <v>64.928646688000001</v>
      </c>
      <c r="H99" s="9" t="str">
        <f>IF($B99="N/A","N/A",IF(G99&gt;15,"No",IF(G99&lt;-15,"No","Yes")))</f>
        <v>N/A</v>
      </c>
      <c r="I99" s="10">
        <v>-1.51</v>
      </c>
      <c r="J99" s="10">
        <v>-3.32</v>
      </c>
      <c r="K99" s="9" t="str">
        <f t="shared" si="18"/>
        <v>Yes</v>
      </c>
    </row>
    <row r="100" spans="1:11" x14ac:dyDescent="0.2">
      <c r="A100" s="91" t="s">
        <v>45</v>
      </c>
      <c r="B100" s="37" t="s">
        <v>213</v>
      </c>
      <c r="C100" s="90">
        <v>31.811625828</v>
      </c>
      <c r="D100" s="9" t="str">
        <f>IF($B100="N/A","N/A",IF(C100&gt;15,"No",IF(C100&lt;-15,"No","Yes")))</f>
        <v>N/A</v>
      </c>
      <c r="E100" s="8">
        <v>32.841656596999997</v>
      </c>
      <c r="F100" s="9" t="str">
        <f>IF($B100="N/A","N/A",IF(E100&gt;15,"No",IF(E100&lt;-15,"No","Yes")))</f>
        <v>N/A</v>
      </c>
      <c r="G100" s="8">
        <v>35.071353311999999</v>
      </c>
      <c r="H100" s="9" t="str">
        <f>IF($B100="N/A","N/A",IF(G100&gt;15,"No",IF(G100&lt;-15,"No","Yes")))</f>
        <v>N/A</v>
      </c>
      <c r="I100" s="10">
        <v>3.238</v>
      </c>
      <c r="J100" s="10">
        <v>6.7889999999999997</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99.992831300000006</v>
      </c>
      <c r="D104" s="9" t="str">
        <f>IF($B104="N/A","N/A",IF(C104&gt;100,"No",IF(C104&lt;98,"No","Yes")))</f>
        <v>Yes</v>
      </c>
      <c r="E104" s="8">
        <v>99.994481303000001</v>
      </c>
      <c r="F104" s="9" t="str">
        <f>IF($B104="N/A","N/A",IF(E104&gt;100,"No",IF(E104&lt;98,"No","Yes")))</f>
        <v>Yes</v>
      </c>
      <c r="G104" s="8">
        <v>99.993360564</v>
      </c>
      <c r="H104" s="9" t="str">
        <f>IF($B104="N/A","N/A",IF(G104&gt;100,"No",IF(G104&lt;98,"No","Yes")))</f>
        <v>Yes</v>
      </c>
      <c r="I104" s="10">
        <v>1.6999999999999999E-3</v>
      </c>
      <c r="J104" s="10">
        <v>-1E-3</v>
      </c>
      <c r="K104" s="9" t="str">
        <f t="shared" si="18"/>
        <v>Yes</v>
      </c>
    </row>
    <row r="105" spans="1:11" ht="25.5" x14ac:dyDescent="0.2">
      <c r="A105" s="91" t="s">
        <v>48</v>
      </c>
      <c r="B105" s="62" t="s">
        <v>223</v>
      </c>
      <c r="C105" s="90">
        <v>99.998956493999998</v>
      </c>
      <c r="D105" s="9" t="str">
        <f>IF($B105="N/A","N/A",IF(C105&gt;100,"No",IF(C105&lt;98,"No","Yes")))</f>
        <v>Yes</v>
      </c>
      <c r="E105" s="8">
        <v>99.998434750000001</v>
      </c>
      <c r="F105" s="9" t="str">
        <f>IF($B105="N/A","N/A",IF(E105&gt;100,"No",IF(E105&lt;98,"No","Yes")))</f>
        <v>Yes</v>
      </c>
      <c r="G105" s="8">
        <v>99.998555072000002</v>
      </c>
      <c r="H105" s="9" t="str">
        <f>IF($B105="N/A","N/A",IF(G105&gt;100,"No",IF(G105&lt;98,"No","Yes")))</f>
        <v>Yes</v>
      </c>
      <c r="I105" s="10">
        <v>-1E-3</v>
      </c>
      <c r="J105" s="10">
        <v>1E-4</v>
      </c>
      <c r="K105" s="9" t="str">
        <f t="shared" si="18"/>
        <v>Yes</v>
      </c>
    </row>
    <row r="106" spans="1:11" x14ac:dyDescent="0.2">
      <c r="A106" s="91" t="s">
        <v>49</v>
      </c>
      <c r="B106" s="62" t="s">
        <v>213</v>
      </c>
      <c r="C106" s="90">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91" t="s">
        <v>913</v>
      </c>
      <c r="B107" s="37" t="s">
        <v>213</v>
      </c>
      <c r="C107" s="100">
        <v>91.931865290999994</v>
      </c>
      <c r="D107" s="9" t="str">
        <f t="shared" ref="D107:D130" si="19">IF($B107="N/A","N/A",IF(C107&gt;15,"No",IF(C107&lt;-15,"No","Yes")))</f>
        <v>N/A</v>
      </c>
      <c r="E107" s="9">
        <v>91.926679906999993</v>
      </c>
      <c r="F107" s="9" t="str">
        <f t="shared" ref="F107:F130" si="20">IF($B107="N/A","N/A",IF(E107&gt;15,"No",IF(E107&lt;-15,"No","Yes")))</f>
        <v>N/A</v>
      </c>
      <c r="G107" s="8">
        <v>92.296924536000006</v>
      </c>
      <c r="H107" s="9" t="str">
        <f t="shared" ref="H107:H130" si="21">IF($B107="N/A","N/A",IF(G107&gt;15,"No",IF(G107&lt;-15,"No","Yes")))</f>
        <v>N/A</v>
      </c>
      <c r="I107" s="10">
        <v>-6.0000000000000001E-3</v>
      </c>
      <c r="J107" s="10">
        <v>0.40279999999999999</v>
      </c>
      <c r="K107" s="9" t="str">
        <f t="shared" ref="K107:K130" si="22">IF(J107="Div by 0", "N/A", IF(J107="N/A","N/A", IF(J107&gt;30, "No", IF(J107&lt;-30, "No", "Yes"))))</f>
        <v>Yes</v>
      </c>
    </row>
    <row r="108" spans="1:11" x14ac:dyDescent="0.2">
      <c r="A108" s="91" t="s">
        <v>914</v>
      </c>
      <c r="B108" s="37" t="s">
        <v>213</v>
      </c>
      <c r="C108" s="100">
        <v>5.3133181773000002</v>
      </c>
      <c r="D108" s="37" t="s">
        <v>213</v>
      </c>
      <c r="E108" s="9">
        <v>5.3085455159999997</v>
      </c>
      <c r="F108" s="37" t="s">
        <v>213</v>
      </c>
      <c r="G108" s="8">
        <v>4.2867316998999998</v>
      </c>
      <c r="H108" s="37" t="s">
        <v>213</v>
      </c>
      <c r="I108" s="10">
        <v>-0.09</v>
      </c>
      <c r="J108" s="10">
        <v>-19.2</v>
      </c>
      <c r="K108" s="9" t="str">
        <f t="shared" si="22"/>
        <v>Yes</v>
      </c>
    </row>
    <row r="109" spans="1:11" x14ac:dyDescent="0.2">
      <c r="A109" s="91" t="s">
        <v>915</v>
      </c>
      <c r="B109" s="37" t="s">
        <v>213</v>
      </c>
      <c r="C109" s="100">
        <v>3.6714487499999997E-2</v>
      </c>
      <c r="D109" s="9" t="str">
        <f t="shared" si="19"/>
        <v>N/A</v>
      </c>
      <c r="E109" s="9">
        <v>3.8008407399999999E-2</v>
      </c>
      <c r="F109" s="9" t="str">
        <f t="shared" si="20"/>
        <v>N/A</v>
      </c>
      <c r="G109" s="8">
        <v>4.1479266000000001E-2</v>
      </c>
      <c r="H109" s="9" t="str">
        <f t="shared" si="21"/>
        <v>N/A</v>
      </c>
      <c r="I109" s="10">
        <v>3.524</v>
      </c>
      <c r="J109" s="10">
        <v>9.1319999999999997</v>
      </c>
      <c r="K109" s="9" t="str">
        <f t="shared" si="22"/>
        <v>Yes</v>
      </c>
    </row>
    <row r="110" spans="1:11" x14ac:dyDescent="0.2">
      <c r="A110" s="91" t="s">
        <v>916</v>
      </c>
      <c r="B110" s="37" t="s">
        <v>213</v>
      </c>
      <c r="C110" s="100">
        <v>1.56021197E-2</v>
      </c>
      <c r="D110" s="9" t="str">
        <f t="shared" si="19"/>
        <v>N/A</v>
      </c>
      <c r="E110" s="9">
        <v>2.2123134199999998E-2</v>
      </c>
      <c r="F110" s="9" t="str">
        <f t="shared" si="20"/>
        <v>N/A</v>
      </c>
      <c r="G110" s="8">
        <v>3.00813365E-2</v>
      </c>
      <c r="H110" s="9" t="str">
        <f t="shared" si="21"/>
        <v>N/A</v>
      </c>
      <c r="I110" s="10">
        <v>41.8</v>
      </c>
      <c r="J110" s="10">
        <v>35.97</v>
      </c>
      <c r="K110" s="9" t="str">
        <f t="shared" si="22"/>
        <v>No</v>
      </c>
    </row>
    <row r="111" spans="1:11" x14ac:dyDescent="0.2">
      <c r="A111" s="91" t="s">
        <v>917</v>
      </c>
      <c r="B111" s="37" t="s">
        <v>213</v>
      </c>
      <c r="C111" s="100">
        <v>1.1069689999999999E-4</v>
      </c>
      <c r="D111" s="9" t="str">
        <f t="shared" si="19"/>
        <v>N/A</v>
      </c>
      <c r="E111" s="9">
        <v>0</v>
      </c>
      <c r="F111" s="9" t="str">
        <f t="shared" si="20"/>
        <v>N/A</v>
      </c>
      <c r="G111" s="8">
        <v>0</v>
      </c>
      <c r="H111" s="9" t="str">
        <f t="shared" si="21"/>
        <v>N/A</v>
      </c>
      <c r="I111" s="10">
        <v>-100</v>
      </c>
      <c r="J111" s="10" t="s">
        <v>1747</v>
      </c>
      <c r="K111" s="9" t="str">
        <f t="shared" si="22"/>
        <v>N/A</v>
      </c>
    </row>
    <row r="112" spans="1:11" x14ac:dyDescent="0.2">
      <c r="A112" s="91" t="s">
        <v>918</v>
      </c>
      <c r="B112" s="37" t="s">
        <v>213</v>
      </c>
      <c r="C112" s="100">
        <v>0.3923899293</v>
      </c>
      <c r="D112" s="9" t="str">
        <f t="shared" si="19"/>
        <v>N/A</v>
      </c>
      <c r="E112" s="9">
        <v>0.43207224080000001</v>
      </c>
      <c r="F112" s="9" t="str">
        <f t="shared" si="20"/>
        <v>N/A</v>
      </c>
      <c r="G112" s="8">
        <v>0.41556785039999999</v>
      </c>
      <c r="H112" s="9" t="str">
        <f t="shared" si="21"/>
        <v>N/A</v>
      </c>
      <c r="I112" s="10">
        <v>10.11</v>
      </c>
      <c r="J112" s="10">
        <v>-3.82</v>
      </c>
      <c r="K112" s="9" t="str">
        <f t="shared" si="22"/>
        <v>Yes</v>
      </c>
    </row>
    <row r="113" spans="1:11" x14ac:dyDescent="0.2">
      <c r="A113" s="91" t="s">
        <v>919</v>
      </c>
      <c r="B113" s="37" t="s">
        <v>213</v>
      </c>
      <c r="C113" s="100">
        <v>2.2139389999999999E-4</v>
      </c>
      <c r="D113" s="9" t="str">
        <f t="shared" si="19"/>
        <v>N/A</v>
      </c>
      <c r="E113" s="9">
        <v>4.733823E-4</v>
      </c>
      <c r="F113" s="9" t="str">
        <f t="shared" si="20"/>
        <v>N/A</v>
      </c>
      <c r="G113" s="8">
        <v>0</v>
      </c>
      <c r="H113" s="9" t="str">
        <f t="shared" si="21"/>
        <v>N/A</v>
      </c>
      <c r="I113" s="10">
        <v>113.8</v>
      </c>
      <c r="J113" s="10">
        <v>-100</v>
      </c>
      <c r="K113" s="9" t="str">
        <f t="shared" si="22"/>
        <v>No</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1.9094300946</v>
      </c>
      <c r="D115" s="9" t="str">
        <f t="shared" si="19"/>
        <v>N/A</v>
      </c>
      <c r="E115" s="9">
        <v>1.7937295774999999</v>
      </c>
      <c r="F115" s="9" t="str">
        <f t="shared" si="20"/>
        <v>N/A</v>
      </c>
      <c r="G115" s="8">
        <v>2.0406432425999999</v>
      </c>
      <c r="H115" s="9" t="str">
        <f t="shared" si="21"/>
        <v>N/A</v>
      </c>
      <c r="I115" s="10">
        <v>-6.06</v>
      </c>
      <c r="J115" s="10">
        <v>13.77</v>
      </c>
      <c r="K115" s="9" t="str">
        <f t="shared" si="22"/>
        <v>Yes</v>
      </c>
    </row>
    <row r="116" spans="1:11" x14ac:dyDescent="0.2">
      <c r="A116" s="91" t="s">
        <v>922</v>
      </c>
      <c r="B116" s="37" t="s">
        <v>213</v>
      </c>
      <c r="C116" s="100">
        <v>0.2555131538</v>
      </c>
      <c r="D116" s="9" t="str">
        <f t="shared" si="19"/>
        <v>N/A</v>
      </c>
      <c r="E116" s="9">
        <v>0.26185234029999999</v>
      </c>
      <c r="F116" s="9" t="str">
        <f t="shared" si="20"/>
        <v>N/A</v>
      </c>
      <c r="G116" s="8">
        <v>0.1827544663</v>
      </c>
      <c r="H116" s="9" t="str">
        <f t="shared" si="21"/>
        <v>N/A</v>
      </c>
      <c r="I116" s="10">
        <v>2.4809999999999999</v>
      </c>
      <c r="J116" s="10">
        <v>-30.2</v>
      </c>
      <c r="K116" s="9" t="str">
        <f t="shared" si="22"/>
        <v>No</v>
      </c>
    </row>
    <row r="117" spans="1:11" x14ac:dyDescent="0.2">
      <c r="A117" s="91" t="s">
        <v>923</v>
      </c>
      <c r="B117" s="37" t="s">
        <v>213</v>
      </c>
      <c r="C117" s="100">
        <v>7.6780632700000004E-2</v>
      </c>
      <c r="D117" s="9" t="str">
        <f t="shared" si="19"/>
        <v>N/A</v>
      </c>
      <c r="E117" s="9">
        <v>0.1125211846</v>
      </c>
      <c r="F117" s="9" t="str">
        <f t="shared" si="20"/>
        <v>N/A</v>
      </c>
      <c r="G117" s="8">
        <v>0.1657462592</v>
      </c>
      <c r="H117" s="9" t="str">
        <f t="shared" si="21"/>
        <v>N/A</v>
      </c>
      <c r="I117" s="10">
        <v>46.55</v>
      </c>
      <c r="J117" s="10">
        <v>47.3</v>
      </c>
      <c r="K117" s="9" t="str">
        <f t="shared" si="22"/>
        <v>No</v>
      </c>
    </row>
    <row r="118" spans="1:11" x14ac:dyDescent="0.2">
      <c r="A118" s="91" t="s">
        <v>924</v>
      </c>
      <c r="B118" s="37" t="s">
        <v>213</v>
      </c>
      <c r="C118" s="100">
        <v>2.6265556688</v>
      </c>
      <c r="D118" s="9" t="str">
        <f t="shared" si="19"/>
        <v>N/A</v>
      </c>
      <c r="E118" s="9">
        <v>2.6477652488999999</v>
      </c>
      <c r="F118" s="9" t="str">
        <f t="shared" si="20"/>
        <v>N/A</v>
      </c>
      <c r="G118" s="8">
        <v>1.4104592787000001</v>
      </c>
      <c r="H118" s="9" t="str">
        <f t="shared" si="21"/>
        <v>N/A</v>
      </c>
      <c r="I118" s="10">
        <v>0.8075</v>
      </c>
      <c r="J118" s="10">
        <v>-46.7</v>
      </c>
      <c r="K118" s="9" t="str">
        <f t="shared" si="22"/>
        <v>No</v>
      </c>
    </row>
    <row r="119" spans="1:11" x14ac:dyDescent="0.2">
      <c r="A119" s="91" t="s">
        <v>925</v>
      </c>
      <c r="B119" s="37" t="s">
        <v>213</v>
      </c>
      <c r="C119" s="100">
        <v>2.7548165318</v>
      </c>
      <c r="D119" s="9" t="str">
        <f t="shared" si="19"/>
        <v>N/A</v>
      </c>
      <c r="E119" s="9">
        <v>2.7647745773999999</v>
      </c>
      <c r="F119" s="9" t="str">
        <f t="shared" si="20"/>
        <v>N/A</v>
      </c>
      <c r="G119" s="8">
        <v>3.4163437637</v>
      </c>
      <c r="H119" s="9" t="str">
        <f t="shared" si="21"/>
        <v>N/A</v>
      </c>
      <c r="I119" s="10">
        <v>0.36149999999999999</v>
      </c>
      <c r="J119" s="10">
        <v>23.57</v>
      </c>
      <c r="K119" s="9" t="str">
        <f t="shared" si="22"/>
        <v>Yes</v>
      </c>
    </row>
    <row r="120" spans="1:11" x14ac:dyDescent="0.2">
      <c r="A120" s="91" t="s">
        <v>926</v>
      </c>
      <c r="B120" s="37" t="s">
        <v>213</v>
      </c>
      <c r="C120" s="100">
        <v>2.5423706403000002</v>
      </c>
      <c r="D120" s="9" t="str">
        <f t="shared" si="19"/>
        <v>N/A</v>
      </c>
      <c r="E120" s="9">
        <v>2.5298091556000002</v>
      </c>
      <c r="F120" s="9" t="str">
        <f t="shared" si="20"/>
        <v>N/A</v>
      </c>
      <c r="G120" s="8">
        <v>3.0892658899000001</v>
      </c>
      <c r="H120" s="9" t="str">
        <f t="shared" si="21"/>
        <v>N/A</v>
      </c>
      <c r="I120" s="10">
        <v>-0.49399999999999999</v>
      </c>
      <c r="J120" s="10">
        <v>22.11</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0.1842304696</v>
      </c>
      <c r="D123" s="9" t="str">
        <f t="shared" si="19"/>
        <v>N/A</v>
      </c>
      <c r="E123" s="9">
        <v>0.20226608730000001</v>
      </c>
      <c r="F123" s="9" t="str">
        <f t="shared" si="20"/>
        <v>N/A</v>
      </c>
      <c r="G123" s="8">
        <v>0.26899113479999998</v>
      </c>
      <c r="H123" s="9" t="str">
        <f t="shared" si="21"/>
        <v>N/A</v>
      </c>
      <c r="I123" s="10">
        <v>9.7899999999999991</v>
      </c>
      <c r="J123" s="10">
        <v>32.99</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5.1351084000000003E-3</v>
      </c>
      <c r="D125" s="9" t="str">
        <f t="shared" si="19"/>
        <v>N/A</v>
      </c>
      <c r="E125" s="9">
        <v>4.5600501E-3</v>
      </c>
      <c r="F125" s="9" t="str">
        <f t="shared" si="20"/>
        <v>N/A</v>
      </c>
      <c r="G125" s="8">
        <v>2.3781270999999999E-3</v>
      </c>
      <c r="H125" s="9" t="str">
        <f t="shared" si="21"/>
        <v>N/A</v>
      </c>
      <c r="I125" s="10">
        <v>-11.2</v>
      </c>
      <c r="J125" s="10">
        <v>-47.8</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2.3080313500000001E-2</v>
      </c>
      <c r="D130" s="9" t="str">
        <f t="shared" si="19"/>
        <v>N/A</v>
      </c>
      <c r="E130" s="9">
        <v>2.8139284399999999E-2</v>
      </c>
      <c r="F130" s="9" t="str">
        <f t="shared" si="20"/>
        <v>N/A</v>
      </c>
      <c r="G130" s="8">
        <v>5.5708611900000003E-2</v>
      </c>
      <c r="H130" s="9" t="str">
        <f t="shared" si="21"/>
        <v>N/A</v>
      </c>
      <c r="I130" s="10">
        <v>21.92</v>
      </c>
      <c r="J130" s="10">
        <v>97.97</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2549054</v>
      </c>
      <c r="D6" s="9" t="str">
        <f>IF($B6="N/A","N/A",IF(C6&gt;15,"No",IF(C6&lt;-15,"No","Yes")))</f>
        <v>N/A</v>
      </c>
      <c r="E6" s="38">
        <v>2705597</v>
      </c>
      <c r="F6" s="9" t="str">
        <f>IF($B6="N/A","N/A",IF(E6&gt;15,"No",IF(E6&lt;-15,"No","Yes")))</f>
        <v>N/A</v>
      </c>
      <c r="G6" s="38">
        <v>2798276</v>
      </c>
      <c r="H6" s="9" t="str">
        <f>IF($B6="N/A","N/A",IF(G6&gt;15,"No",IF(G6&lt;-15,"No","Yes")))</f>
        <v>N/A</v>
      </c>
      <c r="I6" s="10">
        <v>6.141</v>
      </c>
      <c r="J6" s="10">
        <v>3.4249999999999998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45.599733469999997</v>
      </c>
      <c r="D9" s="9" t="str">
        <f t="shared" ref="D9:D17" si="1">IF($B9="N/A","N/A",IF(C9&gt;15,"No",IF(C9&lt;-15,"No","Yes")))</f>
        <v>N/A</v>
      </c>
      <c r="E9" s="39">
        <v>46.036570486999999</v>
      </c>
      <c r="F9" s="9" t="str">
        <f>IF($B9="N/A","N/A",IF(E9&gt;15,"No",IF(E9&lt;-15,"No","Yes")))</f>
        <v>N/A</v>
      </c>
      <c r="G9" s="39">
        <v>47.661459055999998</v>
      </c>
      <c r="H9" s="9" t="str">
        <f>IF($B9="N/A","N/A",IF(G9&gt;15,"No",IF(G9&lt;-15,"No","Yes")))</f>
        <v>N/A</v>
      </c>
      <c r="I9" s="10">
        <v>0.95799999999999996</v>
      </c>
      <c r="J9" s="10">
        <v>3.53</v>
      </c>
      <c r="K9" s="9" t="str">
        <f t="shared" si="0"/>
        <v>Yes</v>
      </c>
    </row>
    <row r="10" spans="1:11" x14ac:dyDescent="0.2">
      <c r="A10" s="91" t="s">
        <v>16</v>
      </c>
      <c r="B10" s="37" t="s">
        <v>213</v>
      </c>
      <c r="C10" s="90">
        <v>3.3256258988999998</v>
      </c>
      <c r="D10" s="9" t="str">
        <f t="shared" si="1"/>
        <v>N/A</v>
      </c>
      <c r="E10" s="8">
        <v>2.8796232402999999</v>
      </c>
      <c r="F10" s="9" t="str">
        <f>IF($B10="N/A","N/A",IF(E10&gt;15,"No",IF(E10&lt;-15,"No","Yes")))</f>
        <v>N/A</v>
      </c>
      <c r="G10" s="8">
        <v>2.8431791574999998</v>
      </c>
      <c r="H10" s="9" t="str">
        <f>IF($B10="N/A","N/A",IF(G10&gt;15,"No",IF(G10&lt;-15,"No","Yes")))</f>
        <v>N/A</v>
      </c>
      <c r="I10" s="10">
        <v>-13.4</v>
      </c>
      <c r="J10" s="10">
        <v>-1.27</v>
      </c>
      <c r="K10" s="9" t="str">
        <f t="shared" si="0"/>
        <v>Yes</v>
      </c>
    </row>
    <row r="11" spans="1:11" x14ac:dyDescent="0.2">
      <c r="A11" s="91" t="s">
        <v>36</v>
      </c>
      <c r="B11" s="37" t="s">
        <v>213</v>
      </c>
      <c r="C11" s="90">
        <v>1.1500085556999999</v>
      </c>
      <c r="D11" s="9" t="str">
        <f t="shared" si="1"/>
        <v>N/A</v>
      </c>
      <c r="E11" s="8">
        <v>0.87472664789999999</v>
      </c>
      <c r="F11" s="9" t="str">
        <f>IF($B11="N/A","N/A",IF(E11&gt;15,"No",IF(E11&lt;-15,"No","Yes")))</f>
        <v>N/A</v>
      </c>
      <c r="G11" s="8">
        <v>1.6079051307000001</v>
      </c>
      <c r="H11" s="9" t="str">
        <f>IF($B11="N/A","N/A",IF(G11&gt;15,"No",IF(G11&lt;-15,"No","Yes")))</f>
        <v>N/A</v>
      </c>
      <c r="I11" s="10">
        <v>-23.9</v>
      </c>
      <c r="J11" s="10">
        <v>83.82</v>
      </c>
      <c r="K11" s="9" t="str">
        <f t="shared" si="0"/>
        <v>No</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3.6592914348000001</v>
      </c>
      <c r="D13" s="9" t="str">
        <f t="shared" si="1"/>
        <v>N/A</v>
      </c>
      <c r="E13" s="8">
        <v>3.1921879211999999</v>
      </c>
      <c r="F13" s="9" t="str">
        <f>IF($B13="N/A","N/A",IF(E13&gt;15,"No",IF(E13&lt;-15,"No","Yes")))</f>
        <v>N/A</v>
      </c>
      <c r="G13" s="8">
        <v>3.0574904489999999</v>
      </c>
      <c r="H13" s="9" t="str">
        <f>IF($B13="N/A","N/A",IF(G13&gt;15,"No",IF(G13&lt;-15,"No","Yes")))</f>
        <v>N/A</v>
      </c>
      <c r="I13" s="10">
        <v>-12.8</v>
      </c>
      <c r="J13" s="10">
        <v>-4.22</v>
      </c>
      <c r="K13" s="9" t="str">
        <f t="shared" si="0"/>
        <v>Yes</v>
      </c>
    </row>
    <row r="14" spans="1:11" x14ac:dyDescent="0.2">
      <c r="A14" s="91" t="s">
        <v>676</v>
      </c>
      <c r="B14" s="37" t="s">
        <v>213</v>
      </c>
      <c r="C14" s="90">
        <v>43.785498463000003</v>
      </c>
      <c r="D14" s="9" t="str">
        <f t="shared" si="1"/>
        <v>N/A</v>
      </c>
      <c r="E14" s="8">
        <v>45.031540174</v>
      </c>
      <c r="F14" s="9" t="str">
        <f t="shared" ref="F14:F33" si="2">IF($B14="N/A","N/A",IF(E14&gt;15,"No",IF(E14&lt;-15,"No","Yes")))</f>
        <v>N/A</v>
      </c>
      <c r="G14" s="8">
        <v>45.456166582999998</v>
      </c>
      <c r="H14" s="9" t="str">
        <f t="shared" ref="H14:H33" si="3">IF($B14="N/A","N/A",IF(G14&gt;15,"No",IF(G14&lt;-15,"No","Yes")))</f>
        <v>N/A</v>
      </c>
      <c r="I14" s="10">
        <v>2.8460000000000001</v>
      </c>
      <c r="J14" s="10">
        <v>0.94299999999999995</v>
      </c>
      <c r="K14" s="9" t="str">
        <f t="shared" ref="K14:K30" si="4">IF(J14="Div by 0", "N/A", IF(J14="N/A","N/A", IF(J14&gt;30, "No", IF(J14&lt;-30, "No", "Yes"))))</f>
        <v>Yes</v>
      </c>
    </row>
    <row r="15" spans="1:11" x14ac:dyDescent="0.2">
      <c r="A15" s="91" t="s">
        <v>677</v>
      </c>
      <c r="B15" s="37" t="s">
        <v>213</v>
      </c>
      <c r="C15" s="90">
        <v>0.9740868573</v>
      </c>
      <c r="D15" s="9" t="str">
        <f t="shared" si="1"/>
        <v>N/A</v>
      </c>
      <c r="E15" s="8">
        <v>1.1013465790000001</v>
      </c>
      <c r="F15" s="9" t="str">
        <f t="shared" si="2"/>
        <v>N/A</v>
      </c>
      <c r="G15" s="8">
        <v>1.1632876813999999</v>
      </c>
      <c r="H15" s="9" t="str">
        <f t="shared" si="3"/>
        <v>N/A</v>
      </c>
      <c r="I15" s="10">
        <v>13.06</v>
      </c>
      <c r="J15" s="10">
        <v>5.6239999999999997</v>
      </c>
      <c r="K15" s="9" t="str">
        <f t="shared" si="4"/>
        <v>Yes</v>
      </c>
    </row>
    <row r="16" spans="1:11" x14ac:dyDescent="0.2">
      <c r="A16" s="91" t="s">
        <v>381</v>
      </c>
      <c r="B16" s="37" t="s">
        <v>213</v>
      </c>
      <c r="C16" s="90">
        <v>13.297246743000001</v>
      </c>
      <c r="D16" s="9" t="str">
        <f t="shared" si="1"/>
        <v>N/A</v>
      </c>
      <c r="E16" s="8">
        <v>13.487374506</v>
      </c>
      <c r="F16" s="9" t="str">
        <f t="shared" si="2"/>
        <v>N/A</v>
      </c>
      <c r="G16" s="8">
        <v>14.784317201</v>
      </c>
      <c r="H16" s="9" t="str">
        <f t="shared" si="3"/>
        <v>N/A</v>
      </c>
      <c r="I16" s="10">
        <v>1.43</v>
      </c>
      <c r="J16" s="10">
        <v>9.6159999999999997</v>
      </c>
      <c r="K16" s="9" t="str">
        <f t="shared" si="4"/>
        <v>Yes</v>
      </c>
    </row>
    <row r="17" spans="1:11" x14ac:dyDescent="0.2">
      <c r="A17" s="91" t="s">
        <v>382</v>
      </c>
      <c r="B17" s="37" t="s">
        <v>213</v>
      </c>
      <c r="C17" s="90">
        <v>2.2622510155</v>
      </c>
      <c r="D17" s="9" t="str">
        <f t="shared" si="1"/>
        <v>N/A</v>
      </c>
      <c r="E17" s="8">
        <v>2.3150158727000001</v>
      </c>
      <c r="F17" s="9" t="str">
        <f t="shared" si="2"/>
        <v>N/A</v>
      </c>
      <c r="G17" s="8">
        <v>2.1131939809000002</v>
      </c>
      <c r="H17" s="9" t="str">
        <f t="shared" si="3"/>
        <v>N/A</v>
      </c>
      <c r="I17" s="10">
        <v>2.3319999999999999</v>
      </c>
      <c r="J17" s="10">
        <v>-8.7200000000000006</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16.915804844</v>
      </c>
      <c r="D19" s="9" t="str">
        <f t="shared" si="5"/>
        <v>N/A</v>
      </c>
      <c r="E19" s="8">
        <v>17.576010026999999</v>
      </c>
      <c r="F19" s="9" t="str">
        <f t="shared" si="2"/>
        <v>N/A</v>
      </c>
      <c r="G19" s="8">
        <v>16.875997936000001</v>
      </c>
      <c r="H19" s="9" t="str">
        <f t="shared" si="3"/>
        <v>N/A</v>
      </c>
      <c r="I19" s="10">
        <v>3.903</v>
      </c>
      <c r="J19" s="10">
        <v>-3.98</v>
      </c>
      <c r="K19" s="9" t="str">
        <f t="shared" si="4"/>
        <v>Yes</v>
      </c>
    </row>
    <row r="20" spans="1:11" x14ac:dyDescent="0.2">
      <c r="A20" s="91" t="s">
        <v>386</v>
      </c>
      <c r="B20" s="37" t="s">
        <v>213</v>
      </c>
      <c r="C20" s="90">
        <v>2.3510682787000001</v>
      </c>
      <c r="D20" s="9" t="str">
        <f t="shared" si="5"/>
        <v>N/A</v>
      </c>
      <c r="E20" s="8">
        <v>2.4049405732000002</v>
      </c>
      <c r="F20" s="9" t="str">
        <f t="shared" si="2"/>
        <v>N/A</v>
      </c>
      <c r="G20" s="8">
        <v>2.5852703592999999</v>
      </c>
      <c r="H20" s="9" t="str">
        <f t="shared" si="3"/>
        <v>N/A</v>
      </c>
      <c r="I20" s="10">
        <v>2.2909999999999999</v>
      </c>
      <c r="J20" s="10">
        <v>7.4980000000000002</v>
      </c>
      <c r="K20" s="9" t="str">
        <f t="shared" si="4"/>
        <v>Yes</v>
      </c>
    </row>
    <row r="21" spans="1:11" x14ac:dyDescent="0.2">
      <c r="A21" s="91" t="s">
        <v>387</v>
      </c>
      <c r="B21" s="37" t="s">
        <v>213</v>
      </c>
      <c r="C21" s="90">
        <v>12.422530084</v>
      </c>
      <c r="D21" s="9" t="str">
        <f t="shared" si="5"/>
        <v>N/A</v>
      </c>
      <c r="E21" s="8">
        <v>11.979537233</v>
      </c>
      <c r="F21" s="9" t="str">
        <f t="shared" si="2"/>
        <v>N/A</v>
      </c>
      <c r="G21" s="8">
        <v>10.854576175</v>
      </c>
      <c r="H21" s="9" t="str">
        <f t="shared" si="3"/>
        <v>N/A</v>
      </c>
      <c r="I21" s="10">
        <v>-3.57</v>
      </c>
      <c r="J21" s="10">
        <v>-9.39</v>
      </c>
      <c r="K21" s="9" t="str">
        <f t="shared" si="4"/>
        <v>Yes</v>
      </c>
    </row>
    <row r="22" spans="1:11" x14ac:dyDescent="0.2">
      <c r="A22" s="91" t="s">
        <v>388</v>
      </c>
      <c r="B22" s="37" t="s">
        <v>213</v>
      </c>
      <c r="C22" s="90">
        <v>2.4426316585999999</v>
      </c>
      <c r="D22" s="9" t="str">
        <f t="shared" si="5"/>
        <v>N/A</v>
      </c>
      <c r="E22" s="8">
        <v>2.4142545988999999</v>
      </c>
      <c r="F22" s="9" t="str">
        <f t="shared" si="2"/>
        <v>N/A</v>
      </c>
      <c r="G22" s="8">
        <v>2.3464090032999998</v>
      </c>
      <c r="H22" s="9" t="str">
        <f t="shared" si="3"/>
        <v>N/A</v>
      </c>
      <c r="I22" s="10">
        <v>-1.1599999999999999</v>
      </c>
      <c r="J22" s="10">
        <v>-2.81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3.9230200000000003E-5</v>
      </c>
      <c r="D24" s="9" t="str">
        <f t="shared" si="5"/>
        <v>N/A</v>
      </c>
      <c r="E24" s="8">
        <v>3.6960399999999999E-5</v>
      </c>
      <c r="F24" s="9" t="str">
        <f t="shared" si="2"/>
        <v>N/A</v>
      </c>
      <c r="G24" s="8">
        <v>0</v>
      </c>
      <c r="H24" s="9" t="str">
        <f t="shared" si="3"/>
        <v>N/A</v>
      </c>
      <c r="I24" s="10">
        <v>-5.79</v>
      </c>
      <c r="J24" s="10">
        <v>-100</v>
      </c>
      <c r="K24" s="9" t="str">
        <f t="shared" si="4"/>
        <v>No</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0.2910883802</v>
      </c>
      <c r="D26" s="9" t="str">
        <f t="shared" si="5"/>
        <v>N/A</v>
      </c>
      <c r="E26" s="8">
        <v>0.29612688069999998</v>
      </c>
      <c r="F26" s="9" t="str">
        <f t="shared" si="2"/>
        <v>N/A</v>
      </c>
      <c r="G26" s="8">
        <v>0.34685642160000002</v>
      </c>
      <c r="H26" s="9" t="str">
        <f t="shared" si="3"/>
        <v>N/A</v>
      </c>
      <c r="I26" s="10">
        <v>1.7310000000000001</v>
      </c>
      <c r="J26" s="10">
        <v>17.13</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3.1233155516000002</v>
      </c>
      <c r="D29" s="9" t="str">
        <f t="shared" si="5"/>
        <v>N/A</v>
      </c>
      <c r="E29" s="8">
        <v>2.2568032119999999</v>
      </c>
      <c r="F29" s="9" t="str">
        <f t="shared" si="2"/>
        <v>N/A</v>
      </c>
      <c r="G29" s="8">
        <v>2.2368772773000001</v>
      </c>
      <c r="H29" s="9" t="str">
        <f t="shared" si="3"/>
        <v>N/A</v>
      </c>
      <c r="I29" s="10">
        <v>-27.7</v>
      </c>
      <c r="J29" s="10">
        <v>-0.88300000000000001</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99.995017759999996</v>
      </c>
      <c r="D31" s="9" t="str">
        <f t="shared" si="5"/>
        <v>N/A</v>
      </c>
      <c r="E31" s="8">
        <v>99.997301888999999</v>
      </c>
      <c r="F31" s="9" t="str">
        <f t="shared" si="2"/>
        <v>N/A</v>
      </c>
      <c r="G31" s="8">
        <v>99.991887861999999</v>
      </c>
      <c r="H31" s="9" t="str">
        <f t="shared" si="3"/>
        <v>N/A</v>
      </c>
      <c r="I31" s="10">
        <v>2.3E-3</v>
      </c>
      <c r="J31" s="10">
        <v>-5.0000000000000001E-3</v>
      </c>
      <c r="K31" s="9" t="str">
        <f t="shared" ref="K31:K43" si="6">IF(J31="Div by 0", "N/A", IF(J31="N/A","N/A", IF(J31&gt;30, "No", IF(J31&lt;-30, "No", "Yes"))))</f>
        <v>Yes</v>
      </c>
    </row>
    <row r="32" spans="1:11" x14ac:dyDescent="0.2">
      <c r="A32" s="91" t="s">
        <v>39</v>
      </c>
      <c r="B32" s="37" t="s">
        <v>267</v>
      </c>
      <c r="C32" s="90">
        <v>99.993653882999993</v>
      </c>
      <c r="D32" s="9" t="str">
        <f>IF($B32="N/A","N/A",IF(C32&gt;100,"No",IF(C32&lt;85,"No","Yes")))</f>
        <v>Yes</v>
      </c>
      <c r="E32" s="8">
        <v>99.997144456000001</v>
      </c>
      <c r="F32" s="9" t="str">
        <f>IF($B32="N/A","N/A",IF(E32&gt;100,"No",IF(E32&lt;85,"No","Yes")))</f>
        <v>Yes</v>
      </c>
      <c r="G32" s="8">
        <v>99.991689725000001</v>
      </c>
      <c r="H32" s="9" t="str">
        <f>IF($B32="N/A","N/A",IF(G32&gt;100,"No",IF(G32&lt;85,"No","Yes")))</f>
        <v>Yes</v>
      </c>
      <c r="I32" s="10">
        <v>3.5000000000000001E-3</v>
      </c>
      <c r="J32" s="10">
        <v>-5.0000000000000001E-3</v>
      </c>
      <c r="K32" s="9" t="str">
        <f t="shared" si="6"/>
        <v>Yes</v>
      </c>
    </row>
    <row r="33" spans="1:11" x14ac:dyDescent="0.2">
      <c r="A33" s="91" t="s">
        <v>910</v>
      </c>
      <c r="B33" s="37" t="s">
        <v>213</v>
      </c>
      <c r="C33" s="90">
        <v>55.117035520999998</v>
      </c>
      <c r="D33" s="9" t="str">
        <f t="shared" si="5"/>
        <v>N/A</v>
      </c>
      <c r="E33" s="8">
        <v>56.315338543999999</v>
      </c>
      <c r="F33" s="9" t="str">
        <f t="shared" si="2"/>
        <v>N/A</v>
      </c>
      <c r="G33" s="8">
        <v>58.570346694999998</v>
      </c>
      <c r="H33" s="9" t="str">
        <f t="shared" si="3"/>
        <v>N/A</v>
      </c>
      <c r="I33" s="10">
        <v>2.1739999999999999</v>
      </c>
      <c r="J33" s="10">
        <v>4.0039999999999996</v>
      </c>
      <c r="K33" s="9" t="str">
        <f t="shared" si="6"/>
        <v>Yes</v>
      </c>
    </row>
    <row r="34" spans="1:11" x14ac:dyDescent="0.2">
      <c r="A34" s="91" t="s">
        <v>851</v>
      </c>
      <c r="B34" s="37" t="s">
        <v>268</v>
      </c>
      <c r="C34" s="90">
        <v>7.0431989617999999</v>
      </c>
      <c r="D34" s="9" t="str">
        <f>IF($B34="N/A","N/A",IF(C34&gt;25,"No",IF(C34&lt;5,"No","Yes")))</f>
        <v>Yes</v>
      </c>
      <c r="E34" s="8">
        <v>7.2275093474999998</v>
      </c>
      <c r="F34" s="9" t="str">
        <f>IF($B34="N/A","N/A",IF(E34&gt;25,"No",IF(E34&lt;5,"No","Yes")))</f>
        <v>Yes</v>
      </c>
      <c r="G34" s="8">
        <v>7.4180616564999999</v>
      </c>
      <c r="H34" s="9" t="str">
        <f>IF($B34="N/A","N/A",IF(G34&gt;25,"No",IF(G34&lt;5,"No","Yes")))</f>
        <v>Yes</v>
      </c>
      <c r="I34" s="10">
        <v>2.617</v>
      </c>
      <c r="J34" s="10">
        <v>2.6360000000000001</v>
      </c>
      <c r="K34" s="9" t="str">
        <f t="shared" si="6"/>
        <v>Yes</v>
      </c>
    </row>
    <row r="35" spans="1:11" x14ac:dyDescent="0.2">
      <c r="A35" s="91" t="s">
        <v>852</v>
      </c>
      <c r="B35" s="37" t="s">
        <v>269</v>
      </c>
      <c r="C35" s="90">
        <v>44.539996633999998</v>
      </c>
      <c r="D35" s="9" t="str">
        <f>IF($B35="N/A","N/A",IF(C35&gt;70,"No",IF(C35&lt;40,"No","Yes")))</f>
        <v>Yes</v>
      </c>
      <c r="E35" s="8">
        <v>43.369861069000002</v>
      </c>
      <c r="F35" s="9" t="str">
        <f>IF($B35="N/A","N/A",IF(E35&gt;70,"No",IF(E35&lt;40,"No","Yes")))</f>
        <v>Yes</v>
      </c>
      <c r="G35" s="8">
        <v>42.911721702999998</v>
      </c>
      <c r="H35" s="9" t="str">
        <f>IF($B35="N/A","N/A",IF(G35&gt;70,"No",IF(G35&lt;40,"No","Yes")))</f>
        <v>Yes</v>
      </c>
      <c r="I35" s="10">
        <v>-2.63</v>
      </c>
      <c r="J35" s="10">
        <v>-1.06</v>
      </c>
      <c r="K35" s="9" t="str">
        <f t="shared" si="6"/>
        <v>Yes</v>
      </c>
    </row>
    <row r="36" spans="1:11" x14ac:dyDescent="0.2">
      <c r="A36" s="91" t="s">
        <v>853</v>
      </c>
      <c r="B36" s="37" t="s">
        <v>270</v>
      </c>
      <c r="C36" s="90">
        <v>48.416647476000001</v>
      </c>
      <c r="D36" s="9" t="str">
        <f>IF($B36="N/A","N/A",IF(C36&gt;55,"No",IF(C36&lt;20,"No","Yes")))</f>
        <v>Yes</v>
      </c>
      <c r="E36" s="8">
        <v>49.402481737000002</v>
      </c>
      <c r="F36" s="9" t="str">
        <f>IF($B36="N/A","N/A",IF(E36&gt;55,"No",IF(E36&lt;20,"No","Yes")))</f>
        <v>Yes</v>
      </c>
      <c r="G36" s="8">
        <v>49.669716291999997</v>
      </c>
      <c r="H36" s="9" t="str">
        <f>IF($B36="N/A","N/A",IF(G36&gt;55,"No",IF(G36&lt;20,"No","Yes")))</f>
        <v>Yes</v>
      </c>
      <c r="I36" s="10">
        <v>2.036</v>
      </c>
      <c r="J36" s="10">
        <v>0.54090000000000005</v>
      </c>
      <c r="K36" s="9" t="str">
        <f t="shared" si="6"/>
        <v>Yes</v>
      </c>
    </row>
    <row r="37" spans="1:11" x14ac:dyDescent="0.2">
      <c r="A37" s="91" t="s">
        <v>163</v>
      </c>
      <c r="B37" s="37" t="s">
        <v>246</v>
      </c>
      <c r="C37" s="90">
        <v>94.049831819999994</v>
      </c>
      <c r="D37" s="9" t="str">
        <f>IF($B37="N/A","N/A",IF(C37&gt;95,"Yes","No"))</f>
        <v>No</v>
      </c>
      <c r="E37" s="8">
        <v>93.750473554999999</v>
      </c>
      <c r="F37" s="9" t="str">
        <f>IF($B37="N/A","N/A",IF(E37&gt;95,"Yes","No"))</f>
        <v>No</v>
      </c>
      <c r="G37" s="8">
        <v>94.029967022999998</v>
      </c>
      <c r="H37" s="9" t="str">
        <f>IF($B37="N/A","N/A",IF(G37&gt;95,"Yes","No"))</f>
        <v>No</v>
      </c>
      <c r="I37" s="10">
        <v>-0.318</v>
      </c>
      <c r="J37" s="10">
        <v>0.29809999999999998</v>
      </c>
      <c r="K37" s="9" t="str">
        <f t="shared" si="6"/>
        <v>Yes</v>
      </c>
    </row>
    <row r="38" spans="1:11" x14ac:dyDescent="0.2">
      <c r="A38" s="91" t="s">
        <v>41</v>
      </c>
      <c r="B38" s="37" t="s">
        <v>213</v>
      </c>
      <c r="C38" s="90">
        <v>100</v>
      </c>
      <c r="D38" s="9" t="str">
        <f t="shared" ref="D38:D47" si="7">IF($B38="N/A","N/A",IF(C38&gt;15,"No",IF(C38&lt;-15,"No","Yes")))</f>
        <v>N/A</v>
      </c>
      <c r="E38" s="8">
        <v>99.999725963000003</v>
      </c>
      <c r="F38" s="9" t="str">
        <f>IF($B38="N/A","N/A",IF(E38&gt;15,"No",IF(E38&lt;-15,"No","Yes")))</f>
        <v>N/A</v>
      </c>
      <c r="G38" s="8">
        <v>99.999758282000002</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98.838016378999995</v>
      </c>
      <c r="D40" s="9" t="str">
        <f>IF($B40="N/A","N/A",IF(C40&gt;100,"No",IF(C40&lt;98,"No","Yes")))</f>
        <v>Yes</v>
      </c>
      <c r="E40" s="8">
        <v>98.980810301999995</v>
      </c>
      <c r="F40" s="9" t="str">
        <f>IF($B40="N/A","N/A",IF(E40&gt;100,"No",IF(E40&lt;98,"No","Yes")))</f>
        <v>Yes</v>
      </c>
      <c r="G40" s="8">
        <v>99.699652348000001</v>
      </c>
      <c r="H40" s="9" t="str">
        <f>IF($B40="N/A","N/A",IF(G40&gt;100,"No",IF(G40&lt;98,"No","Yes")))</f>
        <v>Yes</v>
      </c>
      <c r="I40" s="10">
        <v>0.14449999999999999</v>
      </c>
      <c r="J40" s="10">
        <v>0.72619999999999996</v>
      </c>
      <c r="K40" s="9" t="str">
        <f t="shared" si="6"/>
        <v>Yes</v>
      </c>
    </row>
    <row r="41" spans="1:11" x14ac:dyDescent="0.2">
      <c r="A41" s="91" t="s">
        <v>44</v>
      </c>
      <c r="B41" s="37" t="s">
        <v>213</v>
      </c>
      <c r="C41" s="90">
        <v>79.467302027000002</v>
      </c>
      <c r="D41" s="9" t="str">
        <f t="shared" si="7"/>
        <v>N/A</v>
      </c>
      <c r="E41" s="8">
        <v>79.832446945000001</v>
      </c>
      <c r="F41" s="9" t="str">
        <f t="shared" ref="F41:F47" si="8">IF($B41="N/A","N/A",IF(E41&gt;15,"No",IF(E41&lt;-15,"No","Yes")))</f>
        <v>N/A</v>
      </c>
      <c r="G41" s="8">
        <v>80.645655357999999</v>
      </c>
      <c r="H41" s="9" t="str">
        <f t="shared" ref="H41:H47" si="9">IF($B41="N/A","N/A",IF(G41&gt;15,"No",IF(G41&lt;-15,"No","Yes")))</f>
        <v>N/A</v>
      </c>
      <c r="I41" s="10">
        <v>0.45950000000000002</v>
      </c>
      <c r="J41" s="10">
        <v>1.0189999999999999</v>
      </c>
      <c r="K41" s="9" t="str">
        <f t="shared" si="6"/>
        <v>Yes</v>
      </c>
    </row>
    <row r="42" spans="1:11" x14ac:dyDescent="0.2">
      <c r="A42" s="91" t="s">
        <v>45</v>
      </c>
      <c r="B42" s="37" t="s">
        <v>213</v>
      </c>
      <c r="C42" s="90">
        <v>20.532697973000001</v>
      </c>
      <c r="D42" s="9" t="str">
        <f t="shared" si="7"/>
        <v>N/A</v>
      </c>
      <c r="E42" s="8">
        <v>20.167553054999999</v>
      </c>
      <c r="F42" s="9" t="str">
        <f t="shared" si="8"/>
        <v>N/A</v>
      </c>
      <c r="G42" s="8">
        <v>19.354344642000001</v>
      </c>
      <c r="H42" s="9" t="str">
        <f t="shared" si="9"/>
        <v>N/A</v>
      </c>
      <c r="I42" s="10">
        <v>-1.78</v>
      </c>
      <c r="J42" s="10">
        <v>-4.03</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85.145038119999995</v>
      </c>
      <c r="D44" s="9" t="str">
        <f t="shared" si="7"/>
        <v>N/A</v>
      </c>
      <c r="E44" s="8">
        <v>85.619772642000001</v>
      </c>
      <c r="F44" s="9" t="str">
        <f t="shared" si="8"/>
        <v>N/A</v>
      </c>
      <c r="G44" s="8">
        <v>86.804089375000004</v>
      </c>
      <c r="H44" s="9" t="str">
        <f t="shared" si="9"/>
        <v>N/A</v>
      </c>
      <c r="I44" s="10">
        <v>0.55759999999999998</v>
      </c>
      <c r="J44" s="10">
        <v>1.383</v>
      </c>
      <c r="K44" s="9" t="str">
        <f>IF(J44="Div by 0", "N/A", IF(J44="N/A","N/A", IF(J44&gt;30, "No", IF(J44&lt;-30, "No", "Yes"))))</f>
        <v>Yes</v>
      </c>
    </row>
    <row r="45" spans="1:11" x14ac:dyDescent="0.2">
      <c r="A45" s="91" t="s">
        <v>914</v>
      </c>
      <c r="B45" s="37" t="s">
        <v>213</v>
      </c>
      <c r="C45" s="90">
        <v>14.854961879999999</v>
      </c>
      <c r="D45" s="9" t="str">
        <f t="shared" si="7"/>
        <v>N/A</v>
      </c>
      <c r="E45" s="8">
        <v>14.380227358000001</v>
      </c>
      <c r="F45" s="9" t="str">
        <f t="shared" si="8"/>
        <v>N/A</v>
      </c>
      <c r="G45" s="8">
        <v>13.195910625</v>
      </c>
      <c r="H45" s="9" t="str">
        <f t="shared" si="9"/>
        <v>N/A</v>
      </c>
      <c r="I45" s="10">
        <v>-3.2</v>
      </c>
      <c r="J45" s="10">
        <v>-8.24</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22976</v>
      </c>
      <c r="F6" s="9" t="str">
        <f t="shared" ref="F6:F15" si="1">IF($B6="N/A","N/A",IF(E6&lt;0,"No","Yes"))</f>
        <v>N/A</v>
      </c>
      <c r="G6" s="89">
        <v>1960359</v>
      </c>
      <c r="H6" s="9" t="str">
        <f t="shared" ref="H6:H15" si="2">IF($B6="N/A","N/A",IF(G6&lt;0,"No","Yes"))</f>
        <v>N/A</v>
      </c>
      <c r="I6" s="10" t="s">
        <v>1747</v>
      </c>
      <c r="J6" s="10">
        <v>8432</v>
      </c>
      <c r="K6" s="9" t="str">
        <f t="shared" ref="K6:K15" si="3">IF(J6="Div by 0", "N/A", IF(J6="N/A","N/A", IF(J6&gt;30, "No", IF(J6&lt;-30, "No", "Yes"))))</f>
        <v>No</v>
      </c>
    </row>
    <row r="7" spans="1:11" x14ac:dyDescent="0.2">
      <c r="A7" s="88" t="s">
        <v>445</v>
      </c>
      <c r="B7" s="5" t="s">
        <v>213</v>
      </c>
      <c r="C7" s="90" t="s">
        <v>1747</v>
      </c>
      <c r="D7" s="9" t="str">
        <f t="shared" si="0"/>
        <v>N/A</v>
      </c>
      <c r="E7" s="90">
        <v>27.646239554000001</v>
      </c>
      <c r="F7" s="9" t="str">
        <f t="shared" si="1"/>
        <v>N/A</v>
      </c>
      <c r="G7" s="90">
        <v>0.52260835900000002</v>
      </c>
      <c r="H7" s="9" t="str">
        <f t="shared" si="2"/>
        <v>N/A</v>
      </c>
      <c r="I7" s="10" t="s">
        <v>1747</v>
      </c>
      <c r="J7" s="10">
        <v>-98.1</v>
      </c>
      <c r="K7" s="9" t="str">
        <f t="shared" si="3"/>
        <v>No</v>
      </c>
    </row>
    <row r="8" spans="1:11" x14ac:dyDescent="0.2">
      <c r="A8" s="88" t="s">
        <v>446</v>
      </c>
      <c r="B8" s="5" t="s">
        <v>213</v>
      </c>
      <c r="C8" s="90" t="s">
        <v>1747</v>
      </c>
      <c r="D8" s="9" t="str">
        <f t="shared" si="0"/>
        <v>N/A</v>
      </c>
      <c r="E8" s="90">
        <v>55.906162952999999</v>
      </c>
      <c r="F8" s="9" t="str">
        <f t="shared" si="1"/>
        <v>N/A</v>
      </c>
      <c r="G8" s="90">
        <v>98.578372634999994</v>
      </c>
      <c r="H8" s="9" t="str">
        <f t="shared" si="2"/>
        <v>N/A</v>
      </c>
      <c r="I8" s="10" t="s">
        <v>1747</v>
      </c>
      <c r="J8" s="10">
        <v>76.33</v>
      </c>
      <c r="K8" s="9" t="str">
        <f t="shared" si="3"/>
        <v>No</v>
      </c>
    </row>
    <row r="9" spans="1:11" x14ac:dyDescent="0.2">
      <c r="A9" s="88" t="s">
        <v>447</v>
      </c>
      <c r="B9" s="5" t="s">
        <v>213</v>
      </c>
      <c r="C9" s="90" t="s">
        <v>1747</v>
      </c>
      <c r="D9" s="9" t="str">
        <f t="shared" si="0"/>
        <v>N/A</v>
      </c>
      <c r="E9" s="90">
        <v>5.6972493035999996</v>
      </c>
      <c r="F9" s="9" t="str">
        <f t="shared" si="1"/>
        <v>N/A</v>
      </c>
      <c r="G9" s="90">
        <v>0.80673998999999996</v>
      </c>
      <c r="H9" s="9" t="str">
        <f t="shared" si="2"/>
        <v>N/A</v>
      </c>
      <c r="I9" s="10" t="s">
        <v>1747</v>
      </c>
      <c r="J9" s="10">
        <v>-85.8</v>
      </c>
      <c r="K9" s="9" t="str">
        <f t="shared" si="3"/>
        <v>No</v>
      </c>
    </row>
    <row r="10" spans="1:11" x14ac:dyDescent="0.2">
      <c r="A10" s="88" t="s">
        <v>448</v>
      </c>
      <c r="B10" s="5" t="s">
        <v>213</v>
      </c>
      <c r="C10" s="90" t="s">
        <v>1747</v>
      </c>
      <c r="D10" s="9" t="str">
        <f t="shared" si="0"/>
        <v>N/A</v>
      </c>
      <c r="E10" s="90">
        <v>9.1834958216999993</v>
      </c>
      <c r="F10" s="9" t="str">
        <f t="shared" si="1"/>
        <v>N/A</v>
      </c>
      <c r="G10" s="90">
        <v>4.3563449300000001E-2</v>
      </c>
      <c r="H10" s="9" t="str">
        <f t="shared" si="2"/>
        <v>N/A</v>
      </c>
      <c r="I10" s="10" t="s">
        <v>1747</v>
      </c>
      <c r="J10" s="10">
        <v>-99.5</v>
      </c>
      <c r="K10" s="9" t="str">
        <f t="shared" si="3"/>
        <v>No</v>
      </c>
    </row>
    <row r="11" spans="1:11" x14ac:dyDescent="0.2">
      <c r="A11" s="88" t="s">
        <v>1642</v>
      </c>
      <c r="B11" s="5" t="s">
        <v>213</v>
      </c>
      <c r="C11" s="90" t="s">
        <v>1747</v>
      </c>
      <c r="D11" s="9" t="str">
        <f t="shared" si="0"/>
        <v>N/A</v>
      </c>
      <c r="E11" s="90">
        <v>0</v>
      </c>
      <c r="F11" s="9" t="str">
        <f t="shared" si="1"/>
        <v>N/A</v>
      </c>
      <c r="G11" s="90">
        <v>24.839123854</v>
      </c>
      <c r="H11" s="9" t="str">
        <f t="shared" si="2"/>
        <v>N/A</v>
      </c>
      <c r="I11" s="10" t="s">
        <v>1747</v>
      </c>
      <c r="J11" s="10" t="s">
        <v>1747</v>
      </c>
      <c r="K11" s="9" t="str">
        <f t="shared" si="3"/>
        <v>N/A</v>
      </c>
    </row>
    <row r="12" spans="1:11" x14ac:dyDescent="0.2">
      <c r="A12" s="88" t="s">
        <v>16</v>
      </c>
      <c r="B12" s="5" t="s">
        <v>213</v>
      </c>
      <c r="C12" s="90" t="s">
        <v>1747</v>
      </c>
      <c r="D12" s="9" t="str">
        <f t="shared" si="0"/>
        <v>N/A</v>
      </c>
      <c r="E12" s="90">
        <v>14.032033426</v>
      </c>
      <c r="F12" s="9" t="str">
        <f t="shared" si="1"/>
        <v>N/A</v>
      </c>
      <c r="G12" s="90">
        <v>0.1172234269</v>
      </c>
      <c r="H12" s="9" t="str">
        <f t="shared" si="2"/>
        <v>N/A</v>
      </c>
      <c r="I12" s="10" t="s">
        <v>1747</v>
      </c>
      <c r="J12" s="10">
        <v>-99.2</v>
      </c>
      <c r="K12" s="9" t="str">
        <f t="shared" si="3"/>
        <v>No</v>
      </c>
    </row>
    <row r="13" spans="1:11" x14ac:dyDescent="0.2">
      <c r="A13" s="88" t="s">
        <v>36</v>
      </c>
      <c r="B13" s="5" t="s">
        <v>213</v>
      </c>
      <c r="C13" s="90" t="s">
        <v>1747</v>
      </c>
      <c r="D13" s="9" t="str">
        <f t="shared" si="0"/>
        <v>N/A</v>
      </c>
      <c r="E13" s="90">
        <v>18.868991517000001</v>
      </c>
      <c r="F13" s="9" t="str">
        <f t="shared" si="1"/>
        <v>N/A</v>
      </c>
      <c r="G13" s="90">
        <v>7.1363008199999994E-2</v>
      </c>
      <c r="H13" s="9" t="str">
        <f t="shared" si="2"/>
        <v>N/A</v>
      </c>
      <c r="I13" s="10" t="s">
        <v>1747</v>
      </c>
      <c r="J13" s="10">
        <v>-99.6</v>
      </c>
      <c r="K13" s="9" t="str">
        <f t="shared" si="3"/>
        <v>No</v>
      </c>
    </row>
    <row r="14" spans="1:11" x14ac:dyDescent="0.2">
      <c r="A14" s="88" t="s">
        <v>37</v>
      </c>
      <c r="B14" s="5" t="s">
        <v>213</v>
      </c>
      <c r="C14" s="90" t="s">
        <v>1747</v>
      </c>
      <c r="D14" s="9" t="str">
        <f t="shared" si="0"/>
        <v>N/A</v>
      </c>
      <c r="E14" s="90">
        <v>100</v>
      </c>
      <c r="F14" s="9" t="str">
        <f t="shared" si="1"/>
        <v>N/A</v>
      </c>
      <c r="G14" s="90">
        <v>0.20642201830000001</v>
      </c>
      <c r="H14" s="9" t="str">
        <f t="shared" si="2"/>
        <v>N/A</v>
      </c>
      <c r="I14" s="10" t="s">
        <v>1747</v>
      </c>
      <c r="J14" s="10">
        <v>-99.8</v>
      </c>
      <c r="K14" s="9" t="str">
        <f t="shared" si="3"/>
        <v>No</v>
      </c>
    </row>
    <row r="15" spans="1:11" x14ac:dyDescent="0.2">
      <c r="A15" s="88" t="s">
        <v>38</v>
      </c>
      <c r="B15" s="5" t="s">
        <v>213</v>
      </c>
      <c r="C15" s="90" t="s">
        <v>1747</v>
      </c>
      <c r="D15" s="9" t="str">
        <f t="shared" si="0"/>
        <v>N/A</v>
      </c>
      <c r="E15" s="90">
        <v>12.441194808000001</v>
      </c>
      <c r="F15" s="9" t="str">
        <f t="shared" si="1"/>
        <v>N/A</v>
      </c>
      <c r="G15" s="90">
        <v>0.12863633299999999</v>
      </c>
      <c r="H15" s="9" t="str">
        <f t="shared" si="2"/>
        <v>N/A</v>
      </c>
      <c r="I15" s="10" t="s">
        <v>1747</v>
      </c>
      <c r="J15" s="10">
        <v>-99</v>
      </c>
      <c r="K15" s="9" t="str">
        <f t="shared" si="3"/>
        <v>No</v>
      </c>
    </row>
    <row r="16" spans="1:11" x14ac:dyDescent="0.2">
      <c r="A16" s="88" t="s">
        <v>378</v>
      </c>
      <c r="B16" s="5" t="s">
        <v>213</v>
      </c>
      <c r="C16" s="8" t="s">
        <v>1747</v>
      </c>
      <c r="D16" s="9" t="str">
        <f t="shared" ref="D16:D41" si="4">IF($B16="N/A","N/A",IF(C16&lt;0,"No","Yes"))</f>
        <v>N/A</v>
      </c>
      <c r="E16" s="8">
        <v>28.712569638000002</v>
      </c>
      <c r="F16" s="9" t="str">
        <f t="shared" ref="F16:F41" si="5">IF($B16="N/A","N/A",IF(E16&lt;0,"No","Yes"))</f>
        <v>N/A</v>
      </c>
      <c r="G16" s="8">
        <v>18.573842851999999</v>
      </c>
      <c r="H16" s="9" t="str">
        <f t="shared" ref="H16:H41" si="6">IF($B16="N/A","N/A",IF(G16&lt;0,"No","Yes"))</f>
        <v>N/A</v>
      </c>
      <c r="I16" s="10" t="s">
        <v>1747</v>
      </c>
      <c r="J16" s="10">
        <v>-35.299999999999997</v>
      </c>
      <c r="K16" s="9" t="str">
        <f t="shared" ref="K16:K41" si="7">IF(J16="Div by 0", "N/A", IF(J16="N/A","N/A", IF(J16&gt;30, "No", IF(J16&lt;-30, "No", "Yes"))))</f>
        <v>No</v>
      </c>
    </row>
    <row r="17" spans="1:11" x14ac:dyDescent="0.2">
      <c r="A17" s="88" t="s">
        <v>379</v>
      </c>
      <c r="B17" s="5" t="s">
        <v>213</v>
      </c>
      <c r="C17" s="8" t="s">
        <v>1747</v>
      </c>
      <c r="D17" s="9" t="str">
        <f t="shared" si="4"/>
        <v>N/A</v>
      </c>
      <c r="E17" s="8">
        <v>3.0466573800000001E-2</v>
      </c>
      <c r="F17" s="9" t="str">
        <f t="shared" si="5"/>
        <v>N/A</v>
      </c>
      <c r="G17" s="8">
        <v>3.0490843768999998</v>
      </c>
      <c r="H17" s="9" t="str">
        <f t="shared" si="6"/>
        <v>N/A</v>
      </c>
      <c r="I17" s="10" t="s">
        <v>1747</v>
      </c>
      <c r="J17" s="10">
        <v>9908</v>
      </c>
      <c r="K17" s="9" t="str">
        <f t="shared" si="7"/>
        <v>No</v>
      </c>
    </row>
    <row r="18" spans="1:11" x14ac:dyDescent="0.2">
      <c r="A18" s="88" t="s">
        <v>380</v>
      </c>
      <c r="B18" s="5" t="s">
        <v>213</v>
      </c>
      <c r="C18" s="8" t="s">
        <v>1747</v>
      </c>
      <c r="D18" s="9" t="str">
        <f t="shared" si="4"/>
        <v>N/A</v>
      </c>
      <c r="E18" s="8">
        <v>0.43958913649999998</v>
      </c>
      <c r="F18" s="9" t="str">
        <f t="shared" si="5"/>
        <v>N/A</v>
      </c>
      <c r="G18" s="8">
        <v>2.0313626229000001</v>
      </c>
      <c r="H18" s="9" t="str">
        <f t="shared" si="6"/>
        <v>N/A</v>
      </c>
      <c r="I18" s="10" t="s">
        <v>1747</v>
      </c>
      <c r="J18" s="10">
        <v>362.1</v>
      </c>
      <c r="K18" s="9" t="str">
        <f t="shared" si="7"/>
        <v>No</v>
      </c>
    </row>
    <row r="19" spans="1:11" x14ac:dyDescent="0.2">
      <c r="A19" s="88" t="s">
        <v>381</v>
      </c>
      <c r="B19" s="5" t="s">
        <v>213</v>
      </c>
      <c r="C19" s="8" t="s">
        <v>1747</v>
      </c>
      <c r="D19" s="9" t="str">
        <f t="shared" si="4"/>
        <v>N/A</v>
      </c>
      <c r="E19" s="8">
        <v>23.089310585</v>
      </c>
      <c r="F19" s="9" t="str">
        <f t="shared" si="5"/>
        <v>N/A</v>
      </c>
      <c r="G19" s="8">
        <v>20.229151904999998</v>
      </c>
      <c r="H19" s="9" t="str">
        <f t="shared" si="6"/>
        <v>N/A</v>
      </c>
      <c r="I19" s="10" t="s">
        <v>1747</v>
      </c>
      <c r="J19" s="10">
        <v>-12.4</v>
      </c>
      <c r="K19" s="9" t="str">
        <f t="shared" si="7"/>
        <v>Yes</v>
      </c>
    </row>
    <row r="20" spans="1:11" x14ac:dyDescent="0.2">
      <c r="A20" s="88" t="s">
        <v>382</v>
      </c>
      <c r="B20" s="5" t="s">
        <v>213</v>
      </c>
      <c r="C20" s="8" t="s">
        <v>1747</v>
      </c>
      <c r="D20" s="9" t="str">
        <f t="shared" si="4"/>
        <v>N/A</v>
      </c>
      <c r="E20" s="8">
        <v>1.3840529248</v>
      </c>
      <c r="F20" s="9" t="str">
        <f t="shared" si="5"/>
        <v>N/A</v>
      </c>
      <c r="G20" s="8">
        <v>6.2538035125000002</v>
      </c>
      <c r="H20" s="9" t="str">
        <f t="shared" si="6"/>
        <v>N/A</v>
      </c>
      <c r="I20" s="10" t="s">
        <v>1747</v>
      </c>
      <c r="J20" s="10">
        <v>351.8</v>
      </c>
      <c r="K20" s="9" t="str">
        <f t="shared" si="7"/>
        <v>No</v>
      </c>
    </row>
    <row r="21" spans="1:11" x14ac:dyDescent="0.2">
      <c r="A21" s="88" t="s">
        <v>383</v>
      </c>
      <c r="B21" s="5" t="s">
        <v>213</v>
      </c>
      <c r="C21" s="8" t="s">
        <v>1747</v>
      </c>
      <c r="D21" s="9" t="str">
        <f t="shared" si="4"/>
        <v>N/A</v>
      </c>
      <c r="E21" s="8">
        <v>0.1218662953</v>
      </c>
      <c r="F21" s="9" t="str">
        <f t="shared" si="5"/>
        <v>N/A</v>
      </c>
      <c r="G21" s="8">
        <v>0.2224082426</v>
      </c>
      <c r="H21" s="9" t="str">
        <f t="shared" si="6"/>
        <v>N/A</v>
      </c>
      <c r="I21" s="10" t="s">
        <v>1747</v>
      </c>
      <c r="J21" s="10">
        <v>82.5</v>
      </c>
      <c r="K21" s="9" t="str">
        <f t="shared" si="7"/>
        <v>No</v>
      </c>
    </row>
    <row r="22" spans="1:11" x14ac:dyDescent="0.2">
      <c r="A22" s="88" t="s">
        <v>384</v>
      </c>
      <c r="B22" s="5" t="s">
        <v>213</v>
      </c>
      <c r="C22" s="8" t="s">
        <v>1747</v>
      </c>
      <c r="D22" s="9" t="str">
        <f t="shared" si="4"/>
        <v>N/A</v>
      </c>
      <c r="E22" s="8">
        <v>24.973885794000001</v>
      </c>
      <c r="F22" s="9" t="str">
        <f t="shared" si="5"/>
        <v>N/A</v>
      </c>
      <c r="G22" s="8">
        <v>34.583665543000002</v>
      </c>
      <c r="H22" s="9" t="str">
        <f t="shared" si="6"/>
        <v>N/A</v>
      </c>
      <c r="I22" s="10" t="s">
        <v>1747</v>
      </c>
      <c r="J22" s="10">
        <v>38.479999999999997</v>
      </c>
      <c r="K22" s="9" t="str">
        <f t="shared" si="7"/>
        <v>No</v>
      </c>
    </row>
    <row r="23" spans="1:11" x14ac:dyDescent="0.2">
      <c r="A23" s="88"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v>6.7113509749000002</v>
      </c>
      <c r="F24" s="9" t="str">
        <f t="shared" si="5"/>
        <v>N/A</v>
      </c>
      <c r="G24" s="8">
        <v>0.87376852910000002</v>
      </c>
      <c r="H24" s="9" t="str">
        <f t="shared" si="6"/>
        <v>N/A</v>
      </c>
      <c r="I24" s="10" t="s">
        <v>1747</v>
      </c>
      <c r="J24" s="10">
        <v>-87</v>
      </c>
      <c r="K24" s="9" t="str">
        <f t="shared" si="7"/>
        <v>No</v>
      </c>
    </row>
    <row r="25" spans="1:11" x14ac:dyDescent="0.2">
      <c r="A25" s="88" t="s">
        <v>387</v>
      </c>
      <c r="B25" s="5" t="s">
        <v>213</v>
      </c>
      <c r="C25" s="8" t="s">
        <v>1747</v>
      </c>
      <c r="D25" s="9" t="str">
        <f t="shared" si="4"/>
        <v>N/A</v>
      </c>
      <c r="E25" s="8">
        <v>8.7177924790999999</v>
      </c>
      <c r="F25" s="9" t="str">
        <f t="shared" si="5"/>
        <v>N/A</v>
      </c>
      <c r="G25" s="8">
        <v>5.4770070176000001</v>
      </c>
      <c r="H25" s="9" t="str">
        <f t="shared" si="6"/>
        <v>N/A</v>
      </c>
      <c r="I25" s="10" t="s">
        <v>1747</v>
      </c>
      <c r="J25" s="10">
        <v>-37.200000000000003</v>
      </c>
      <c r="K25" s="9" t="str">
        <f t="shared" si="7"/>
        <v>No</v>
      </c>
    </row>
    <row r="26" spans="1:11" x14ac:dyDescent="0.2">
      <c r="A26" s="88" t="s">
        <v>388</v>
      </c>
      <c r="B26" s="5" t="s">
        <v>213</v>
      </c>
      <c r="C26" s="8" t="s">
        <v>1747</v>
      </c>
      <c r="D26" s="9" t="str">
        <f t="shared" si="4"/>
        <v>N/A</v>
      </c>
      <c r="E26" s="8">
        <v>0.62238857940000003</v>
      </c>
      <c r="F26" s="9" t="str">
        <f t="shared" si="5"/>
        <v>N/A</v>
      </c>
      <c r="G26" s="8">
        <v>1.4622831838000001</v>
      </c>
      <c r="H26" s="9" t="str">
        <f t="shared" si="6"/>
        <v>N/A</v>
      </c>
      <c r="I26" s="10" t="s">
        <v>1747</v>
      </c>
      <c r="J26" s="10">
        <v>134.9</v>
      </c>
      <c r="K26" s="9" t="str">
        <f t="shared" si="7"/>
        <v>No</v>
      </c>
    </row>
    <row r="27" spans="1:11" x14ac:dyDescent="0.2">
      <c r="A27" s="88" t="s">
        <v>389</v>
      </c>
      <c r="B27" s="5" t="s">
        <v>213</v>
      </c>
      <c r="C27" s="8" t="s">
        <v>1747</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t="s">
        <v>1747</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t="s">
        <v>1747</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v>0</v>
      </c>
      <c r="F30" s="9" t="str">
        <f t="shared" si="5"/>
        <v>N/A</v>
      </c>
      <c r="G30" s="8">
        <v>2.4485310999999999E-3</v>
      </c>
      <c r="H30" s="9" t="str">
        <f t="shared" si="6"/>
        <v>N/A</v>
      </c>
      <c r="I30" s="10" t="s">
        <v>1747</v>
      </c>
      <c r="J30" s="10" t="s">
        <v>1747</v>
      </c>
      <c r="K30" s="9" t="str">
        <f t="shared" si="7"/>
        <v>N/A</v>
      </c>
    </row>
    <row r="31" spans="1:11" x14ac:dyDescent="0.2">
      <c r="A31" s="88" t="s">
        <v>393</v>
      </c>
      <c r="B31" s="5" t="s">
        <v>213</v>
      </c>
      <c r="C31" s="8" t="s">
        <v>1747</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v>1.4754526461999999</v>
      </c>
      <c r="F32" s="9" t="str">
        <f t="shared" si="5"/>
        <v>N/A</v>
      </c>
      <c r="G32" s="8">
        <v>0.72384700970000004</v>
      </c>
      <c r="H32" s="9" t="str">
        <f t="shared" si="6"/>
        <v>N/A</v>
      </c>
      <c r="I32" s="10" t="s">
        <v>1747</v>
      </c>
      <c r="J32" s="10">
        <v>-50.9</v>
      </c>
      <c r="K32" s="9" t="str">
        <f t="shared" si="7"/>
        <v>No</v>
      </c>
    </row>
    <row r="33" spans="1:11" x14ac:dyDescent="0.2">
      <c r="A33" s="88" t="s">
        <v>395</v>
      </c>
      <c r="B33" s="5" t="s">
        <v>213</v>
      </c>
      <c r="C33" s="8" t="s">
        <v>1747</v>
      </c>
      <c r="D33" s="9" t="str">
        <f t="shared" si="4"/>
        <v>N/A</v>
      </c>
      <c r="E33" s="8">
        <v>4.3523676900000002E-2</v>
      </c>
      <c r="F33" s="9" t="str">
        <f t="shared" si="5"/>
        <v>N/A</v>
      </c>
      <c r="G33" s="8">
        <v>0.50434639780000001</v>
      </c>
      <c r="H33" s="9" t="str">
        <f t="shared" si="6"/>
        <v>N/A</v>
      </c>
      <c r="I33" s="10" t="s">
        <v>1747</v>
      </c>
      <c r="J33" s="10">
        <v>1059</v>
      </c>
      <c r="K33" s="9" t="str">
        <f t="shared" si="7"/>
        <v>No</v>
      </c>
    </row>
    <row r="34" spans="1:11" x14ac:dyDescent="0.2">
      <c r="A34" s="88" t="s">
        <v>396</v>
      </c>
      <c r="B34" s="5" t="s">
        <v>213</v>
      </c>
      <c r="C34" s="8" t="s">
        <v>1747</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t="s">
        <v>1747</v>
      </c>
      <c r="D35" s="9" t="str">
        <f t="shared" si="4"/>
        <v>N/A</v>
      </c>
      <c r="E35" s="8">
        <v>0.4439415042</v>
      </c>
      <c r="F35" s="9" t="str">
        <f t="shared" si="5"/>
        <v>N/A</v>
      </c>
      <c r="G35" s="8">
        <v>1.6805595302</v>
      </c>
      <c r="H35" s="9" t="str">
        <f t="shared" si="6"/>
        <v>N/A</v>
      </c>
      <c r="I35" s="10" t="s">
        <v>1747</v>
      </c>
      <c r="J35" s="10">
        <v>278.60000000000002</v>
      </c>
      <c r="K35" s="9" t="str">
        <f t="shared" si="7"/>
        <v>No</v>
      </c>
    </row>
    <row r="36" spans="1:11" x14ac:dyDescent="0.2">
      <c r="A36" s="88" t="s">
        <v>398</v>
      </c>
      <c r="B36" s="5" t="s">
        <v>213</v>
      </c>
      <c r="C36" s="8" t="s">
        <v>1747</v>
      </c>
      <c r="D36" s="9" t="str">
        <f t="shared" si="4"/>
        <v>N/A</v>
      </c>
      <c r="E36" s="8">
        <v>0</v>
      </c>
      <c r="F36" s="9" t="str">
        <f t="shared" si="5"/>
        <v>N/A</v>
      </c>
      <c r="G36" s="8">
        <v>1.8721060800000001E-2</v>
      </c>
      <c r="H36" s="9" t="str">
        <f t="shared" si="6"/>
        <v>N/A</v>
      </c>
      <c r="I36" s="10" t="s">
        <v>1747</v>
      </c>
      <c r="J36" s="10" t="s">
        <v>1747</v>
      </c>
      <c r="K36" s="9" t="str">
        <f t="shared" si="7"/>
        <v>N/A</v>
      </c>
    </row>
    <row r="37" spans="1:11" x14ac:dyDescent="0.2">
      <c r="A37" s="88"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v>3.2338091921999998</v>
      </c>
      <c r="F39" s="9" t="str">
        <f t="shared" si="5"/>
        <v>N/A</v>
      </c>
      <c r="G39" s="8">
        <v>4.5960969400000003E-2</v>
      </c>
      <c r="H39" s="9" t="str">
        <f t="shared" si="6"/>
        <v>N/A</v>
      </c>
      <c r="I39" s="10" t="s">
        <v>1747</v>
      </c>
      <c r="J39" s="10">
        <v>-98.6</v>
      </c>
      <c r="K39" s="9" t="str">
        <f t="shared" si="7"/>
        <v>No</v>
      </c>
    </row>
    <row r="40" spans="1:11" x14ac:dyDescent="0.2">
      <c r="A40" s="88" t="s">
        <v>402</v>
      </c>
      <c r="B40" s="5" t="s">
        <v>213</v>
      </c>
      <c r="C40" s="8" t="s">
        <v>1747</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v>0</v>
      </c>
      <c r="F41" s="9" t="str">
        <f t="shared" si="5"/>
        <v>N/A</v>
      </c>
      <c r="G41" s="8">
        <v>4.2677387152000001</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v>99.973885793999997</v>
      </c>
      <c r="F42" s="9" t="str">
        <f t="shared" ref="F42:F51" si="9">IF($B42="N/A","N/A",IF(E42&lt;0,"No","Yes"))</f>
        <v>N/A</v>
      </c>
      <c r="G42" s="8">
        <v>97.395221997999997</v>
      </c>
      <c r="H42" s="9" t="str">
        <f t="shared" ref="H42:H51" si="10">IF($B42="N/A","N/A",IF(G42&lt;0,"No","Yes"))</f>
        <v>N/A</v>
      </c>
      <c r="I42" s="10" t="s">
        <v>1747</v>
      </c>
      <c r="J42" s="10">
        <v>-2.58</v>
      </c>
      <c r="K42" s="9" t="str">
        <f t="shared" ref="K42:K51" si="11">IF(J42="Div by 0", "N/A", IF(J42="N/A","N/A", IF(J42&gt;30, "No", IF(J42&lt;-30, "No", "Yes"))))</f>
        <v>Yes</v>
      </c>
    </row>
    <row r="43" spans="1:11" x14ac:dyDescent="0.2">
      <c r="A43" s="88" t="s">
        <v>39</v>
      </c>
      <c r="B43" s="5" t="s">
        <v>213</v>
      </c>
      <c r="C43" s="8" t="s">
        <v>1747</v>
      </c>
      <c r="D43" s="9" t="str">
        <f t="shared" si="8"/>
        <v>N/A</v>
      </c>
      <c r="E43" s="8">
        <v>100</v>
      </c>
      <c r="F43" s="9" t="str">
        <f t="shared" si="9"/>
        <v>N/A</v>
      </c>
      <c r="G43" s="8">
        <v>100</v>
      </c>
      <c r="H43" s="9" t="str">
        <f t="shared" si="10"/>
        <v>N/A</v>
      </c>
      <c r="I43" s="10" t="s">
        <v>1747</v>
      </c>
      <c r="J43" s="10">
        <v>0</v>
      </c>
      <c r="K43" s="9" t="str">
        <f t="shared" si="11"/>
        <v>Yes</v>
      </c>
    </row>
    <row r="44" spans="1:11" x14ac:dyDescent="0.2">
      <c r="A44" s="88" t="s">
        <v>40</v>
      </c>
      <c r="B44" s="5" t="s">
        <v>213</v>
      </c>
      <c r="C44" s="8" t="s">
        <v>1747</v>
      </c>
      <c r="D44" s="9" t="str">
        <f t="shared" si="8"/>
        <v>N/A</v>
      </c>
      <c r="E44" s="8">
        <v>58.672181105999996</v>
      </c>
      <c r="F44" s="9" t="str">
        <f t="shared" si="9"/>
        <v>N/A</v>
      </c>
      <c r="G44" s="8">
        <v>66.204087788999999</v>
      </c>
      <c r="H44" s="9" t="str">
        <f t="shared" si="10"/>
        <v>N/A</v>
      </c>
      <c r="I44" s="10" t="s">
        <v>1747</v>
      </c>
      <c r="J44" s="10">
        <v>12.84</v>
      </c>
      <c r="K44" s="9" t="str">
        <f t="shared" si="11"/>
        <v>Yes</v>
      </c>
    </row>
    <row r="45" spans="1:11" x14ac:dyDescent="0.2">
      <c r="A45" s="88" t="s">
        <v>163</v>
      </c>
      <c r="B45" s="5" t="s">
        <v>213</v>
      </c>
      <c r="C45" s="8" t="s">
        <v>1747</v>
      </c>
      <c r="D45" s="9" t="str">
        <f t="shared" si="8"/>
        <v>N/A</v>
      </c>
      <c r="E45" s="8">
        <v>93.419220056</v>
      </c>
      <c r="F45" s="9" t="str">
        <f t="shared" si="9"/>
        <v>N/A</v>
      </c>
      <c r="G45" s="8">
        <v>93.813276037999998</v>
      </c>
      <c r="H45" s="9" t="str">
        <f t="shared" si="10"/>
        <v>N/A</v>
      </c>
      <c r="I45" s="10" t="s">
        <v>1747</v>
      </c>
      <c r="J45" s="10">
        <v>0.42180000000000001</v>
      </c>
      <c r="K45" s="9" t="str">
        <f t="shared" si="11"/>
        <v>Yes</v>
      </c>
    </row>
    <row r="46" spans="1:11" x14ac:dyDescent="0.2">
      <c r="A46" s="88" t="s">
        <v>41</v>
      </c>
      <c r="B46" s="5" t="s">
        <v>213</v>
      </c>
      <c r="C46" s="8" t="s">
        <v>1747</v>
      </c>
      <c r="D46" s="9" t="str">
        <f t="shared" si="8"/>
        <v>N/A</v>
      </c>
      <c r="E46" s="8">
        <v>99.962299716999993</v>
      </c>
      <c r="F46" s="9" t="str">
        <f t="shared" si="9"/>
        <v>N/A</v>
      </c>
      <c r="G46" s="8">
        <v>99.999747834000004</v>
      </c>
      <c r="H46" s="9" t="str">
        <f t="shared" si="10"/>
        <v>N/A</v>
      </c>
      <c r="I46" s="10" t="s">
        <v>1747</v>
      </c>
      <c r="J46" s="10">
        <v>3.7499999999999999E-2</v>
      </c>
      <c r="K46" s="9" t="str">
        <f t="shared" si="11"/>
        <v>Yes</v>
      </c>
    </row>
    <row r="47" spans="1:11" x14ac:dyDescent="0.2">
      <c r="A47" s="88" t="s">
        <v>42</v>
      </c>
      <c r="B47" s="5" t="s">
        <v>213</v>
      </c>
      <c r="C47" s="8" t="s">
        <v>1747</v>
      </c>
      <c r="D47" s="9" t="str">
        <f t="shared" si="8"/>
        <v>N/A</v>
      </c>
      <c r="E47" s="8">
        <v>100</v>
      </c>
      <c r="F47" s="9" t="str">
        <f t="shared" si="9"/>
        <v>N/A</v>
      </c>
      <c r="G47" s="8">
        <v>100</v>
      </c>
      <c r="H47" s="9" t="str">
        <f t="shared" si="10"/>
        <v>N/A</v>
      </c>
      <c r="I47" s="10" t="s">
        <v>1747</v>
      </c>
      <c r="J47" s="10">
        <v>0</v>
      </c>
      <c r="K47" s="9" t="str">
        <f t="shared" si="11"/>
        <v>Yes</v>
      </c>
    </row>
    <row r="48" spans="1:11" x14ac:dyDescent="0.2">
      <c r="A48" s="88" t="s">
        <v>43</v>
      </c>
      <c r="B48" s="5" t="s">
        <v>213</v>
      </c>
      <c r="C48" s="8" t="s">
        <v>1747</v>
      </c>
      <c r="D48" s="9" t="str">
        <f t="shared" si="8"/>
        <v>N/A</v>
      </c>
      <c r="E48" s="8">
        <v>95.873717622000001</v>
      </c>
      <c r="F48" s="9" t="str">
        <f t="shared" si="9"/>
        <v>N/A</v>
      </c>
      <c r="G48" s="8">
        <v>99.672124839999995</v>
      </c>
      <c r="H48" s="9" t="str">
        <f t="shared" si="10"/>
        <v>N/A</v>
      </c>
      <c r="I48" s="10" t="s">
        <v>1747</v>
      </c>
      <c r="J48" s="10">
        <v>3.9620000000000002</v>
      </c>
      <c r="K48" s="9" t="str">
        <f t="shared" si="11"/>
        <v>Yes</v>
      </c>
    </row>
    <row r="49" spans="1:12" x14ac:dyDescent="0.2">
      <c r="A49" s="88" t="s">
        <v>44</v>
      </c>
      <c r="B49" s="5" t="s">
        <v>213</v>
      </c>
      <c r="C49" s="8" t="s">
        <v>1747</v>
      </c>
      <c r="D49" s="9" t="str">
        <f t="shared" si="8"/>
        <v>N/A</v>
      </c>
      <c r="E49" s="8">
        <v>80.054975772999995</v>
      </c>
      <c r="F49" s="9" t="str">
        <f t="shared" si="9"/>
        <v>N/A</v>
      </c>
      <c r="G49" s="8">
        <v>81.928978504</v>
      </c>
      <c r="H49" s="9" t="str">
        <f t="shared" si="10"/>
        <v>N/A</v>
      </c>
      <c r="I49" s="10" t="s">
        <v>1747</v>
      </c>
      <c r="J49" s="10">
        <v>2.3410000000000002</v>
      </c>
      <c r="K49" s="9" t="str">
        <f t="shared" si="11"/>
        <v>Yes</v>
      </c>
    </row>
    <row r="50" spans="1:12" x14ac:dyDescent="0.2">
      <c r="A50" s="88" t="s">
        <v>45</v>
      </c>
      <c r="B50" s="5" t="s">
        <v>213</v>
      </c>
      <c r="C50" s="8" t="s">
        <v>1747</v>
      </c>
      <c r="D50" s="9" t="str">
        <f t="shared" si="8"/>
        <v>N/A</v>
      </c>
      <c r="E50" s="8">
        <v>19.945024227000001</v>
      </c>
      <c r="F50" s="9" t="str">
        <f t="shared" si="9"/>
        <v>N/A</v>
      </c>
      <c r="G50" s="8">
        <v>18.071021496</v>
      </c>
      <c r="H50" s="9" t="str">
        <f t="shared" si="10"/>
        <v>N/A</v>
      </c>
      <c r="I50" s="10" t="s">
        <v>1747</v>
      </c>
      <c r="J50" s="10">
        <v>-9.4</v>
      </c>
      <c r="K50" s="9" t="str">
        <f t="shared" si="11"/>
        <v>Yes</v>
      </c>
    </row>
    <row r="51" spans="1:12" x14ac:dyDescent="0.2">
      <c r="A51" s="88" t="s">
        <v>50</v>
      </c>
      <c r="B51" s="5" t="s">
        <v>213</v>
      </c>
      <c r="C51" s="8" t="s">
        <v>1747</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3.0606639999999999E-4</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2.6110523633999998</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2.766636111</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1.2752766000000001E-3</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1.2752766000000001E-3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5075927</v>
      </c>
      <c r="D7" s="34" t="str">
        <f>IF($B7="N/A","N/A",IF(C7&gt;15,"No",IF(C7&lt;-15,"No","Yes")))</f>
        <v>N/A</v>
      </c>
      <c r="E7" s="33">
        <v>5153670</v>
      </c>
      <c r="F7" s="34" t="str">
        <f>IF($B7="N/A","N/A",IF(E7&gt;15,"No",IF(E7&lt;-15,"No","Yes")))</f>
        <v>N/A</v>
      </c>
      <c r="G7" s="33">
        <v>5388338</v>
      </c>
      <c r="H7" s="34" t="str">
        <f>IF($B7="N/A","N/A",IF(G7&gt;15,"No",IF(G7&lt;-15,"No","Yes")))</f>
        <v>N/A</v>
      </c>
      <c r="I7" s="35">
        <v>1.532</v>
      </c>
      <c r="J7" s="35">
        <v>4.5529999999999999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78.666186123000003</v>
      </c>
      <c r="H8" s="34" t="str">
        <f>IF($B8="N/A","N/A",IF(G8&gt;15,"No",IF(G8&lt;-15,"No","Yes")))</f>
        <v>N/A</v>
      </c>
      <c r="I8" s="35" t="s">
        <v>213</v>
      </c>
      <c r="J8" s="35">
        <v>-21.3</v>
      </c>
      <c r="K8" s="34" t="str">
        <f t="shared" si="0"/>
        <v>Yes</v>
      </c>
    </row>
    <row r="9" spans="1:11" x14ac:dyDescent="0.2">
      <c r="A9" s="3" t="s">
        <v>119</v>
      </c>
      <c r="B9" s="37" t="s">
        <v>213</v>
      </c>
      <c r="C9" s="9">
        <v>0</v>
      </c>
      <c r="D9" s="9" t="str">
        <f>IF($B9="N/A","N/A",IF(C9&gt;15,"No",IF(C9&lt;-15,"No","Yes")))</f>
        <v>N/A</v>
      </c>
      <c r="E9" s="9">
        <v>0</v>
      </c>
      <c r="F9" s="9" t="str">
        <f>IF($B9="N/A","N/A",IF(E9&gt;15,"No",IF(E9&lt;-15,"No","Yes")))</f>
        <v>N/A</v>
      </c>
      <c r="G9" s="9">
        <v>21.333813877000001</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99.999960598000001</v>
      </c>
      <c r="D11" s="9" t="str">
        <f>IF(OR($B11="N/A",$C11="N/A"),"N/A",IF(C11&gt;100,"No",IF(C11&lt;95,"No","Yes")))</f>
        <v>Yes</v>
      </c>
      <c r="E11" s="9">
        <v>99.873061332999995</v>
      </c>
      <c r="F11" s="9" t="str">
        <f>IF(OR($B11="N/A",$E11="N/A"),"N/A",IF(E11&gt;100,"No",IF(E11&lt;95,"No","Yes")))</f>
        <v>Yes</v>
      </c>
      <c r="G11" s="9">
        <v>99.659301253999999</v>
      </c>
      <c r="H11" s="9" t="str">
        <f>IF($B11="N/A","N/A",IF(G11&gt;100,"No",IF(G11&lt;95,"No","Yes")))</f>
        <v>Yes</v>
      </c>
      <c r="I11" s="10">
        <v>-0.127</v>
      </c>
      <c r="J11" s="10">
        <v>-0.214</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97.018968161000004</v>
      </c>
      <c r="D13" s="9" t="str">
        <f t="shared" si="1"/>
        <v>Yes</v>
      </c>
      <c r="E13" s="9">
        <v>96.684285179</v>
      </c>
      <c r="F13" s="9" t="str">
        <f t="shared" si="2"/>
        <v>Yes</v>
      </c>
      <c r="G13" s="9">
        <v>96.766349847000001</v>
      </c>
      <c r="H13" s="9" t="str">
        <f t="shared" si="3"/>
        <v>Yes</v>
      </c>
      <c r="I13" s="10">
        <v>-0.34499999999999997</v>
      </c>
      <c r="J13" s="10">
        <v>8.4900000000000003E-2</v>
      </c>
      <c r="K13" s="9" t="str">
        <f t="shared" si="0"/>
        <v>Yes</v>
      </c>
    </row>
    <row r="14" spans="1:11" x14ac:dyDescent="0.2">
      <c r="A14" s="3" t="s">
        <v>13</v>
      </c>
      <c r="B14" s="37" t="s">
        <v>213</v>
      </c>
      <c r="C14" s="38">
        <v>5075927</v>
      </c>
      <c r="D14" s="9" t="str">
        <f>IF($B14="N/A","N/A",IF(C14&gt;15,"No",IF(C14&lt;-15,"No","Yes")))</f>
        <v>N/A</v>
      </c>
      <c r="E14" s="38">
        <v>5153670</v>
      </c>
      <c r="F14" s="9" t="str">
        <f>IF($B14="N/A","N/A",IF(E14&gt;15,"No",IF(E14&lt;-15,"No","Yes")))</f>
        <v>N/A</v>
      </c>
      <c r="G14" s="38">
        <v>4238800</v>
      </c>
      <c r="H14" s="9" t="str">
        <f>IF($B14="N/A","N/A",IF(G14&gt;15,"No",IF(G14&lt;-15,"No","Yes")))</f>
        <v>N/A</v>
      </c>
      <c r="I14" s="10">
        <v>1.532</v>
      </c>
      <c r="J14" s="10">
        <v>-17.8</v>
      </c>
      <c r="K14" s="9" t="str">
        <f t="shared" si="0"/>
        <v>Yes</v>
      </c>
    </row>
    <row r="15" spans="1:11" ht="14.25" customHeight="1" x14ac:dyDescent="0.2">
      <c r="A15" s="3" t="s">
        <v>444</v>
      </c>
      <c r="B15" s="37" t="s">
        <v>213</v>
      </c>
      <c r="C15" s="9">
        <v>0.1026807517</v>
      </c>
      <c r="D15" s="9" t="str">
        <f>IF($B15="N/A","N/A",IF(C15&gt;15,"No",IF(C15&lt;-15,"No","Yes")))</f>
        <v>N/A</v>
      </c>
      <c r="E15" s="9">
        <v>0.24332174940000001</v>
      </c>
      <c r="F15" s="9" t="str">
        <f>IF($B15="N/A","N/A",IF(E15&gt;15,"No",IF(E15&lt;-15,"No","Yes")))</f>
        <v>N/A</v>
      </c>
      <c r="G15" s="9">
        <v>5.1995847900000003E-2</v>
      </c>
      <c r="H15" s="9" t="str">
        <f>IF($B15="N/A","N/A",IF(G15&gt;15,"No",IF(G15&lt;-15,"No","Yes")))</f>
        <v>N/A</v>
      </c>
      <c r="I15" s="10">
        <v>137</v>
      </c>
      <c r="J15" s="10">
        <v>-78.599999999999994</v>
      </c>
      <c r="K15" s="9" t="str">
        <f t="shared" si="0"/>
        <v>No</v>
      </c>
    </row>
    <row r="16" spans="1:11" ht="12.75" customHeight="1" x14ac:dyDescent="0.2">
      <c r="A16" s="3" t="s">
        <v>862</v>
      </c>
      <c r="B16" s="37" t="s">
        <v>213</v>
      </c>
      <c r="C16" s="39">
        <v>32.216231772999997</v>
      </c>
      <c r="D16" s="9" t="str">
        <f>IF($B16="N/A","N/A",IF(C16&gt;15,"No",IF(C16&lt;-15,"No","Yes")))</f>
        <v>N/A</v>
      </c>
      <c r="E16" s="39">
        <v>54.314035087999997</v>
      </c>
      <c r="F16" s="9" t="str">
        <f>IF($B16="N/A","N/A",IF(E16&gt;15,"No",IF(E16&lt;-15,"No","Yes")))</f>
        <v>N/A</v>
      </c>
      <c r="G16" s="39">
        <v>26.497277677</v>
      </c>
      <c r="H16" s="9" t="str">
        <f>IF($B16="N/A","N/A",IF(G16&gt;15,"No",IF(G16&lt;-15,"No","Yes")))</f>
        <v>N/A</v>
      </c>
      <c r="I16" s="10">
        <v>68.59</v>
      </c>
      <c r="J16" s="10">
        <v>-51.2</v>
      </c>
      <c r="K16" s="9" t="str">
        <f t="shared" si="0"/>
        <v>No</v>
      </c>
    </row>
    <row r="17" spans="1:11" x14ac:dyDescent="0.2">
      <c r="A17" s="3" t="s">
        <v>131</v>
      </c>
      <c r="B17" s="37" t="s">
        <v>213</v>
      </c>
      <c r="C17" s="38">
        <v>1057</v>
      </c>
      <c r="D17" s="9" t="str">
        <f>IF($B17="N/A","N/A",IF(C17&gt;15,"No",IF(C17&lt;-15,"No","Yes")))</f>
        <v>N/A</v>
      </c>
      <c r="E17" s="38">
        <v>2089</v>
      </c>
      <c r="F17" s="9" t="str">
        <f>IF($B17="N/A","N/A",IF(E17&gt;15,"No",IF(E17&lt;-15,"No","Yes")))</f>
        <v>N/A</v>
      </c>
      <c r="G17" s="38">
        <v>1931</v>
      </c>
      <c r="H17" s="9" t="str">
        <f>IF($B17="N/A","N/A",IF(G17&gt;15,"No",IF(G17&lt;-15,"No","Yes")))</f>
        <v>N/A</v>
      </c>
      <c r="I17" s="10">
        <v>97.63</v>
      </c>
      <c r="J17" s="10">
        <v>-7.56</v>
      </c>
      <c r="K17" s="9" t="str">
        <f t="shared" si="0"/>
        <v>Yes</v>
      </c>
    </row>
    <row r="18" spans="1:11" x14ac:dyDescent="0.2">
      <c r="A18" s="3" t="s">
        <v>346</v>
      </c>
      <c r="B18" s="37" t="s">
        <v>213</v>
      </c>
      <c r="C18" s="8" t="s">
        <v>213</v>
      </c>
      <c r="D18" s="9" t="str">
        <f>IF($B18="N/A","N/A",IF(C18&gt;15,"No",IF(C18&lt;-15,"No","Yes")))</f>
        <v>N/A</v>
      </c>
      <c r="E18" s="8">
        <v>4.0534221199999998E-2</v>
      </c>
      <c r="F18" s="9" t="str">
        <f>IF($B18="N/A","N/A",IF(E18&gt;15,"No",IF(E18&lt;-15,"No","Yes")))</f>
        <v>N/A</v>
      </c>
      <c r="G18" s="8">
        <v>3.5836653199999999E-2</v>
      </c>
      <c r="H18" s="9" t="str">
        <f>IF($B18="N/A","N/A",IF(G18&gt;15,"No",IF(G18&lt;-15,"No","Yes")))</f>
        <v>N/A</v>
      </c>
      <c r="I18" s="10" t="s">
        <v>213</v>
      </c>
      <c r="J18" s="10">
        <v>-11.6</v>
      </c>
      <c r="K18" s="9" t="str">
        <f t="shared" si="0"/>
        <v>Yes</v>
      </c>
    </row>
    <row r="19" spans="1:11" ht="27.75" customHeight="1" x14ac:dyDescent="0.2">
      <c r="A19" s="3" t="s">
        <v>841</v>
      </c>
      <c r="B19" s="37" t="s">
        <v>213</v>
      </c>
      <c r="C19" s="39">
        <v>42.442762535</v>
      </c>
      <c r="D19" s="9" t="str">
        <f>IF($B19="N/A","N/A",IF(C19&gt;60,"No",IF(C19&lt;15,"No","Yes")))</f>
        <v>N/A</v>
      </c>
      <c r="E19" s="39">
        <v>31.356151269000001</v>
      </c>
      <c r="F19" s="9" t="str">
        <f>IF($B19="N/A","N/A",IF(E19&gt;60,"No",IF(E19&lt;15,"No","Yes")))</f>
        <v>N/A</v>
      </c>
      <c r="G19" s="39">
        <v>66.290523045</v>
      </c>
      <c r="H19" s="9" t="str">
        <f>IF($B19="N/A","N/A",IF(G19&gt;60,"No",IF(G19&lt;15,"No","Yes")))</f>
        <v>N/A</v>
      </c>
      <c r="I19" s="10">
        <v>-26.1</v>
      </c>
      <c r="J19" s="10">
        <v>111.4</v>
      </c>
      <c r="K19" s="9" t="str">
        <f t="shared" si="0"/>
        <v>No</v>
      </c>
    </row>
    <row r="20" spans="1:11" x14ac:dyDescent="0.2">
      <c r="A20" s="3" t="s">
        <v>27</v>
      </c>
      <c r="B20" s="37" t="s">
        <v>217</v>
      </c>
      <c r="C20" s="38">
        <v>0</v>
      </c>
      <c r="D20" s="9" t="str">
        <f>IF($B20="N/A","N/A",IF(C20="N/A","N/A",IF(C20=0,"Yes","No")))</f>
        <v>Yes</v>
      </c>
      <c r="E20" s="38">
        <v>11</v>
      </c>
      <c r="F20" s="9" t="str">
        <f>IF($B20="N/A","N/A",IF(E20="N/A","N/A",IF(E20=0,"Yes","No")))</f>
        <v>No</v>
      </c>
      <c r="G20" s="38">
        <v>11</v>
      </c>
      <c r="H20" s="9" t="str">
        <f>IF($B20="N/A","N/A",IF(G20=0,"Yes","No"))</f>
        <v>No</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5075927</v>
      </c>
      <c r="D6" s="9" t="str">
        <f>IF($B6="N/A","N/A",IF(C6&gt;15,"No",IF(C6&lt;-15,"No","Yes")))</f>
        <v>N/A</v>
      </c>
      <c r="E6" s="38">
        <v>5153670</v>
      </c>
      <c r="F6" s="9" t="str">
        <f>IF($B6="N/A","N/A",IF(E6&gt;15,"No",IF(E6&lt;-15,"No","Yes")))</f>
        <v>N/A</v>
      </c>
      <c r="G6" s="38">
        <v>4238800</v>
      </c>
      <c r="H6" s="9" t="str">
        <f>IF($B6="N/A","N/A",IF(G6&gt;15,"No",IF(G6&lt;-15,"No","Yes")))</f>
        <v>N/A</v>
      </c>
      <c r="I6" s="10">
        <v>1.532</v>
      </c>
      <c r="J6" s="10">
        <v>-17.8</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66.648811143000003</v>
      </c>
      <c r="D9" s="9" t="str">
        <f>IF($B9="N/A","N/A",IF(C9&gt;60,"No",IF(C9&lt;15,"No","Yes")))</f>
        <v>No</v>
      </c>
      <c r="E9" s="39">
        <v>66.687608830000002</v>
      </c>
      <c r="F9" s="9" t="str">
        <f>IF($B9="N/A","N/A",IF(E9&gt;60,"No",IF(E9&lt;15,"No","Yes")))</f>
        <v>No</v>
      </c>
      <c r="G9" s="39">
        <v>65.559982542</v>
      </c>
      <c r="H9" s="9" t="str">
        <f>IF($B9="N/A","N/A",IF(G9&gt;60,"No",IF(G9&lt;15,"No","Yes")))</f>
        <v>No</v>
      </c>
      <c r="I9" s="10">
        <v>5.8200000000000002E-2</v>
      </c>
      <c r="J9" s="10">
        <v>-1.69</v>
      </c>
      <c r="K9" s="9" t="str">
        <f t="shared" si="0"/>
        <v>Yes</v>
      </c>
    </row>
    <row r="10" spans="1:11" x14ac:dyDescent="0.2">
      <c r="A10" s="3" t="s">
        <v>14</v>
      </c>
      <c r="B10" s="37" t="s">
        <v>272</v>
      </c>
      <c r="C10" s="9">
        <v>0.72682290350000001</v>
      </c>
      <c r="D10" s="9" t="str">
        <f>IF($B10="N/A","N/A",IF(C10&gt;15,"No",IF(C10&lt;=0,"No","Yes")))</f>
        <v>Yes</v>
      </c>
      <c r="E10" s="9">
        <v>0.75462728499999998</v>
      </c>
      <c r="F10" s="9" t="str">
        <f>IF($B10="N/A","N/A",IF(E10&gt;15,"No",IF(E10&lt;=0,"No","Yes")))</f>
        <v>Yes</v>
      </c>
      <c r="G10" s="9">
        <v>0.73044257810000002</v>
      </c>
      <c r="H10" s="9" t="str">
        <f>IF($B10="N/A","N/A",IF(G10&gt;15,"No",IF(G10&lt;=0,"No","Yes")))</f>
        <v>Yes</v>
      </c>
      <c r="I10" s="10">
        <v>3.8250000000000002</v>
      </c>
      <c r="J10" s="10">
        <v>-3.2</v>
      </c>
      <c r="K10" s="9" t="str">
        <f t="shared" si="0"/>
        <v>Yes</v>
      </c>
    </row>
    <row r="11" spans="1:11" x14ac:dyDescent="0.2">
      <c r="A11" s="3" t="s">
        <v>877</v>
      </c>
      <c r="B11" s="37" t="s">
        <v>213</v>
      </c>
      <c r="C11" s="39">
        <v>102.28409182999999</v>
      </c>
      <c r="D11" s="9" t="str">
        <f>IF($B11="N/A","N/A",IF(C11&gt;15,"No",IF(C11&lt;-15,"No","Yes")))</f>
        <v>N/A</v>
      </c>
      <c r="E11" s="39">
        <v>91.131701422000006</v>
      </c>
      <c r="F11" s="9" t="str">
        <f>IF($B11="N/A","N/A",IF(E11&gt;15,"No",IF(E11&lt;-15,"No","Yes")))</f>
        <v>N/A</v>
      </c>
      <c r="G11" s="39">
        <v>98.865932432999998</v>
      </c>
      <c r="H11" s="9" t="str">
        <f>IF($B11="N/A","N/A",IF(G11&gt;15,"No",IF(G11&lt;-15,"No","Yes")))</f>
        <v>N/A</v>
      </c>
      <c r="I11" s="10">
        <v>-10.9</v>
      </c>
      <c r="J11" s="10">
        <v>8.4870000000000001</v>
      </c>
      <c r="K11" s="9" t="str">
        <f t="shared" si="0"/>
        <v>Yes</v>
      </c>
    </row>
    <row r="12" spans="1:11" x14ac:dyDescent="0.2">
      <c r="A12" s="3" t="s">
        <v>939</v>
      </c>
      <c r="B12" s="37" t="s">
        <v>213</v>
      </c>
      <c r="C12" s="9">
        <v>1.0449322853</v>
      </c>
      <c r="D12" s="9" t="str">
        <f>IF($B12="N/A","N/A",IF(C12&gt;15,"No",IF(C12&lt;-15,"No","Yes")))</f>
        <v>N/A</v>
      </c>
      <c r="E12" s="9">
        <v>1.0653573085000001</v>
      </c>
      <c r="F12" s="9" t="str">
        <f>IF($B12="N/A","N/A",IF(E12&gt;15,"No",IF(E12&lt;-15,"No","Yes")))</f>
        <v>N/A</v>
      </c>
      <c r="G12" s="9">
        <v>0.27670567140000002</v>
      </c>
      <c r="H12" s="9" t="str">
        <f>IF($B12="N/A","N/A",IF(G12&gt;15,"No",IF(G12&lt;-15,"No","Yes")))</f>
        <v>N/A</v>
      </c>
      <c r="I12" s="10">
        <v>1.9550000000000001</v>
      </c>
      <c r="J12" s="10">
        <v>-74</v>
      </c>
      <c r="K12" s="9" t="str">
        <f t="shared" si="0"/>
        <v>No</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99.995705217999998</v>
      </c>
      <c r="D17" s="9" t="str">
        <f>IF($B17="N/A","N/A",IF(C17&gt;98,"Yes","No"))</f>
        <v>Yes</v>
      </c>
      <c r="E17" s="9">
        <v>99.980227682000006</v>
      </c>
      <c r="F17" s="9" t="str">
        <f>IF($B17="N/A","N/A",IF(E17&gt;98,"Yes","No"))</f>
        <v>Yes</v>
      </c>
      <c r="G17" s="9">
        <v>99.99285175</v>
      </c>
      <c r="H17" s="9" t="str">
        <f>IF($B17="N/A","N/A",IF(G17&gt;98,"Yes","No"))</f>
        <v>Yes</v>
      </c>
      <c r="I17" s="10">
        <v>-1.4999999999999999E-2</v>
      </c>
      <c r="J17" s="10">
        <v>1.26E-2</v>
      </c>
      <c r="K17" s="9" t="str">
        <f t="shared" si="0"/>
        <v>Yes</v>
      </c>
    </row>
    <row r="18" spans="1:11" x14ac:dyDescent="0.2">
      <c r="A18" s="3" t="s">
        <v>53</v>
      </c>
      <c r="B18" s="37" t="s">
        <v>275</v>
      </c>
      <c r="C18" s="9">
        <v>99.999743889000001</v>
      </c>
      <c r="D18" s="9" t="str">
        <f>IF($B18="N/A","N/A",IF(C18&gt;98,"Yes","No"))</f>
        <v>Yes</v>
      </c>
      <c r="E18" s="9">
        <v>99.999825367</v>
      </c>
      <c r="F18" s="9" t="str">
        <f>IF($B18="N/A","N/A",IF(E18&gt;98,"Yes","No"))</f>
        <v>Yes</v>
      </c>
      <c r="G18" s="9">
        <v>99.999905634000001</v>
      </c>
      <c r="H18" s="9" t="str">
        <f>IF($B18="N/A","N/A",IF(G18&gt;98,"Yes","No"))</f>
        <v>Yes</v>
      </c>
      <c r="I18" s="10">
        <v>1E-4</v>
      </c>
      <c r="J18" s="10">
        <v>1E-4</v>
      </c>
      <c r="K18" s="9" t="str">
        <f t="shared" si="0"/>
        <v>Yes</v>
      </c>
    </row>
    <row r="19" spans="1:11" ht="12.75" customHeight="1" x14ac:dyDescent="0.2">
      <c r="A19" s="3" t="s">
        <v>678</v>
      </c>
      <c r="B19" s="37" t="s">
        <v>223</v>
      </c>
      <c r="C19" s="9">
        <v>99.763589980999996</v>
      </c>
      <c r="D19" s="9" t="str">
        <f>IF($B19="N/A","N/A",IF(C19&gt;100,"No",IF(C19&lt;98,"No","Yes")))</f>
        <v>Yes</v>
      </c>
      <c r="E19" s="9">
        <v>99.516325258999998</v>
      </c>
      <c r="F19" s="9" t="str">
        <f>IF($B19="N/A","N/A",IF(E19&gt;100,"No",IF(E19&lt;98,"No","Yes")))</f>
        <v>Yes</v>
      </c>
      <c r="G19" s="9">
        <v>99.559663111999996</v>
      </c>
      <c r="H19" s="9" t="str">
        <f>IF($B19="N/A","N/A",IF(G19&gt;100,"No",IF(G19&lt;98,"No","Yes")))</f>
        <v>Yes</v>
      </c>
      <c r="I19" s="10">
        <v>-0.248</v>
      </c>
      <c r="J19" s="10">
        <v>4.3499999999999997E-2</v>
      </c>
      <c r="K19" s="9" t="str">
        <f>IF(J19="Div by 0", "N/A", IF(J19="N/A","N/A", IF(J19&gt;30, "No", IF(J19&lt;-30, "No", "Yes"))))</f>
        <v>Yes</v>
      </c>
    </row>
    <row r="20" spans="1:11" x14ac:dyDescent="0.2">
      <c r="A20" s="3" t="s">
        <v>679</v>
      </c>
      <c r="B20" s="37" t="s">
        <v>223</v>
      </c>
      <c r="C20" s="9">
        <v>99.999960598000001</v>
      </c>
      <c r="D20" s="9" t="str">
        <f>IF($B20="N/A","N/A",IF(C20&gt;100,"No",IF(C20&lt;98,"No","Yes")))</f>
        <v>Yes</v>
      </c>
      <c r="E20" s="9">
        <v>99.999980596</v>
      </c>
      <c r="F20" s="9" t="str">
        <f>IF($B20="N/A","N/A",IF(E20&gt;100,"No",IF(E20&lt;98,"No","Yes")))</f>
        <v>Yes</v>
      </c>
      <c r="G20" s="9">
        <v>99.999952816999993</v>
      </c>
      <c r="H20" s="9" t="str">
        <f>IF($B20="N/A","N/A",IF(G20&gt;100,"No",IF(G20&lt;98,"No","Yes")))</f>
        <v>Yes</v>
      </c>
      <c r="I20" s="10">
        <v>0</v>
      </c>
      <c r="J20" s="10">
        <v>0</v>
      </c>
      <c r="K20" s="9" t="str">
        <f>IF(J20="Div by 0", "N/A", IF(J20="N/A","N/A", IF(J20&gt;30, "No", IF(J20&lt;-30, "No", "Yes"))))</f>
        <v>Yes</v>
      </c>
    </row>
    <row r="21" spans="1:11" x14ac:dyDescent="0.2">
      <c r="A21" s="3" t="s">
        <v>680</v>
      </c>
      <c r="B21" s="37" t="s">
        <v>223</v>
      </c>
      <c r="C21" s="9">
        <v>99.999960598000001</v>
      </c>
      <c r="D21" s="9" t="str">
        <f>IF($B21="N/A","N/A",IF(C21&gt;100,"No",IF(C21&lt;98,"No","Yes")))</f>
        <v>Yes</v>
      </c>
      <c r="E21" s="9">
        <v>99.999980596</v>
      </c>
      <c r="F21" s="9" t="str">
        <f>IF($B21="N/A","N/A",IF(E21&gt;100,"No",IF(E21&lt;98,"No","Yes")))</f>
        <v>Yes</v>
      </c>
      <c r="G21" s="9">
        <v>99.999952816999993</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61.135985603999998</v>
      </c>
      <c r="D22" s="9" t="str">
        <f>IF($B22="N/A","N/A",IF(C22&gt;15,"No",IF(C22&lt;-15,"No","Yes")))</f>
        <v>N/A</v>
      </c>
      <c r="E22" s="9">
        <v>62.280763028999999</v>
      </c>
      <c r="F22" s="9" t="str">
        <f>IF($B22="N/A","N/A",IF(E22&gt;15,"No",IF(E22&lt;-15,"No","Yes")))</f>
        <v>N/A</v>
      </c>
      <c r="G22" s="9">
        <v>61.046546192000001</v>
      </c>
      <c r="H22" s="9" t="str">
        <f>IF($B22="N/A","N/A",IF(G22&gt;15,"No",IF(G22&lt;-15,"No","Yes")))</f>
        <v>N/A</v>
      </c>
      <c r="I22" s="10">
        <v>1.873</v>
      </c>
      <c r="J22" s="10">
        <v>-1.98</v>
      </c>
      <c r="K22" s="9" t="str">
        <f t="shared" ref="K22:K31" si="1">IF(J22="Div by 0", "N/A", IF(J22="N/A","N/A", IF(J22&gt;30, "No", IF(J22&lt;-30, "No", "Yes"))))</f>
        <v>Yes</v>
      </c>
    </row>
    <row r="23" spans="1:11" x14ac:dyDescent="0.2">
      <c r="A23" s="3" t="s">
        <v>940</v>
      </c>
      <c r="B23" s="37" t="s">
        <v>213</v>
      </c>
      <c r="C23" s="9">
        <v>38.775459142999999</v>
      </c>
      <c r="D23" s="9" t="str">
        <f>IF($B23="N/A","N/A",IF(C23&gt;15,"No",IF(C23&lt;-15,"No","Yes")))</f>
        <v>N/A</v>
      </c>
      <c r="E23" s="9">
        <v>37.626138267000002</v>
      </c>
      <c r="F23" s="9" t="str">
        <f>IF($B23="N/A","N/A",IF(E23&gt;15,"No",IF(E23&lt;-15,"No","Yes")))</f>
        <v>N/A</v>
      </c>
      <c r="G23" s="9">
        <v>38.862956496999999</v>
      </c>
      <c r="H23" s="9" t="str">
        <f>IF($B23="N/A","N/A",IF(G23&gt;15,"No",IF(G23&lt;-15,"No","Yes")))</f>
        <v>N/A</v>
      </c>
      <c r="I23" s="10">
        <v>-2.96</v>
      </c>
      <c r="J23" s="10">
        <v>3.2869999999999999</v>
      </c>
      <c r="K23" s="9" t="str">
        <f t="shared" si="1"/>
        <v>Yes</v>
      </c>
    </row>
    <row r="24" spans="1:11" ht="25.5" x14ac:dyDescent="0.2">
      <c r="A24" s="3" t="s">
        <v>941</v>
      </c>
      <c r="B24" s="37" t="s">
        <v>213</v>
      </c>
      <c r="C24" s="9">
        <v>8.4930299400000006E-2</v>
      </c>
      <c r="D24" s="9" t="str">
        <f>IF($B24="N/A","N/A",IF(C24&gt;15,"No",IF(C24&lt;-15,"No","Yes")))</f>
        <v>N/A</v>
      </c>
      <c r="E24" s="9">
        <v>8.5240226899999993E-2</v>
      </c>
      <c r="F24" s="9" t="str">
        <f>IF($B24="N/A","N/A",IF(E24&gt;15,"No",IF(E24&lt;-15,"No","Yes")))</f>
        <v>N/A</v>
      </c>
      <c r="G24" s="9">
        <v>8.4693781300000007E-2</v>
      </c>
      <c r="H24" s="9" t="str">
        <f>IF($B24="N/A","N/A",IF(G24&gt;15,"No",IF(G24&lt;-15,"No","Yes")))</f>
        <v>N/A</v>
      </c>
      <c r="I24" s="10">
        <v>0.3649</v>
      </c>
      <c r="J24" s="10">
        <v>-0.64100000000000001</v>
      </c>
      <c r="K24" s="9" t="str">
        <f t="shared" si="1"/>
        <v>Yes</v>
      </c>
    </row>
    <row r="25" spans="1:11" x14ac:dyDescent="0.2">
      <c r="A25" s="3" t="s">
        <v>166</v>
      </c>
      <c r="B25" s="37" t="s">
        <v>213</v>
      </c>
      <c r="C25" s="9">
        <v>99.999960598000001</v>
      </c>
      <c r="D25" s="9" t="str">
        <f t="shared" ref="D25:D27" si="2">IF($B25="N/A","N/A",IF(C25&gt;15,"No",IF(C25&lt;-15,"No","Yes")))</f>
        <v>N/A</v>
      </c>
      <c r="E25" s="9">
        <v>99.999980596</v>
      </c>
      <c r="F25" s="9" t="str">
        <f t="shared" ref="F25:F27" si="3">IF($B25="N/A","N/A",IF(E25&gt;15,"No",IF(E25&lt;-15,"No","Yes")))</f>
        <v>N/A</v>
      </c>
      <c r="G25" s="9">
        <v>99.999952816999993</v>
      </c>
      <c r="H25" s="9" t="str">
        <f t="shared" ref="H25:H27" si="4">IF($B25="N/A","N/A",IF(G25&gt;15,"No",IF(G25&lt;-15,"No","Yes")))</f>
        <v>N/A</v>
      </c>
      <c r="I25" s="10">
        <v>0</v>
      </c>
      <c r="J25" s="10">
        <v>0</v>
      </c>
      <c r="K25" s="9" t="str">
        <f t="shared" si="1"/>
        <v>Yes</v>
      </c>
    </row>
    <row r="26" spans="1:11" x14ac:dyDescent="0.2">
      <c r="A26" s="3" t="s">
        <v>167</v>
      </c>
      <c r="B26" s="37" t="s">
        <v>213</v>
      </c>
      <c r="C26" s="9">
        <v>99.999960598000001</v>
      </c>
      <c r="D26" s="9" t="str">
        <f t="shared" si="2"/>
        <v>N/A</v>
      </c>
      <c r="E26" s="9">
        <v>99.999980596</v>
      </c>
      <c r="F26" s="9" t="str">
        <f t="shared" si="3"/>
        <v>N/A</v>
      </c>
      <c r="G26" s="9">
        <v>99.999952816999993</v>
      </c>
      <c r="H26" s="9" t="str">
        <f t="shared" si="4"/>
        <v>N/A</v>
      </c>
      <c r="I26" s="10">
        <v>0</v>
      </c>
      <c r="J26" s="10">
        <v>0</v>
      </c>
      <c r="K26" s="9" t="str">
        <f t="shared" si="1"/>
        <v>Yes</v>
      </c>
    </row>
    <row r="27" spans="1:11" x14ac:dyDescent="0.2">
      <c r="A27" s="3" t="s">
        <v>168</v>
      </c>
      <c r="B27" s="37" t="s">
        <v>213</v>
      </c>
      <c r="C27" s="9">
        <v>99.999960598000001</v>
      </c>
      <c r="D27" s="9" t="str">
        <f t="shared" si="2"/>
        <v>N/A</v>
      </c>
      <c r="E27" s="9">
        <v>99.999980596</v>
      </c>
      <c r="F27" s="9" t="str">
        <f t="shared" si="3"/>
        <v>N/A</v>
      </c>
      <c r="G27" s="9">
        <v>99.999952816999993</v>
      </c>
      <c r="H27" s="9" t="str">
        <f t="shared" si="4"/>
        <v>N/A</v>
      </c>
      <c r="I27" s="10">
        <v>0</v>
      </c>
      <c r="J27" s="10">
        <v>0</v>
      </c>
      <c r="K27" s="9" t="str">
        <f t="shared" si="1"/>
        <v>Yes</v>
      </c>
    </row>
    <row r="28" spans="1:11" x14ac:dyDescent="0.2">
      <c r="A28" s="3" t="s">
        <v>54</v>
      </c>
      <c r="B28" s="37" t="s">
        <v>213</v>
      </c>
      <c r="C28" s="9">
        <v>5.4841805251000002</v>
      </c>
      <c r="D28" s="9" t="str">
        <f>IF($B28="N/A","N/A",IF(C28&gt;15,"No",IF(C28&lt;-15,"No","Yes")))</f>
        <v>N/A</v>
      </c>
      <c r="E28" s="9">
        <v>6.6091930605</v>
      </c>
      <c r="F28" s="9" t="str">
        <f>IF($B28="N/A","N/A",IF(E28&gt;15,"No",IF(E28&lt;-15,"No","Yes")))</f>
        <v>N/A</v>
      </c>
      <c r="G28" s="9">
        <v>8.7137161460999994</v>
      </c>
      <c r="H28" s="9" t="str">
        <f>IF($B28="N/A","N/A",IF(G28&gt;15,"No",IF(G28&lt;-15,"No","Yes")))</f>
        <v>N/A</v>
      </c>
      <c r="I28" s="10">
        <v>20.51</v>
      </c>
      <c r="J28" s="10">
        <v>31.84</v>
      </c>
      <c r="K28" s="9" t="str">
        <f t="shared" si="1"/>
        <v>No</v>
      </c>
    </row>
    <row r="29" spans="1:11" x14ac:dyDescent="0.2">
      <c r="A29" s="3" t="s">
        <v>55</v>
      </c>
      <c r="B29" s="37" t="s">
        <v>213</v>
      </c>
      <c r="C29" s="9">
        <v>94.515780073000002</v>
      </c>
      <c r="D29" s="9" t="str">
        <f>IF($B29="N/A","N/A",IF(C29&gt;15,"No",IF(C29&lt;-15,"No","Yes")))</f>
        <v>N/A</v>
      </c>
      <c r="E29" s="9">
        <v>93.390787536000005</v>
      </c>
      <c r="F29" s="9" t="str">
        <f>IF($B29="N/A","N/A",IF(E29&gt;15,"No",IF(E29&lt;-15,"No","Yes")))</f>
        <v>N/A</v>
      </c>
      <c r="G29" s="9">
        <v>91.286236670999998</v>
      </c>
      <c r="H29" s="9" t="str">
        <f>IF($B29="N/A","N/A",IF(G29&gt;15,"No",IF(G29&lt;-15,"No","Yes")))</f>
        <v>N/A</v>
      </c>
      <c r="I29" s="10">
        <v>-1.19</v>
      </c>
      <c r="J29" s="10">
        <v>-2.25</v>
      </c>
      <c r="K29" s="9" t="str">
        <f t="shared" si="1"/>
        <v>Yes</v>
      </c>
    </row>
    <row r="30" spans="1:11" x14ac:dyDescent="0.2">
      <c r="A30" s="3" t="s">
        <v>56</v>
      </c>
      <c r="B30" s="37" t="s">
        <v>213</v>
      </c>
      <c r="C30" s="9">
        <v>73.885243029999998</v>
      </c>
      <c r="D30" s="9" t="str">
        <f>IF($B30="N/A","N/A",IF(C30&gt;15,"No",IF(C30&lt;-15,"No","Yes")))</f>
        <v>N/A</v>
      </c>
      <c r="E30" s="9">
        <v>74.420248095000005</v>
      </c>
      <c r="F30" s="9" t="str">
        <f>IF($B30="N/A","N/A",IF(E30&gt;15,"No",IF(E30&lt;-15,"No","Yes")))</f>
        <v>N/A</v>
      </c>
      <c r="G30" s="9">
        <v>77.166179107000005</v>
      </c>
      <c r="H30" s="9" t="str">
        <f>IF($B30="N/A","N/A",IF(G30&gt;15,"No",IF(G30&lt;-15,"No","Yes")))</f>
        <v>N/A</v>
      </c>
      <c r="I30" s="10">
        <v>0.72409999999999997</v>
      </c>
      <c r="J30" s="10">
        <v>3.69</v>
      </c>
      <c r="K30" s="9" t="str">
        <f t="shared" si="1"/>
        <v>Yes</v>
      </c>
    </row>
    <row r="31" spans="1:11" x14ac:dyDescent="0.2">
      <c r="A31" s="3" t="s">
        <v>57</v>
      </c>
      <c r="B31" s="37" t="s">
        <v>213</v>
      </c>
      <c r="C31" s="9">
        <v>21.790325196000001</v>
      </c>
      <c r="D31" s="9" t="str">
        <f>IF($B31="N/A","N/A",IF(C31&gt;15,"No",IF(C31&lt;-15,"No","Yes")))</f>
        <v>N/A</v>
      </c>
      <c r="E31" s="9">
        <v>20.867711747000001</v>
      </c>
      <c r="F31" s="9" t="str">
        <f>IF($B31="N/A","N/A",IF(E31&gt;15,"No",IF(E31&lt;-15,"No","Yes")))</f>
        <v>N/A</v>
      </c>
      <c r="G31" s="9">
        <v>15.935382655</v>
      </c>
      <c r="H31" s="9" t="str">
        <f>IF($B31="N/A","N/A",IF(G31&gt;15,"No",IF(G31&lt;-15,"No","Yes")))</f>
        <v>N/A</v>
      </c>
      <c r="I31" s="10">
        <v>-4.2300000000000004</v>
      </c>
      <c r="J31" s="10">
        <v>-23.6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1149538</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0.68183913890000003</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98.642411124999995</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0.63529870259999999</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0</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0</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100</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100</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99.999913008999997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99.697791635000002</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99.999826017000004</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99.999826017000004</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60.501958178000002</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39.248376303999997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5.13249671E-2</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99.999826017000004</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99.999826017000004</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99.999826017000004</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5.6788901279999999</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94.320935888999998</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80.613777013000004</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13.485939568999999</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750166</v>
      </c>
      <c r="D7" s="84" t="str">
        <f>IF($B7="N/A","N/A",IF(C7&gt;10,"No",IF(C7&lt;-10,"No","Yes")))</f>
        <v>N/A</v>
      </c>
      <c r="E7" s="33">
        <v>775933</v>
      </c>
      <c r="F7" s="84" t="str">
        <f>IF($B7="N/A","N/A",IF(E7&gt;10,"No",IF(E7&lt;-10,"No","Yes")))</f>
        <v>N/A</v>
      </c>
      <c r="G7" s="33">
        <v>862191</v>
      </c>
      <c r="H7" s="84" t="str">
        <f>IF($B7="N/A","N/A",IF(G7&gt;10,"No",IF(G7&lt;-10,"No","Yes")))</f>
        <v>N/A</v>
      </c>
      <c r="I7" s="85">
        <v>3.4350000000000001</v>
      </c>
      <c r="J7" s="85">
        <v>11.12</v>
      </c>
      <c r="K7" s="86" t="s">
        <v>739</v>
      </c>
      <c r="L7" s="34" t="str">
        <f>IF(J7="Div by 0", "N/A", IF(K7="N/A","N/A", IF(J7&gt;VALUE(MID(K7,1,2)), "No", IF(J7&lt;-1*VALUE(MID(K7,1,2)), "No", "Yes"))))</f>
        <v>Yes</v>
      </c>
    </row>
    <row r="8" spans="1:12" x14ac:dyDescent="0.2">
      <c r="A8" s="3" t="s">
        <v>58</v>
      </c>
      <c r="B8" s="37" t="s">
        <v>213</v>
      </c>
      <c r="C8" s="49">
        <v>3336028501</v>
      </c>
      <c r="D8" s="46" t="str">
        <f>IF($B8="N/A","N/A",IF(C8&gt;10,"No",IF(C8&lt;-10,"No","Yes")))</f>
        <v>N/A</v>
      </c>
      <c r="E8" s="49">
        <v>3490308840</v>
      </c>
      <c r="F8" s="46" t="str">
        <f>IF($B8="N/A","N/A",IF(E8&gt;10,"No",IF(E8&lt;-10,"No","Yes")))</f>
        <v>N/A</v>
      </c>
      <c r="G8" s="49">
        <v>3732735127</v>
      </c>
      <c r="H8" s="46" t="str">
        <f>IF($B8="N/A","N/A",IF(G8&gt;10,"No",IF(G8&lt;-10,"No","Yes")))</f>
        <v>N/A</v>
      </c>
      <c r="I8" s="12">
        <v>4.625</v>
      </c>
      <c r="J8" s="12">
        <v>6.9459999999999997</v>
      </c>
      <c r="K8" s="47" t="s">
        <v>739</v>
      </c>
      <c r="L8" s="9" t="str">
        <f>IF(J8="Div by 0", "N/A", IF(K8="N/A","N/A", IF(J8&gt;VALUE(MID(K8,1,2)), "No", IF(J8&lt;-1*VALUE(MID(K8,1,2)), "No", "Yes"))))</f>
        <v>Yes</v>
      </c>
    </row>
    <row r="9" spans="1:12" x14ac:dyDescent="0.2">
      <c r="A9" s="61" t="s">
        <v>944</v>
      </c>
      <c r="B9" s="9" t="s">
        <v>213</v>
      </c>
      <c r="C9" s="8">
        <v>13.987704055</v>
      </c>
      <c r="D9" s="46" t="str">
        <f>IF($B9="N/A","N/A",IF(C9&gt;10,"No",IF(C9&lt;-10,"No","Yes")))</f>
        <v>N/A</v>
      </c>
      <c r="E9" s="8">
        <v>13.718194741</v>
      </c>
      <c r="F9" s="46" t="str">
        <f>IF($B9="N/A","N/A",IF(E9&gt;10,"No",IF(E9&lt;-10,"No","Yes")))</f>
        <v>N/A</v>
      </c>
      <c r="G9" s="8">
        <v>20.592420937</v>
      </c>
      <c r="H9" s="46" t="str">
        <f>IF($B9="N/A","N/A",IF(G9&gt;10,"No",IF(G9&lt;-10,"No","Yes")))</f>
        <v>N/A</v>
      </c>
      <c r="I9" s="12">
        <v>-1.93</v>
      </c>
      <c r="J9" s="12">
        <v>50.11</v>
      </c>
      <c r="K9" s="9" t="s">
        <v>213</v>
      </c>
      <c r="L9" s="9" t="str">
        <f>IF(J9="Div by 0", "N/A", IF(K9="N/A","N/A", IF(J9&gt;VALUE(MID(K9,1,2)), "No", IF(J9&lt;-1*VALUE(MID(K9,1,2)), "No", "Yes"))))</f>
        <v>N/A</v>
      </c>
    </row>
    <row r="10" spans="1:12" x14ac:dyDescent="0.2">
      <c r="A10" s="61" t="s">
        <v>945</v>
      </c>
      <c r="B10" s="9" t="s">
        <v>213</v>
      </c>
      <c r="C10" s="8">
        <v>85.749287491000004</v>
      </c>
      <c r="D10" s="46" t="str">
        <f t="shared" ref="D10:D19" si="0">IF($B10="N/A","N/A",IF(C10&gt;10,"No",IF(C10&lt;-10,"No","Yes")))</f>
        <v>N/A</v>
      </c>
      <c r="E10" s="8">
        <v>85.297184164000001</v>
      </c>
      <c r="F10" s="46" t="str">
        <f t="shared" ref="F10:F19" si="1">IF($B10="N/A","N/A",IF(E10&gt;10,"No",IF(E10&lt;-10,"No","Yes")))</f>
        <v>N/A</v>
      </c>
      <c r="G10" s="8">
        <v>70.177257706999995</v>
      </c>
      <c r="H10" s="46" t="str">
        <f t="shared" ref="H10:H19" si="2">IF($B10="N/A","N/A",IF(G10&gt;10,"No",IF(G10&lt;-10,"No","Yes")))</f>
        <v>N/A</v>
      </c>
      <c r="I10" s="12">
        <v>-0.52700000000000002</v>
      </c>
      <c r="J10" s="12">
        <v>-17.7</v>
      </c>
      <c r="K10" s="9" t="s">
        <v>213</v>
      </c>
      <c r="L10" s="9" t="str">
        <f t="shared" ref="L10:L26" si="3">IF(J10="Div by 0", "N/A", IF(K10="N/A","N/A", IF(J10&gt;VALUE(MID(K10,1,2)), "No", IF(J10&lt;-1*VALUE(MID(K10,1,2)), "No", "Yes"))))</f>
        <v>N/A</v>
      </c>
    </row>
    <row r="11" spans="1:12" x14ac:dyDescent="0.2">
      <c r="A11" s="61" t="s">
        <v>946</v>
      </c>
      <c r="B11" s="9" t="s">
        <v>213</v>
      </c>
      <c r="C11" s="8">
        <v>0</v>
      </c>
      <c r="D11" s="46" t="str">
        <f t="shared" si="0"/>
        <v>N/A</v>
      </c>
      <c r="E11" s="8">
        <v>0</v>
      </c>
      <c r="F11" s="46" t="str">
        <f t="shared" si="1"/>
        <v>N/A</v>
      </c>
      <c r="G11" s="8">
        <v>0.75377729530000004</v>
      </c>
      <c r="H11" s="46" t="str">
        <f t="shared" si="2"/>
        <v>N/A</v>
      </c>
      <c r="I11" s="12" t="s">
        <v>1747</v>
      </c>
      <c r="J11" s="12" t="s">
        <v>1747</v>
      </c>
      <c r="K11" s="9" t="s">
        <v>213</v>
      </c>
      <c r="L11" s="9" t="str">
        <f t="shared" si="3"/>
        <v>N/A</v>
      </c>
    </row>
    <row r="12" spans="1:12" x14ac:dyDescent="0.2">
      <c r="A12" s="61" t="s">
        <v>947</v>
      </c>
      <c r="B12" s="9" t="s">
        <v>213</v>
      </c>
      <c r="C12" s="8">
        <v>3.8658109999999998E-3</v>
      </c>
      <c r="D12" s="46" t="str">
        <f t="shared" si="0"/>
        <v>N/A</v>
      </c>
      <c r="E12" s="8">
        <v>1.06967999E-2</v>
      </c>
      <c r="F12" s="46" t="str">
        <f t="shared" si="1"/>
        <v>N/A</v>
      </c>
      <c r="G12" s="8">
        <v>8.0028670999999999E-3</v>
      </c>
      <c r="H12" s="46" t="str">
        <f t="shared" si="2"/>
        <v>N/A</v>
      </c>
      <c r="I12" s="12">
        <v>176.7</v>
      </c>
      <c r="J12" s="12">
        <v>-25.2</v>
      </c>
      <c r="K12" s="9" t="s">
        <v>213</v>
      </c>
      <c r="L12" s="9" t="str">
        <f t="shared" si="3"/>
        <v>N/A</v>
      </c>
    </row>
    <row r="13" spans="1:12" x14ac:dyDescent="0.2">
      <c r="A13" s="61" t="s">
        <v>948</v>
      </c>
      <c r="B13" s="11" t="s">
        <v>213</v>
      </c>
      <c r="C13" s="8">
        <v>0</v>
      </c>
      <c r="D13" s="46" t="str">
        <f t="shared" si="0"/>
        <v>N/A</v>
      </c>
      <c r="E13" s="8">
        <v>0</v>
      </c>
      <c r="F13" s="46" t="str">
        <f t="shared" si="1"/>
        <v>N/A</v>
      </c>
      <c r="G13" s="8">
        <v>0.47854825670000001</v>
      </c>
      <c r="H13" s="46" t="str">
        <f t="shared" si="2"/>
        <v>N/A</v>
      </c>
      <c r="I13" s="12" t="s">
        <v>1747</v>
      </c>
      <c r="J13" s="12" t="s">
        <v>1747</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2.8486727419000002</v>
      </c>
      <c r="H14" s="46" t="str">
        <f t="shared" si="2"/>
        <v>N/A</v>
      </c>
      <c r="I14" s="12" t="s">
        <v>1747</v>
      </c>
      <c r="J14" s="12" t="s">
        <v>1747</v>
      </c>
      <c r="K14" s="9" t="s">
        <v>213</v>
      </c>
      <c r="L14" s="9" t="str">
        <f t="shared" si="3"/>
        <v>N/A</v>
      </c>
    </row>
    <row r="15" spans="1:12" x14ac:dyDescent="0.2">
      <c r="A15" s="61" t="s">
        <v>950</v>
      </c>
      <c r="B15" s="11" t="s">
        <v>213</v>
      </c>
      <c r="C15" s="8">
        <v>0.25914264310000001</v>
      </c>
      <c r="D15" s="46" t="str">
        <f t="shared" si="0"/>
        <v>N/A</v>
      </c>
      <c r="E15" s="8">
        <v>0.973924295</v>
      </c>
      <c r="F15" s="46" t="str">
        <f t="shared" si="1"/>
        <v>N/A</v>
      </c>
      <c r="G15" s="8">
        <v>0.441897445</v>
      </c>
      <c r="H15" s="46" t="str">
        <f t="shared" si="2"/>
        <v>N/A</v>
      </c>
      <c r="I15" s="12">
        <v>275.8</v>
      </c>
      <c r="J15" s="12">
        <v>-54.6</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4.6994227497000001</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86.271108459000004</v>
      </c>
      <c r="F17" s="46" t="str">
        <f t="shared" si="1"/>
        <v>N/A</v>
      </c>
      <c r="G17" s="8">
        <v>75.797126159000001</v>
      </c>
      <c r="H17" s="46" t="str">
        <f t="shared" si="2"/>
        <v>N/A</v>
      </c>
      <c r="I17" s="12" t="s">
        <v>213</v>
      </c>
      <c r="J17" s="12">
        <v>-12.1</v>
      </c>
      <c r="K17" s="9" t="s">
        <v>213</v>
      </c>
      <c r="L17" s="9" t="str">
        <f t="shared" si="3"/>
        <v>N/A</v>
      </c>
    </row>
    <row r="18" spans="1:12" ht="12.75" customHeight="1" x14ac:dyDescent="0.2">
      <c r="A18" s="4" t="s">
        <v>953</v>
      </c>
      <c r="B18" s="11" t="s">
        <v>213</v>
      </c>
      <c r="C18" s="8" t="s">
        <v>213</v>
      </c>
      <c r="D18" s="46" t="str">
        <f t="shared" si="0"/>
        <v>N/A</v>
      </c>
      <c r="E18" s="8">
        <v>1.06967999E-2</v>
      </c>
      <c r="F18" s="46" t="str">
        <f t="shared" si="1"/>
        <v>N/A</v>
      </c>
      <c r="G18" s="8">
        <v>3.6104529043000002</v>
      </c>
      <c r="H18" s="46" t="str">
        <f t="shared" si="2"/>
        <v>N/A</v>
      </c>
      <c r="I18" s="12" t="s">
        <v>213</v>
      </c>
      <c r="J18" s="12">
        <v>33653</v>
      </c>
      <c r="K18" s="9" t="s">
        <v>213</v>
      </c>
      <c r="L18" s="9" t="str">
        <f t="shared" si="3"/>
        <v>N/A</v>
      </c>
    </row>
    <row r="19" spans="1:12" ht="12.75" customHeight="1" x14ac:dyDescent="0.2">
      <c r="A19" s="18" t="s">
        <v>132</v>
      </c>
      <c r="B19" s="1" t="s">
        <v>213</v>
      </c>
      <c r="C19" s="38">
        <v>1349</v>
      </c>
      <c r="D19" s="46" t="str">
        <f t="shared" si="0"/>
        <v>N/A</v>
      </c>
      <c r="E19" s="38">
        <v>5054</v>
      </c>
      <c r="F19" s="46" t="str">
        <f t="shared" si="1"/>
        <v>N/A</v>
      </c>
      <c r="G19" s="38">
        <v>1566</v>
      </c>
      <c r="H19" s="46" t="str">
        <f t="shared" si="2"/>
        <v>N/A</v>
      </c>
      <c r="I19" s="12">
        <v>274.60000000000002</v>
      </c>
      <c r="J19" s="12">
        <v>-69</v>
      </c>
      <c r="K19" s="38" t="s">
        <v>213</v>
      </c>
      <c r="L19" s="9" t="str">
        <f t="shared" si="3"/>
        <v>N/A</v>
      </c>
    </row>
    <row r="20" spans="1:12" ht="12.75" customHeight="1" x14ac:dyDescent="0.2">
      <c r="A20" s="18" t="s">
        <v>133</v>
      </c>
      <c r="B20" s="50" t="s">
        <v>276</v>
      </c>
      <c r="C20" s="8">
        <v>0.179826865</v>
      </c>
      <c r="D20" s="46" t="str">
        <f>IF($B20="N/A","N/A",IF(C20&gt;=2,"No",IF(C20&lt;0,"No","Yes")))</f>
        <v>Yes</v>
      </c>
      <c r="E20" s="8">
        <v>0.65134489699999998</v>
      </c>
      <c r="F20" s="46" t="str">
        <f>IF($B20="N/A","N/A",IF(E20&gt;=2,"No",IF(E20&lt;0,"No","Yes")))</f>
        <v>Yes</v>
      </c>
      <c r="G20" s="8">
        <v>0.18163028840000001</v>
      </c>
      <c r="H20" s="46" t="str">
        <f>IF($B20="N/A","N/A",IF(G20&gt;=2,"No",IF(G20&lt;0,"No","Yes")))</f>
        <v>Yes</v>
      </c>
      <c r="I20" s="12">
        <v>262.2</v>
      </c>
      <c r="J20" s="12">
        <v>-72.099999999999994</v>
      </c>
      <c r="K20" s="9" t="s">
        <v>213</v>
      </c>
      <c r="L20" s="9" t="str">
        <f t="shared" si="3"/>
        <v>N/A</v>
      </c>
    </row>
    <row r="21" spans="1:12" ht="25.5" x14ac:dyDescent="0.2">
      <c r="A21" s="2" t="s">
        <v>134</v>
      </c>
      <c r="B21" s="50" t="s">
        <v>213</v>
      </c>
      <c r="C21" s="49">
        <v>5453063</v>
      </c>
      <c r="D21" s="46" t="str">
        <f t="shared" ref="D21:D26" si="4">IF($B21="N/A","N/A",IF(C21&gt;10,"No",IF(C21&lt;-10,"No","Yes")))</f>
        <v>N/A</v>
      </c>
      <c r="E21" s="49">
        <v>15745182</v>
      </c>
      <c r="F21" s="46" t="str">
        <f t="shared" ref="F21:F26" si="5">IF($B21="N/A","N/A",IF(E21&gt;10,"No",IF(E21&lt;-10,"No","Yes")))</f>
        <v>N/A</v>
      </c>
      <c r="G21" s="49">
        <v>7860501</v>
      </c>
      <c r="H21" s="46" t="str">
        <f t="shared" ref="H21:H26" si="6">IF($B21="N/A","N/A",IF(G21&gt;10,"No",IF(G21&lt;-10,"No","Yes")))</f>
        <v>N/A</v>
      </c>
      <c r="I21" s="12">
        <v>188.7</v>
      </c>
      <c r="J21" s="12">
        <v>-50.1</v>
      </c>
      <c r="K21" s="9" t="s">
        <v>213</v>
      </c>
      <c r="L21" s="9" t="str">
        <f t="shared" si="3"/>
        <v>N/A</v>
      </c>
    </row>
    <row r="22" spans="1:12" ht="25.5" x14ac:dyDescent="0.2">
      <c r="A22" s="2" t="s">
        <v>1708</v>
      </c>
      <c r="B22" s="50" t="s">
        <v>213</v>
      </c>
      <c r="C22" s="49">
        <v>4042.3002224000002</v>
      </c>
      <c r="D22" s="46" t="str">
        <f t="shared" si="4"/>
        <v>N/A</v>
      </c>
      <c r="E22" s="49">
        <v>3115.3901860000001</v>
      </c>
      <c r="F22" s="46" t="str">
        <f t="shared" si="5"/>
        <v>N/A</v>
      </c>
      <c r="G22" s="49">
        <v>5019.4770115000001</v>
      </c>
      <c r="H22" s="46" t="str">
        <f t="shared" si="6"/>
        <v>N/A</v>
      </c>
      <c r="I22" s="12">
        <v>-22.9</v>
      </c>
      <c r="J22" s="12">
        <v>61.12</v>
      </c>
      <c r="K22" s="9" t="s">
        <v>213</v>
      </c>
      <c r="L22" s="9" t="str">
        <f t="shared" si="3"/>
        <v>N/A</v>
      </c>
    </row>
    <row r="23" spans="1:12" ht="12.75" customHeight="1" x14ac:dyDescent="0.2">
      <c r="A23" s="18" t="s">
        <v>135</v>
      </c>
      <c r="B23" s="37" t="s">
        <v>213</v>
      </c>
      <c r="C23" s="1">
        <v>1349</v>
      </c>
      <c r="D23" s="46" t="str">
        <f t="shared" si="4"/>
        <v>N/A</v>
      </c>
      <c r="E23" s="1">
        <v>5044</v>
      </c>
      <c r="F23" s="46" t="str">
        <f t="shared" si="5"/>
        <v>N/A</v>
      </c>
      <c r="G23" s="1">
        <v>1533</v>
      </c>
      <c r="H23" s="46" t="str">
        <f t="shared" si="6"/>
        <v>N/A</v>
      </c>
      <c r="I23" s="12">
        <v>273.89999999999998</v>
      </c>
      <c r="J23" s="12">
        <v>-69.599999999999994</v>
      </c>
      <c r="K23" s="38" t="s">
        <v>213</v>
      </c>
      <c r="L23" s="9" t="str">
        <f t="shared" si="3"/>
        <v>N/A</v>
      </c>
    </row>
    <row r="24" spans="1:12" ht="12.75" customHeight="1" x14ac:dyDescent="0.2">
      <c r="A24" s="18" t="s">
        <v>136</v>
      </c>
      <c r="B24" s="37" t="s">
        <v>213</v>
      </c>
      <c r="C24" s="13">
        <v>0.179826865</v>
      </c>
      <c r="D24" s="46" t="str">
        <f t="shared" si="4"/>
        <v>N/A</v>
      </c>
      <c r="E24" s="13">
        <v>0.65005612599999996</v>
      </c>
      <c r="F24" s="46" t="str">
        <f t="shared" si="5"/>
        <v>N/A</v>
      </c>
      <c r="G24" s="13">
        <v>0.17780283020000001</v>
      </c>
      <c r="H24" s="46" t="str">
        <f t="shared" si="6"/>
        <v>N/A</v>
      </c>
      <c r="I24" s="12">
        <v>261.5</v>
      </c>
      <c r="J24" s="12">
        <v>-72.599999999999994</v>
      </c>
      <c r="K24" s="9" t="s">
        <v>213</v>
      </c>
      <c r="L24" s="9" t="str">
        <f t="shared" si="3"/>
        <v>N/A</v>
      </c>
    </row>
    <row r="25" spans="1:12" ht="25.5" x14ac:dyDescent="0.2">
      <c r="A25" s="2" t="s">
        <v>137</v>
      </c>
      <c r="B25" s="37" t="s">
        <v>213</v>
      </c>
      <c r="C25" s="14">
        <v>5453063</v>
      </c>
      <c r="D25" s="46" t="str">
        <f t="shared" si="4"/>
        <v>N/A</v>
      </c>
      <c r="E25" s="14">
        <v>15745182</v>
      </c>
      <c r="F25" s="46" t="str">
        <f t="shared" si="5"/>
        <v>N/A</v>
      </c>
      <c r="G25" s="14">
        <v>7812036</v>
      </c>
      <c r="H25" s="46" t="str">
        <f t="shared" si="6"/>
        <v>N/A</v>
      </c>
      <c r="I25" s="12">
        <v>188.7</v>
      </c>
      <c r="J25" s="12">
        <v>-50.4</v>
      </c>
      <c r="K25" s="9" t="s">
        <v>213</v>
      </c>
      <c r="L25" s="9" t="str">
        <f t="shared" si="3"/>
        <v>N/A</v>
      </c>
    </row>
    <row r="26" spans="1:12" ht="25.5" x14ac:dyDescent="0.2">
      <c r="A26" s="2" t="s">
        <v>954</v>
      </c>
      <c r="B26" s="37" t="s">
        <v>213</v>
      </c>
      <c r="C26" s="14">
        <v>4042.3002224000002</v>
      </c>
      <c r="D26" s="46" t="str">
        <f t="shared" si="4"/>
        <v>N/A</v>
      </c>
      <c r="E26" s="14">
        <v>3121.5666138000001</v>
      </c>
      <c r="F26" s="46" t="str">
        <f t="shared" si="5"/>
        <v>N/A</v>
      </c>
      <c r="G26" s="14">
        <v>5095.9138942999998</v>
      </c>
      <c r="H26" s="46" t="str">
        <f t="shared" si="6"/>
        <v>N/A</v>
      </c>
      <c r="I26" s="12">
        <v>-22.8</v>
      </c>
      <c r="J26" s="12">
        <v>63.25</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72238</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8.3784219505999999</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94427</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10.951981636999999</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68515.916666999998</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748817</v>
      </c>
      <c r="D6" s="46" t="str">
        <f>IF($B6="N/A","N/A",IF(C6&gt;10,"No",IF(C6&lt;-10,"No","Yes")))</f>
        <v>N/A</v>
      </c>
      <c r="E6" s="38">
        <v>770879</v>
      </c>
      <c r="F6" s="46" t="str">
        <f>IF($B6="N/A","N/A",IF(E6&gt;10,"No",IF(E6&lt;-10,"No","Yes")))</f>
        <v>N/A</v>
      </c>
      <c r="G6" s="38">
        <v>788387</v>
      </c>
      <c r="H6" s="46" t="str">
        <f>IF($B6="N/A","N/A",IF(G6&gt;10,"No",IF(G6&lt;-10,"No","Yes")))</f>
        <v>N/A</v>
      </c>
      <c r="I6" s="12">
        <v>2.9460000000000002</v>
      </c>
      <c r="J6" s="12">
        <v>2.2709999999999999</v>
      </c>
      <c r="K6" s="52" t="s">
        <v>739</v>
      </c>
      <c r="L6" s="9" t="str">
        <f>IF(J6="Div by 0", "N/A", IF(K6="N/A","N/A", IF(J6&gt;VALUE(MID(K6,1,2)), "No", IF(J6&lt;-1*VALUE(MID(K6,1,2)), "No", "Yes"))))</f>
        <v>Yes</v>
      </c>
    </row>
    <row r="7" spans="1:14" x14ac:dyDescent="0.2">
      <c r="A7" s="18" t="s">
        <v>59</v>
      </c>
      <c r="B7" s="38" t="s">
        <v>213</v>
      </c>
      <c r="C7" s="38">
        <v>621820.98</v>
      </c>
      <c r="D7" s="46" t="str">
        <f>IF($B7="N/A","N/A",IF(C7&gt;10,"No",IF(C7&lt;-10,"No","Yes")))</f>
        <v>N/A</v>
      </c>
      <c r="E7" s="38">
        <v>638279.38</v>
      </c>
      <c r="F7" s="46" t="str">
        <f>IF($B7="N/A","N/A",IF(E7&gt;10,"No",IF(E7&lt;-10,"No","Yes")))</f>
        <v>N/A</v>
      </c>
      <c r="G7" s="38">
        <v>653174.06999999995</v>
      </c>
      <c r="H7" s="46" t="str">
        <f>IF($B7="N/A","N/A",IF(G7&gt;10,"No",IF(G7&lt;-10,"No","Yes")))</f>
        <v>N/A</v>
      </c>
      <c r="I7" s="12">
        <v>2.6469999999999998</v>
      </c>
      <c r="J7" s="12">
        <v>2.3340000000000001</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97.994893371000003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2.0026966451999999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2.4099839E-3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15808</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2.0051066291000001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97.286184211000005</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68.522267205999995</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2.9858299595000002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487</v>
      </c>
      <c r="D22" s="46" t="str">
        <f>IF($B22="N/A","N/A",IF(C22&gt;0,"No",IF(C22&lt;0,"No","Yes")))</f>
        <v>No</v>
      </c>
      <c r="E22" s="1">
        <v>666</v>
      </c>
      <c r="F22" s="46" t="str">
        <f>IF($B22="N/A","N/A",IF(E22&gt;0,"No",IF(E22&lt;0,"No","Yes")))</f>
        <v>No</v>
      </c>
      <c r="G22" s="1">
        <v>774</v>
      </c>
      <c r="H22" s="46" t="str">
        <f>IF($B22="N/A","N/A",IF(G22&gt;0,"No",IF(G22&lt;0,"No","Yes")))</f>
        <v>No</v>
      </c>
      <c r="I22" s="12">
        <v>36.76</v>
      </c>
      <c r="J22" s="12">
        <v>16.22</v>
      </c>
      <c r="K22" s="47" t="s">
        <v>213</v>
      </c>
      <c r="L22" s="9" t="str">
        <f t="shared" si="4"/>
        <v>N/A</v>
      </c>
    </row>
    <row r="23" spans="1:14" x14ac:dyDescent="0.2">
      <c r="A23" s="6" t="s">
        <v>145</v>
      </c>
      <c r="B23" s="50" t="s">
        <v>279</v>
      </c>
      <c r="C23" s="8">
        <v>0.13300980079999999</v>
      </c>
      <c r="D23" s="46" t="str">
        <f>IF($B23="N/A","N/A",IF(C23&gt;=10,"No",IF(C23&lt;0,"No","Yes")))</f>
        <v>Yes</v>
      </c>
      <c r="E23" s="8">
        <v>0.17278976339999999</v>
      </c>
      <c r="F23" s="46" t="str">
        <f>IF($B23="N/A","N/A",IF(E23&gt;=10,"No",IF(E23&lt;0,"No","Yes")))</f>
        <v>Yes</v>
      </c>
      <c r="G23" s="8">
        <v>0.19812604719999999</v>
      </c>
      <c r="H23" s="46" t="str">
        <f>IF($B23="N/A","N/A",IF(G23&gt;=10,"No",IF(G23&lt;0,"No","Yes")))</f>
        <v>Yes</v>
      </c>
      <c r="I23" s="12">
        <v>29.91</v>
      </c>
      <c r="J23" s="12">
        <v>14.66</v>
      </c>
      <c r="K23" s="47" t="s">
        <v>213</v>
      </c>
      <c r="L23" s="9" t="str">
        <f t="shared" si="4"/>
        <v>N/A</v>
      </c>
    </row>
    <row r="24" spans="1:14" x14ac:dyDescent="0.2">
      <c r="A24" s="2" t="s">
        <v>426</v>
      </c>
      <c r="B24" s="37" t="s">
        <v>213</v>
      </c>
      <c r="C24" s="13">
        <v>75.301204819000006</v>
      </c>
      <c r="D24" s="78" t="str">
        <f t="shared" ref="D24:D27" si="8">IF($B24="N/A","N/A",IF(C24&gt;10,"No",IF(C24&lt;-10,"No","Yes")))</f>
        <v>N/A</v>
      </c>
      <c r="E24" s="13">
        <v>82.357357356999998</v>
      </c>
      <c r="F24" s="46" t="str">
        <f t="shared" ref="F24:F27" si="9">IF($B24="N/A","N/A",IF(E24&gt;10,"No",IF(E24&lt;-10,"No","Yes")))</f>
        <v>N/A</v>
      </c>
      <c r="G24" s="13">
        <v>50.384122918999999</v>
      </c>
      <c r="H24" s="46" t="str">
        <f t="shared" ref="H24:H27" si="10">IF($B24="N/A","N/A",IF(G24&gt;10,"No",IF(G24&lt;-10,"No","Yes")))</f>
        <v>N/A</v>
      </c>
      <c r="I24" s="12">
        <v>9.3710000000000004</v>
      </c>
      <c r="J24" s="12">
        <v>-38.799999999999997</v>
      </c>
      <c r="K24" s="47" t="s">
        <v>213</v>
      </c>
      <c r="L24" s="9" t="str">
        <f t="shared" si="4"/>
        <v>N/A</v>
      </c>
    </row>
    <row r="25" spans="1:14" x14ac:dyDescent="0.2">
      <c r="A25" s="2" t="s">
        <v>427</v>
      </c>
      <c r="B25" s="37" t="s">
        <v>213</v>
      </c>
      <c r="C25" s="13">
        <v>45.080321284999997</v>
      </c>
      <c r="D25" s="78" t="str">
        <f t="shared" si="8"/>
        <v>N/A</v>
      </c>
      <c r="E25" s="13">
        <v>20.420420419999999</v>
      </c>
      <c r="F25" s="46" t="str">
        <f t="shared" si="9"/>
        <v>N/A</v>
      </c>
      <c r="G25" s="13">
        <v>21.446862996</v>
      </c>
      <c r="H25" s="46" t="str">
        <f t="shared" si="10"/>
        <v>N/A</v>
      </c>
      <c r="I25" s="12">
        <v>-54.7</v>
      </c>
      <c r="J25" s="12">
        <v>5.0270000000000001</v>
      </c>
      <c r="K25" s="47" t="s">
        <v>213</v>
      </c>
      <c r="L25" s="9" t="str">
        <f t="shared" si="4"/>
        <v>N/A</v>
      </c>
    </row>
    <row r="26" spans="1:14" x14ac:dyDescent="0.2">
      <c r="A26" s="2" t="s">
        <v>423</v>
      </c>
      <c r="B26" s="37" t="s">
        <v>213</v>
      </c>
      <c r="C26" s="13">
        <v>0</v>
      </c>
      <c r="D26" s="78" t="str">
        <f t="shared" si="8"/>
        <v>N/A</v>
      </c>
      <c r="E26" s="13">
        <v>0</v>
      </c>
      <c r="F26" s="46" t="str">
        <f t="shared" si="9"/>
        <v>N/A</v>
      </c>
      <c r="G26" s="13">
        <v>6.4020486599999996E-2</v>
      </c>
      <c r="H26" s="46" t="str">
        <f t="shared" si="10"/>
        <v>N/A</v>
      </c>
      <c r="I26" s="12" t="s">
        <v>1747</v>
      </c>
      <c r="J26" s="12" t="s">
        <v>1747</v>
      </c>
      <c r="K26" s="47" t="s">
        <v>213</v>
      </c>
      <c r="L26" s="9" t="str">
        <f t="shared" si="4"/>
        <v>N/A</v>
      </c>
    </row>
    <row r="27" spans="1:14" x14ac:dyDescent="0.2">
      <c r="A27" s="2" t="s">
        <v>424</v>
      </c>
      <c r="B27" s="37" t="s">
        <v>213</v>
      </c>
      <c r="C27" s="13">
        <v>2.4096385541999998</v>
      </c>
      <c r="D27" s="78" t="str">
        <f t="shared" si="8"/>
        <v>N/A</v>
      </c>
      <c r="E27" s="13">
        <v>4.2792792792999998</v>
      </c>
      <c r="F27" s="46" t="str">
        <f t="shared" si="9"/>
        <v>N/A</v>
      </c>
      <c r="G27" s="13">
        <v>2.4327784890999999</v>
      </c>
      <c r="H27" s="46" t="str">
        <f t="shared" si="10"/>
        <v>N/A</v>
      </c>
      <c r="I27" s="12">
        <v>77.59</v>
      </c>
      <c r="J27" s="12">
        <v>-43.1</v>
      </c>
      <c r="K27" s="47" t="s">
        <v>213</v>
      </c>
      <c r="L27" s="9" t="str">
        <f t="shared" si="4"/>
        <v>N/A</v>
      </c>
    </row>
    <row r="28" spans="1:14" x14ac:dyDescent="0.2">
      <c r="A28" s="2" t="s">
        <v>955</v>
      </c>
      <c r="B28" s="37" t="s">
        <v>213</v>
      </c>
      <c r="C28" s="74">
        <v>22.124097076000002</v>
      </c>
      <c r="D28" s="78" t="str">
        <f>IF($B28="N/A","N/A",IF(C28&gt;10,"No",IF(C28&lt;-10,"No","Yes")))</f>
        <v>N/A</v>
      </c>
      <c r="E28" s="74">
        <v>22.047428973999999</v>
      </c>
      <c r="F28" s="78" t="str">
        <f>IF($B28="N/A","N/A",IF(E28&gt;10,"No",IF(E28&lt;-10,"No","Yes")))</f>
        <v>N/A</v>
      </c>
      <c r="G28" s="74">
        <v>22.390145956000001</v>
      </c>
      <c r="H28" s="78" t="str">
        <f>IF($B28="N/A","N/A",IF(G28&gt;10,"No",IF(G28&lt;-10,"No","Yes")))</f>
        <v>N/A</v>
      </c>
      <c r="I28" s="12">
        <v>-0.34699999999999998</v>
      </c>
      <c r="J28" s="12">
        <v>1.554</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99.525518250999994</v>
      </c>
      <c r="D30" s="46" t="str">
        <f>IF($B30="N/A","N/A",IF(C30&gt;=98,"Yes","No"))</f>
        <v>Yes</v>
      </c>
      <c r="E30" s="13">
        <v>99.523012042000005</v>
      </c>
      <c r="F30" s="46" t="str">
        <f>IF($B30="N/A","N/A",IF(E30&gt;=98,"Yes","No"))</f>
        <v>Yes</v>
      </c>
      <c r="G30" s="13">
        <v>99.527516309000006</v>
      </c>
      <c r="H30" s="46" t="str">
        <f>IF($B30="N/A","N/A",IF(G30&gt;=98,"Yes","No"))</f>
        <v>Yes</v>
      </c>
      <c r="I30" s="12">
        <v>-3.0000000000000001E-3</v>
      </c>
      <c r="J30" s="12">
        <v>4.4999999999999997E-3</v>
      </c>
      <c r="K30" s="47" t="s">
        <v>740</v>
      </c>
      <c r="L30" s="9" t="str">
        <f t="shared" si="4"/>
        <v>Yes</v>
      </c>
    </row>
    <row r="31" spans="1:14" x14ac:dyDescent="0.2">
      <c r="A31" s="2" t="s">
        <v>18</v>
      </c>
      <c r="B31" s="50" t="s">
        <v>277</v>
      </c>
      <c r="C31" s="13">
        <v>99.165483690000002</v>
      </c>
      <c r="D31" s="46" t="str">
        <f>IF($B31="N/A","N/A",IF(C31&gt;=95,"Yes","No"))</f>
        <v>Yes</v>
      </c>
      <c r="E31" s="13">
        <v>99.067557944000001</v>
      </c>
      <c r="F31" s="46" t="str">
        <f>IF($B31="N/A","N/A",IF(E31&gt;=95,"Yes","No"))</f>
        <v>Yes</v>
      </c>
      <c r="G31" s="13">
        <v>99.258105474000004</v>
      </c>
      <c r="H31" s="46" t="str">
        <f>IF($B31="N/A","N/A",IF(G31&gt;=95,"Yes","No"))</f>
        <v>Yes</v>
      </c>
      <c r="I31" s="12">
        <v>-9.9000000000000005E-2</v>
      </c>
      <c r="J31" s="12">
        <v>0.1923</v>
      </c>
      <c r="K31" s="47" t="s">
        <v>740</v>
      </c>
      <c r="L31" s="9" t="str">
        <f t="shared" si="4"/>
        <v>Yes</v>
      </c>
    </row>
    <row r="32" spans="1:14" x14ac:dyDescent="0.2">
      <c r="A32" s="2" t="s">
        <v>23</v>
      </c>
      <c r="B32" s="37" t="s">
        <v>213</v>
      </c>
      <c r="C32" s="13">
        <v>35.304754031999998</v>
      </c>
      <c r="D32" s="46" t="str">
        <f t="shared" ref="D32:D37" si="11">IF($B32="N/A","N/A",IF(C32&gt;10,"No",IF(C32&lt;-10,"No","Yes")))</f>
        <v>N/A</v>
      </c>
      <c r="E32" s="13">
        <v>35.296589996999998</v>
      </c>
      <c r="F32" s="46" t="str">
        <f t="shared" ref="F32:F37" si="12">IF($B32="N/A","N/A",IF(E32&gt;10,"No",IF(E32&lt;-10,"No","Yes")))</f>
        <v>N/A</v>
      </c>
      <c r="G32" s="13">
        <v>35.309435594</v>
      </c>
      <c r="H32" s="46" t="str">
        <f t="shared" ref="H32:H37" si="13">IF($B32="N/A","N/A",IF(G32&gt;10,"No",IF(G32&lt;-10,"No","Yes")))</f>
        <v>N/A</v>
      </c>
      <c r="I32" s="12">
        <v>-2.3E-2</v>
      </c>
      <c r="J32" s="12">
        <v>3.6400000000000002E-2</v>
      </c>
      <c r="K32" s="47" t="s">
        <v>740</v>
      </c>
      <c r="L32" s="9" t="str">
        <f t="shared" si="4"/>
        <v>Yes</v>
      </c>
    </row>
    <row r="33" spans="1:12" x14ac:dyDescent="0.2">
      <c r="A33" s="2" t="s">
        <v>24</v>
      </c>
      <c r="B33" s="37" t="s">
        <v>213</v>
      </c>
      <c r="C33" s="13">
        <v>56.541985558999997</v>
      </c>
      <c r="D33" s="46" t="str">
        <f t="shared" si="11"/>
        <v>N/A</v>
      </c>
      <c r="E33" s="13">
        <v>56.183395838000003</v>
      </c>
      <c r="F33" s="46" t="str">
        <f t="shared" si="12"/>
        <v>N/A</v>
      </c>
      <c r="G33" s="13">
        <v>56.006631261000003</v>
      </c>
      <c r="H33" s="46" t="str">
        <f t="shared" si="13"/>
        <v>N/A</v>
      </c>
      <c r="I33" s="12">
        <v>-0.63400000000000001</v>
      </c>
      <c r="J33" s="12">
        <v>-0.315</v>
      </c>
      <c r="K33" s="47" t="s">
        <v>740</v>
      </c>
      <c r="L33" s="9" t="str">
        <f t="shared" si="4"/>
        <v>Yes</v>
      </c>
    </row>
    <row r="34" spans="1:12" x14ac:dyDescent="0.2">
      <c r="A34" s="2" t="s">
        <v>25</v>
      </c>
      <c r="B34" s="37" t="s">
        <v>213</v>
      </c>
      <c r="C34" s="13">
        <v>0.42346795009999999</v>
      </c>
      <c r="D34" s="46" t="str">
        <f t="shared" si="11"/>
        <v>N/A</v>
      </c>
      <c r="E34" s="13">
        <v>0.43340135089999998</v>
      </c>
      <c r="F34" s="46" t="str">
        <f t="shared" si="12"/>
        <v>N/A</v>
      </c>
      <c r="G34" s="13">
        <v>0.4402660115</v>
      </c>
      <c r="H34" s="46" t="str">
        <f t="shared" si="13"/>
        <v>N/A</v>
      </c>
      <c r="I34" s="12">
        <v>2.3460000000000001</v>
      </c>
      <c r="J34" s="12">
        <v>1.5840000000000001</v>
      </c>
      <c r="K34" s="47" t="s">
        <v>740</v>
      </c>
      <c r="L34" s="9" t="str">
        <f t="shared" si="4"/>
        <v>Yes</v>
      </c>
    </row>
    <row r="35" spans="1:12" x14ac:dyDescent="0.2">
      <c r="A35" s="2" t="s">
        <v>26</v>
      </c>
      <c r="B35" s="50" t="s">
        <v>213</v>
      </c>
      <c r="C35" s="13">
        <v>0.4377571556</v>
      </c>
      <c r="D35" s="11" t="str">
        <f t="shared" si="11"/>
        <v>N/A</v>
      </c>
      <c r="E35" s="13">
        <v>0.44442772470000003</v>
      </c>
      <c r="F35" s="11" t="str">
        <f t="shared" si="12"/>
        <v>N/A</v>
      </c>
      <c r="G35" s="13">
        <v>0.46284375570000003</v>
      </c>
      <c r="H35" s="11" t="str">
        <f t="shared" si="13"/>
        <v>N/A</v>
      </c>
      <c r="I35" s="12">
        <v>1.524</v>
      </c>
      <c r="J35" s="12">
        <v>4.1440000000000001</v>
      </c>
      <c r="K35" s="50" t="s">
        <v>213</v>
      </c>
      <c r="L35" s="9" t="str">
        <f t="shared" si="4"/>
        <v>N/A</v>
      </c>
    </row>
    <row r="36" spans="1:12" x14ac:dyDescent="0.2">
      <c r="A36" s="2" t="s">
        <v>60</v>
      </c>
      <c r="B36" s="50" t="s">
        <v>213</v>
      </c>
      <c r="C36" s="13">
        <v>3.48549779E-2</v>
      </c>
      <c r="D36" s="11" t="str">
        <f t="shared" si="11"/>
        <v>N/A</v>
      </c>
      <c r="E36" s="13">
        <v>3.1652178900000001E-2</v>
      </c>
      <c r="F36" s="11" t="str">
        <f t="shared" si="12"/>
        <v>N/A</v>
      </c>
      <c r="G36" s="13">
        <v>3.09492673E-2</v>
      </c>
      <c r="H36" s="11" t="str">
        <f t="shared" si="13"/>
        <v>N/A</v>
      </c>
      <c r="I36" s="12">
        <v>-9.19</v>
      </c>
      <c r="J36" s="12">
        <v>-2.2200000000000002</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7.2571803258000003</v>
      </c>
      <c r="D38" s="11" t="str">
        <f>IF($B38="N/A","N/A",IF(C38&gt;=5,"No",IF(C38&lt;0,"No","Yes")))</f>
        <v>No</v>
      </c>
      <c r="E38" s="13">
        <v>7.6105329111</v>
      </c>
      <c r="F38" s="11" t="str">
        <f>IF($B38="N/A","N/A",IF(E38&gt;=5,"No",IF(E38&lt;0,"No","Yes")))</f>
        <v>No</v>
      </c>
      <c r="G38" s="13">
        <v>7.7498741101000004</v>
      </c>
      <c r="H38" s="11" t="str">
        <f>IF($B38="N/A","N/A",IF(G38&gt;=5,"No",IF(G38&lt;0,"No","Yes")))</f>
        <v>No</v>
      </c>
      <c r="I38" s="12">
        <v>4.8689999999999998</v>
      </c>
      <c r="J38" s="12">
        <v>1.831</v>
      </c>
      <c r="K38" s="47" t="s">
        <v>740</v>
      </c>
      <c r="L38" s="9" t="str">
        <f t="shared" si="4"/>
        <v>Yes</v>
      </c>
    </row>
    <row r="39" spans="1:12" x14ac:dyDescent="0.2">
      <c r="A39" s="2" t="s">
        <v>63</v>
      </c>
      <c r="B39" s="50" t="s">
        <v>213</v>
      </c>
      <c r="C39" s="13">
        <v>1.9178250494</v>
      </c>
      <c r="D39" s="11" t="str">
        <f>IF($B39="N/A","N/A",IF(C39&gt;10,"No",IF(C39&lt;-10,"No","Yes")))</f>
        <v>N/A</v>
      </c>
      <c r="E39" s="13">
        <v>1.9804664544999999</v>
      </c>
      <c r="F39" s="11" t="str">
        <f>IF($B39="N/A","N/A",IF(E39&gt;10,"No",IF(E39&lt;-10,"No","Yes")))</f>
        <v>N/A</v>
      </c>
      <c r="G39" s="13">
        <v>2.1174879849999999</v>
      </c>
      <c r="H39" s="11" t="str">
        <f>IF($B39="N/A","N/A",IF(G39&gt;10,"No",IF(G39&lt;-10,"No","Yes")))</f>
        <v>N/A</v>
      </c>
      <c r="I39" s="12">
        <v>3.266</v>
      </c>
      <c r="J39" s="12">
        <v>6.9189999999999996</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4.6530727800999996</v>
      </c>
      <c r="D41" s="46" t="str">
        <f>IF($B41="N/A","N/A",IF(C41&gt;8,"No",IF(C41&lt;2,"No","Yes")))</f>
        <v>Yes</v>
      </c>
      <c r="E41" s="8">
        <v>4.1972864743000002</v>
      </c>
      <c r="F41" s="46" t="str">
        <f>IF($B41="N/A","N/A",IF(E41&gt;8,"No",IF(E41&lt;2,"No","Yes")))</f>
        <v>Yes</v>
      </c>
      <c r="G41" s="8">
        <v>4.2227992089999997</v>
      </c>
      <c r="H41" s="46" t="str">
        <f>IF($B41="N/A","N/A",IF(G41&gt;8,"No",IF(G41&lt;2,"No","Yes")))</f>
        <v>Yes</v>
      </c>
      <c r="I41" s="12">
        <v>-9.8000000000000007</v>
      </c>
      <c r="J41" s="12">
        <v>0.60780000000000001</v>
      </c>
      <c r="K41" s="47" t="s">
        <v>740</v>
      </c>
      <c r="L41" s="9" t="str">
        <f t="shared" si="4"/>
        <v>Yes</v>
      </c>
    </row>
    <row r="42" spans="1:12" x14ac:dyDescent="0.2">
      <c r="A42" s="3" t="s">
        <v>170</v>
      </c>
      <c r="B42" s="37" t="s">
        <v>213</v>
      </c>
      <c r="C42" s="8">
        <v>19.075021</v>
      </c>
      <c r="D42" s="11" t="str">
        <f t="shared" ref="D42:D49" si="14">IF($B42="N/A","N/A",IF(C42&gt;10,"No",IF(C42&lt;-10,"No","Yes")))</f>
        <v>N/A</v>
      </c>
      <c r="E42" s="8">
        <v>19.307439947999999</v>
      </c>
      <c r="F42" s="11" t="str">
        <f t="shared" ref="F42:F49" si="15">IF($B42="N/A","N/A",IF(E42&gt;10,"No",IF(E42&lt;-10,"No","Yes")))</f>
        <v>N/A</v>
      </c>
      <c r="G42" s="8">
        <v>18.674584943999999</v>
      </c>
      <c r="H42" s="11" t="str">
        <f t="shared" ref="H42:H49" si="16">IF($B42="N/A","N/A",IF(G42&gt;10,"No",IF(G42&lt;-10,"No","Yes")))</f>
        <v>N/A</v>
      </c>
      <c r="I42" s="12">
        <v>1.218</v>
      </c>
      <c r="J42" s="12">
        <v>-3.28</v>
      </c>
      <c r="K42" s="47" t="s">
        <v>740</v>
      </c>
      <c r="L42" s="9" t="str">
        <f>IF(J42="Div by 0", "N/A", IF(OR(J42="N/A",K42="N/A"),"N/A", IF(J42&gt;VALUE(MID(K42,1,2)), "No", IF(J42&lt;-1*VALUE(MID(K42,1,2)), "No", "Yes"))))</f>
        <v>Yes</v>
      </c>
    </row>
    <row r="43" spans="1:12" x14ac:dyDescent="0.2">
      <c r="A43" s="3" t="s">
        <v>171</v>
      </c>
      <c r="B43" s="37" t="s">
        <v>213</v>
      </c>
      <c r="C43" s="8">
        <v>30.997426608000001</v>
      </c>
      <c r="D43" s="11" t="str">
        <f t="shared" si="14"/>
        <v>N/A</v>
      </c>
      <c r="E43" s="8">
        <v>31.577329256999999</v>
      </c>
      <c r="F43" s="11" t="str">
        <f t="shared" si="15"/>
        <v>N/A</v>
      </c>
      <c r="G43" s="8">
        <v>31.471853289999999</v>
      </c>
      <c r="H43" s="11" t="str">
        <f t="shared" si="16"/>
        <v>N/A</v>
      </c>
      <c r="I43" s="12">
        <v>1.871</v>
      </c>
      <c r="J43" s="12">
        <v>-0.33400000000000002</v>
      </c>
      <c r="K43" s="47" t="s">
        <v>740</v>
      </c>
      <c r="L43" s="9" t="str">
        <f>IF(J43="Div by 0", "N/A", IF(OR(J43="N/A",K43="N/A"),"N/A", IF(J43&gt;VALUE(MID(K43,1,2)), "No", IF(J43&lt;-1*VALUE(MID(K43,1,2)), "No", "Yes"))))</f>
        <v>Yes</v>
      </c>
    </row>
    <row r="44" spans="1:12" x14ac:dyDescent="0.2">
      <c r="A44" s="3" t="s">
        <v>172</v>
      </c>
      <c r="B44" s="37" t="s">
        <v>213</v>
      </c>
      <c r="C44" s="8">
        <v>3.2115990956</v>
      </c>
      <c r="D44" s="11" t="str">
        <f t="shared" si="14"/>
        <v>N/A</v>
      </c>
      <c r="E44" s="8">
        <v>3.2287816894999999</v>
      </c>
      <c r="F44" s="11" t="str">
        <f t="shared" si="15"/>
        <v>N/A</v>
      </c>
      <c r="G44" s="8">
        <v>3.123212331</v>
      </c>
      <c r="H44" s="11" t="str">
        <f t="shared" si="16"/>
        <v>N/A</v>
      </c>
      <c r="I44" s="12">
        <v>0.53500000000000003</v>
      </c>
      <c r="J44" s="12">
        <v>-3.27</v>
      </c>
      <c r="K44" s="47" t="s">
        <v>740</v>
      </c>
      <c r="L44" s="9" t="str">
        <f t="shared" ref="L44:L53" si="17">IF(J44="Div by 0", "N/A", IF(OR(J44="N/A",K44="N/A"),"N/A", IF(J44&gt;VALUE(MID(K44,1,2)), "No", IF(J44&lt;-1*VALUE(MID(K44,1,2)), "No", "Yes"))))</f>
        <v>Yes</v>
      </c>
    </row>
    <row r="45" spans="1:12" x14ac:dyDescent="0.2">
      <c r="A45" s="3" t="s">
        <v>173</v>
      </c>
      <c r="B45" s="37" t="s">
        <v>213</v>
      </c>
      <c r="C45" s="8">
        <v>18.619235407000001</v>
      </c>
      <c r="D45" s="11" t="str">
        <f t="shared" si="14"/>
        <v>N/A</v>
      </c>
      <c r="E45" s="8">
        <v>18.386283710000001</v>
      </c>
      <c r="F45" s="11" t="str">
        <f t="shared" si="15"/>
        <v>N/A</v>
      </c>
      <c r="G45" s="8">
        <v>18.708324719</v>
      </c>
      <c r="H45" s="11" t="str">
        <f t="shared" si="16"/>
        <v>N/A</v>
      </c>
      <c r="I45" s="12">
        <v>-1.25</v>
      </c>
      <c r="J45" s="12">
        <v>1.752</v>
      </c>
      <c r="K45" s="47" t="s">
        <v>740</v>
      </c>
      <c r="L45" s="9" t="str">
        <f t="shared" si="17"/>
        <v>Yes</v>
      </c>
    </row>
    <row r="46" spans="1:12" x14ac:dyDescent="0.2">
      <c r="A46" s="3" t="s">
        <v>174</v>
      </c>
      <c r="B46" s="37" t="s">
        <v>213</v>
      </c>
      <c r="C46" s="8">
        <v>11.650109439</v>
      </c>
      <c r="D46" s="11" t="str">
        <f t="shared" si="14"/>
        <v>N/A</v>
      </c>
      <c r="E46" s="8">
        <v>11.758265564</v>
      </c>
      <c r="F46" s="11" t="str">
        <f t="shared" si="15"/>
        <v>N/A</v>
      </c>
      <c r="G46" s="8">
        <v>12.255402485999999</v>
      </c>
      <c r="H46" s="11" t="str">
        <f t="shared" si="16"/>
        <v>N/A</v>
      </c>
      <c r="I46" s="12">
        <v>0.9284</v>
      </c>
      <c r="J46" s="12">
        <v>4.2279999999999998</v>
      </c>
      <c r="K46" s="47" t="s">
        <v>740</v>
      </c>
      <c r="L46" s="9" t="str">
        <f t="shared" si="17"/>
        <v>Yes</v>
      </c>
    </row>
    <row r="47" spans="1:12" x14ac:dyDescent="0.2">
      <c r="A47" s="3" t="s">
        <v>175</v>
      </c>
      <c r="B47" s="37" t="s">
        <v>213</v>
      </c>
      <c r="C47" s="8">
        <v>5.2297156715000002</v>
      </c>
      <c r="D47" s="11" t="str">
        <f t="shared" si="14"/>
        <v>N/A</v>
      </c>
      <c r="E47" s="8">
        <v>5.2027620417999998</v>
      </c>
      <c r="F47" s="11" t="str">
        <f t="shared" si="15"/>
        <v>N/A</v>
      </c>
      <c r="G47" s="8">
        <v>5.317946643</v>
      </c>
      <c r="H47" s="11" t="str">
        <f t="shared" si="16"/>
        <v>N/A</v>
      </c>
      <c r="I47" s="12">
        <v>-0.51500000000000001</v>
      </c>
      <c r="J47" s="12">
        <v>2.214</v>
      </c>
      <c r="K47" s="47" t="s">
        <v>740</v>
      </c>
      <c r="L47" s="9" t="str">
        <f t="shared" si="17"/>
        <v>Yes</v>
      </c>
    </row>
    <row r="48" spans="1:12" x14ac:dyDescent="0.2">
      <c r="A48" s="3" t="s">
        <v>176</v>
      </c>
      <c r="B48" s="37" t="s">
        <v>213</v>
      </c>
      <c r="C48" s="8">
        <v>4.1116854986</v>
      </c>
      <c r="D48" s="11" t="str">
        <f t="shared" si="14"/>
        <v>N/A</v>
      </c>
      <c r="E48" s="8">
        <v>3.9797426054999998</v>
      </c>
      <c r="F48" s="11" t="str">
        <f t="shared" si="15"/>
        <v>N/A</v>
      </c>
      <c r="G48" s="8">
        <v>3.8954219183999998</v>
      </c>
      <c r="H48" s="11" t="str">
        <f t="shared" si="16"/>
        <v>N/A</v>
      </c>
      <c r="I48" s="12">
        <v>-3.21</v>
      </c>
      <c r="J48" s="12">
        <v>-2.12</v>
      </c>
      <c r="K48" s="47" t="s">
        <v>740</v>
      </c>
      <c r="L48" s="9" t="str">
        <f t="shared" si="17"/>
        <v>Yes</v>
      </c>
    </row>
    <row r="49" spans="1:12" x14ac:dyDescent="0.2">
      <c r="A49" s="3" t="s">
        <v>957</v>
      </c>
      <c r="B49" s="37" t="s">
        <v>213</v>
      </c>
      <c r="C49" s="8">
        <v>2.4521345002000001</v>
      </c>
      <c r="D49" s="11" t="str">
        <f t="shared" si="14"/>
        <v>N/A</v>
      </c>
      <c r="E49" s="8">
        <v>2.3621087097000002</v>
      </c>
      <c r="F49" s="11" t="str">
        <f t="shared" si="15"/>
        <v>N/A</v>
      </c>
      <c r="G49" s="8">
        <v>2.3304544594999999</v>
      </c>
      <c r="H49" s="11" t="str">
        <f t="shared" si="16"/>
        <v>N/A</v>
      </c>
      <c r="I49" s="12">
        <v>-3.67</v>
      </c>
      <c r="J49" s="12">
        <v>-1.34</v>
      </c>
      <c r="K49" s="47" t="s">
        <v>740</v>
      </c>
      <c r="L49" s="9" t="str">
        <f t="shared" si="17"/>
        <v>Yes</v>
      </c>
    </row>
    <row r="50" spans="1:12" x14ac:dyDescent="0.2">
      <c r="A50" s="2" t="s">
        <v>208</v>
      </c>
      <c r="B50" s="37" t="s">
        <v>213</v>
      </c>
      <c r="C50" s="38">
        <v>406724</v>
      </c>
      <c r="D50" s="9" t="str">
        <f t="shared" ref="D50:D53" si="18">IF($B50="N/A","N/A",IF(C50&lt;0,"No","Yes"))</f>
        <v>N/A</v>
      </c>
      <c r="E50" s="38">
        <v>421370</v>
      </c>
      <c r="F50" s="9" t="str">
        <f t="shared" ref="F50:F53" si="19">IF($B50="N/A","N/A",IF(E50&lt;0,"No","Yes"))</f>
        <v>N/A</v>
      </c>
      <c r="G50" s="38">
        <v>425281</v>
      </c>
      <c r="H50" s="9" t="str">
        <f t="shared" ref="H50:H53" si="20">IF($B50="N/A","N/A",IF(G50&lt;0,"No","Yes"))</f>
        <v>N/A</v>
      </c>
      <c r="I50" s="12">
        <v>3.601</v>
      </c>
      <c r="J50" s="12">
        <v>0.92820000000000003</v>
      </c>
      <c r="K50" s="47" t="s">
        <v>740</v>
      </c>
      <c r="L50" s="9" t="str">
        <f t="shared" si="17"/>
        <v>Yes</v>
      </c>
    </row>
    <row r="51" spans="1:12" x14ac:dyDescent="0.2">
      <c r="A51" s="2" t="s">
        <v>209</v>
      </c>
      <c r="B51" s="37" t="s">
        <v>213</v>
      </c>
      <c r="C51" s="38">
        <v>23885</v>
      </c>
      <c r="D51" s="9" t="str">
        <f t="shared" si="18"/>
        <v>N/A</v>
      </c>
      <c r="E51" s="38">
        <v>24730</v>
      </c>
      <c r="F51" s="9" t="str">
        <f t="shared" si="19"/>
        <v>N/A</v>
      </c>
      <c r="G51" s="38">
        <v>24471</v>
      </c>
      <c r="H51" s="9" t="str">
        <f t="shared" si="20"/>
        <v>N/A</v>
      </c>
      <c r="I51" s="12">
        <v>3.5379999999999998</v>
      </c>
      <c r="J51" s="12">
        <v>-1.05</v>
      </c>
      <c r="K51" s="47" t="s">
        <v>740</v>
      </c>
      <c r="L51" s="9" t="str">
        <f t="shared" si="17"/>
        <v>Yes</v>
      </c>
    </row>
    <row r="52" spans="1:12" x14ac:dyDescent="0.2">
      <c r="A52" s="2" t="s">
        <v>210</v>
      </c>
      <c r="B52" s="37" t="s">
        <v>213</v>
      </c>
      <c r="C52" s="38">
        <v>221105</v>
      </c>
      <c r="D52" s="9" t="str">
        <f t="shared" si="18"/>
        <v>N/A</v>
      </c>
      <c r="E52" s="38">
        <v>226720</v>
      </c>
      <c r="F52" s="9" t="str">
        <f t="shared" si="19"/>
        <v>N/A</v>
      </c>
      <c r="G52" s="38">
        <v>238408</v>
      </c>
      <c r="H52" s="9" t="str">
        <f t="shared" si="20"/>
        <v>N/A</v>
      </c>
      <c r="I52" s="12">
        <v>2.54</v>
      </c>
      <c r="J52" s="12">
        <v>5.1550000000000002</v>
      </c>
      <c r="K52" s="47" t="s">
        <v>740</v>
      </c>
      <c r="L52" s="9" t="str">
        <f t="shared" si="17"/>
        <v>Yes</v>
      </c>
    </row>
    <row r="53" spans="1:12" x14ac:dyDescent="0.2">
      <c r="A53" s="2" t="s">
        <v>958</v>
      </c>
      <c r="B53" s="37" t="s">
        <v>213</v>
      </c>
      <c r="C53" s="38">
        <v>72321</v>
      </c>
      <c r="D53" s="9" t="str">
        <f t="shared" si="18"/>
        <v>N/A</v>
      </c>
      <c r="E53" s="38">
        <v>73342</v>
      </c>
      <c r="F53" s="9" t="str">
        <f t="shared" si="19"/>
        <v>N/A</v>
      </c>
      <c r="G53" s="38">
        <v>75307</v>
      </c>
      <c r="H53" s="9" t="str">
        <f t="shared" si="20"/>
        <v>N/A</v>
      </c>
      <c r="I53" s="12">
        <v>1.4119999999999999</v>
      </c>
      <c r="J53" s="12">
        <v>2.6789999999999998</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99.869260447000002</v>
      </c>
      <c r="D55" s="46" t="str">
        <f>IF($B55="N/A","N/A",IF(C55&gt;10,"No",IF(C55&lt;-10,"No","Yes")))</f>
        <v>N/A</v>
      </c>
      <c r="E55" s="8">
        <v>99.831750507999999</v>
      </c>
      <c r="F55" s="46" t="str">
        <f>IF($B55="N/A","N/A",IF(E55&gt;10,"No",IF(E55&lt;-10,"No","Yes")))</f>
        <v>N/A</v>
      </c>
      <c r="G55" s="8">
        <v>99.875695566000005</v>
      </c>
      <c r="H55" s="46" t="str">
        <f>IF($B55="N/A","N/A",IF(G55&gt;10,"No",IF(G55&lt;-10,"No","Yes")))</f>
        <v>N/A</v>
      </c>
      <c r="I55" s="12">
        <v>-3.7999999999999999E-2</v>
      </c>
      <c r="J55" s="12">
        <v>4.3999999999999997E-2</v>
      </c>
      <c r="K55" s="37" t="s">
        <v>213</v>
      </c>
      <c r="L55" s="9" t="str">
        <f t="shared" si="4"/>
        <v>N/A</v>
      </c>
    </row>
    <row r="56" spans="1:12" x14ac:dyDescent="0.2">
      <c r="A56" s="2" t="s">
        <v>177</v>
      </c>
      <c r="B56" s="37" t="s">
        <v>213</v>
      </c>
      <c r="C56" s="8">
        <v>59.852941373</v>
      </c>
      <c r="D56" s="46" t="str">
        <f t="shared" ref="D56:D57" si="21">IF($B56="N/A","N/A",IF(C56&gt;10,"No",IF(C56&lt;-10,"No","Yes")))</f>
        <v>N/A</v>
      </c>
      <c r="E56" s="8">
        <v>59.386492562000001</v>
      </c>
      <c r="F56" s="46" t="str">
        <f t="shared" ref="F56:F57" si="22">IF($B56="N/A","N/A",IF(E56&gt;10,"No",IF(E56&lt;-10,"No","Yes")))</f>
        <v>N/A</v>
      </c>
      <c r="G56" s="8">
        <v>59.383652951999998</v>
      </c>
      <c r="H56" s="46" t="str">
        <f t="shared" ref="H56:H57" si="23">IF($B56="N/A","N/A",IF(G56&gt;10,"No",IF(G56&lt;-10,"No","Yes")))</f>
        <v>N/A</v>
      </c>
      <c r="I56" s="12">
        <v>-0.77900000000000003</v>
      </c>
      <c r="J56" s="12">
        <v>-5.0000000000000001E-3</v>
      </c>
      <c r="K56" s="47" t="s">
        <v>740</v>
      </c>
      <c r="L56" s="9" t="str">
        <f>IF(J56="Div by 0", "N/A", IF(OR(J56="N/A",K56="N/A"),"N/A", IF(J56&gt;VALUE(MID(K56,1,2)), "No", IF(J56&lt;-1*VALUE(MID(K56,1,2)), "No", "Yes"))))</f>
        <v>Yes</v>
      </c>
    </row>
    <row r="57" spans="1:12" x14ac:dyDescent="0.2">
      <c r="A57" s="6" t="s">
        <v>178</v>
      </c>
      <c r="B57" s="37" t="s">
        <v>213</v>
      </c>
      <c r="C57" s="8">
        <v>40.016319074000002</v>
      </c>
      <c r="D57" s="46" t="str">
        <f t="shared" si="21"/>
        <v>N/A</v>
      </c>
      <c r="E57" s="8">
        <v>40.445257945999998</v>
      </c>
      <c r="F57" s="46" t="str">
        <f t="shared" si="22"/>
        <v>N/A</v>
      </c>
      <c r="G57" s="8">
        <v>40.492042613999999</v>
      </c>
      <c r="H57" s="46" t="str">
        <f t="shared" si="23"/>
        <v>N/A</v>
      </c>
      <c r="I57" s="12">
        <v>1.0720000000000001</v>
      </c>
      <c r="J57" s="12">
        <v>0.1157</v>
      </c>
      <c r="K57" s="47" t="s">
        <v>740</v>
      </c>
      <c r="L57" s="9" t="str">
        <f>IF(J57="Div by 0", "N/A", IF(OR(J57="N/A",K57="N/A"),"N/A", IF(J57&gt;VALUE(MID(K57,1,2)), "No", IF(J57&lt;-1*VALUE(MID(K57,1,2)), "No", "Yes"))))</f>
        <v>Yes</v>
      </c>
    </row>
    <row r="58" spans="1:12" x14ac:dyDescent="0.2">
      <c r="A58" s="7" t="s">
        <v>686</v>
      </c>
      <c r="B58" s="37" t="s">
        <v>282</v>
      </c>
      <c r="C58" s="8">
        <v>62.948490753000002</v>
      </c>
      <c r="D58" s="46" t="str">
        <f>IF($B58="N/A","N/A",IF(C58&gt;70,"No",IF(C58&lt;40,"No","Yes")))</f>
        <v>Yes</v>
      </c>
      <c r="E58" s="8">
        <v>61.595918425999997</v>
      </c>
      <c r="F58" s="46" t="str">
        <f>IF($B58="N/A","N/A",IF(E58&gt;70,"No",IF(E58&lt;40,"No","Yes")))</f>
        <v>Yes</v>
      </c>
      <c r="G58" s="8">
        <v>62.783886594000002</v>
      </c>
      <c r="H58" s="46" t="str">
        <f>IF($B58="N/A","N/A",IF(G58&gt;70,"No",IF(G58&lt;40,"No","Yes")))</f>
        <v>Yes</v>
      </c>
      <c r="I58" s="12">
        <v>-2.15</v>
      </c>
      <c r="J58" s="12">
        <v>1.929</v>
      </c>
      <c r="K58" s="47" t="s">
        <v>740</v>
      </c>
      <c r="L58" s="9" t="str">
        <f t="shared" si="4"/>
        <v>Yes</v>
      </c>
    </row>
    <row r="59" spans="1:12" x14ac:dyDescent="0.2">
      <c r="A59" s="2" t="s">
        <v>687</v>
      </c>
      <c r="B59" s="37" t="s">
        <v>213</v>
      </c>
      <c r="C59" s="8">
        <v>80.143434642000003</v>
      </c>
      <c r="D59" s="46" t="str">
        <f>IF($B59="N/A","N/A",IF(C59&gt;10,"No",IF(C59&lt;-10,"No","Yes")))</f>
        <v>N/A</v>
      </c>
      <c r="E59" s="8">
        <v>77.903469079999994</v>
      </c>
      <c r="F59" s="46" t="str">
        <f>IF($B59="N/A","N/A",IF(E59&gt;10,"No",IF(E59&lt;-10,"No","Yes")))</f>
        <v>N/A</v>
      </c>
      <c r="G59" s="8">
        <v>78.546268194000007</v>
      </c>
      <c r="H59" s="46" t="str">
        <f>IF($B59="N/A","N/A",IF(G59&gt;10,"No",IF(G59&lt;-10,"No","Yes")))</f>
        <v>N/A</v>
      </c>
      <c r="I59" s="12">
        <v>-2.79</v>
      </c>
      <c r="J59" s="12">
        <v>0.82509999999999994</v>
      </c>
      <c r="K59" s="37" t="s">
        <v>213</v>
      </c>
      <c r="L59" s="9" t="str">
        <f t="shared" si="4"/>
        <v>N/A</v>
      </c>
    </row>
    <row r="60" spans="1:12" x14ac:dyDescent="0.2">
      <c r="A60" s="2" t="s">
        <v>688</v>
      </c>
      <c r="B60" s="37" t="s">
        <v>213</v>
      </c>
      <c r="C60" s="8">
        <v>81.906719439</v>
      </c>
      <c r="D60" s="46" t="str">
        <f t="shared" ref="D60:D66" si="24">IF($B60="N/A","N/A",IF(C60&gt;10,"No",IF(C60&lt;-10,"No","Yes")))</f>
        <v>N/A</v>
      </c>
      <c r="E60" s="8">
        <v>79.486089879000005</v>
      </c>
      <c r="F60" s="46" t="str">
        <f t="shared" ref="F60:F66" si="25">IF($B60="N/A","N/A",IF(E60&gt;10,"No",IF(E60&lt;-10,"No","Yes")))</f>
        <v>N/A</v>
      </c>
      <c r="G60" s="8">
        <v>79.997594418999995</v>
      </c>
      <c r="H60" s="46" t="str">
        <f t="shared" ref="H60:H66" si="26">IF($B60="N/A","N/A",IF(G60&gt;10,"No",IF(G60&lt;-10,"No","Yes")))</f>
        <v>N/A</v>
      </c>
      <c r="I60" s="12">
        <v>-2.96</v>
      </c>
      <c r="J60" s="12">
        <v>0.64349999999999996</v>
      </c>
      <c r="K60" s="37" t="s">
        <v>213</v>
      </c>
      <c r="L60" s="9" t="str">
        <f t="shared" si="4"/>
        <v>N/A</v>
      </c>
    </row>
    <row r="61" spans="1:12" x14ac:dyDescent="0.2">
      <c r="A61" s="2" t="s">
        <v>1748</v>
      </c>
      <c r="B61" s="37" t="s">
        <v>213</v>
      </c>
      <c r="C61" s="8">
        <v>56.913962918999999</v>
      </c>
      <c r="D61" s="46" t="str">
        <f t="shared" si="24"/>
        <v>N/A</v>
      </c>
      <c r="E61" s="8">
        <v>56.945567652000001</v>
      </c>
      <c r="F61" s="46" t="str">
        <f t="shared" si="25"/>
        <v>N/A</v>
      </c>
      <c r="G61" s="8">
        <v>58.765713218000002</v>
      </c>
      <c r="H61" s="46" t="str">
        <f t="shared" si="26"/>
        <v>N/A</v>
      </c>
      <c r="I61" s="12">
        <v>5.5500000000000001E-2</v>
      </c>
      <c r="J61" s="12">
        <v>3.1960000000000002</v>
      </c>
      <c r="K61" s="37" t="s">
        <v>213</v>
      </c>
      <c r="L61" s="9" t="str">
        <f t="shared" si="4"/>
        <v>N/A</v>
      </c>
    </row>
    <row r="62" spans="1:12" x14ac:dyDescent="0.2">
      <c r="A62" s="2" t="s">
        <v>689</v>
      </c>
      <c r="B62" s="37" t="s">
        <v>213</v>
      </c>
      <c r="C62" s="8">
        <v>42.477231330000002</v>
      </c>
      <c r="D62" s="46" t="str">
        <f t="shared" si="24"/>
        <v>N/A</v>
      </c>
      <c r="E62" s="8">
        <v>38.841381253999998</v>
      </c>
      <c r="F62" s="46" t="str">
        <f t="shared" si="25"/>
        <v>N/A</v>
      </c>
      <c r="G62" s="8">
        <v>38.870013948999997</v>
      </c>
      <c r="H62" s="46" t="str">
        <f t="shared" si="26"/>
        <v>N/A</v>
      </c>
      <c r="I62" s="12">
        <v>-8.56</v>
      </c>
      <c r="J62" s="12">
        <v>7.3700000000000002E-2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1.3000506132</v>
      </c>
      <c r="D64" s="46" t="str">
        <f t="shared" si="24"/>
        <v>N/A</v>
      </c>
      <c r="E64" s="8">
        <v>1.0491918965</v>
      </c>
      <c r="F64" s="46" t="str">
        <f t="shared" si="25"/>
        <v>N/A</v>
      </c>
      <c r="G64" s="8">
        <v>1.1981425366</v>
      </c>
      <c r="H64" s="46" t="str">
        <f t="shared" si="26"/>
        <v>N/A</v>
      </c>
      <c r="I64" s="12">
        <v>-19.3</v>
      </c>
      <c r="J64" s="12">
        <v>14.2</v>
      </c>
      <c r="K64" s="37" t="s">
        <v>213</v>
      </c>
      <c r="L64" s="9" t="str">
        <f t="shared" si="4"/>
        <v>N/A</v>
      </c>
    </row>
    <row r="65" spans="1:12" x14ac:dyDescent="0.2">
      <c r="A65" s="3" t="s">
        <v>147</v>
      </c>
      <c r="B65" s="37" t="s">
        <v>213</v>
      </c>
      <c r="C65" s="8">
        <v>1.4524242906</v>
      </c>
      <c r="D65" s="46" t="str">
        <f t="shared" si="24"/>
        <v>N/A</v>
      </c>
      <c r="E65" s="8">
        <v>1.4281099886999999</v>
      </c>
      <c r="F65" s="46" t="str">
        <f t="shared" si="25"/>
        <v>N/A</v>
      </c>
      <c r="G65" s="8">
        <v>1.4406630246000001</v>
      </c>
      <c r="H65" s="46" t="str">
        <f t="shared" si="26"/>
        <v>N/A</v>
      </c>
      <c r="I65" s="12">
        <v>-1.67</v>
      </c>
      <c r="J65" s="12">
        <v>0.879</v>
      </c>
      <c r="K65" s="37" t="s">
        <v>213</v>
      </c>
      <c r="L65" s="9" t="str">
        <f t="shared" si="4"/>
        <v>N/A</v>
      </c>
    </row>
    <row r="66" spans="1:12" x14ac:dyDescent="0.2">
      <c r="A66" s="3" t="s">
        <v>148</v>
      </c>
      <c r="B66" s="37" t="s">
        <v>213</v>
      </c>
      <c r="C66" s="8">
        <v>1.5640670551</v>
      </c>
      <c r="D66" s="46" t="str">
        <f t="shared" si="24"/>
        <v>N/A</v>
      </c>
      <c r="E66" s="8">
        <v>1.519045142</v>
      </c>
      <c r="F66" s="46" t="str">
        <f t="shared" si="25"/>
        <v>N/A</v>
      </c>
      <c r="G66" s="8">
        <v>1.5308471601</v>
      </c>
      <c r="H66" s="46" t="str">
        <f t="shared" si="26"/>
        <v>N/A</v>
      </c>
      <c r="I66" s="12">
        <v>-2.88</v>
      </c>
      <c r="J66" s="12">
        <v>0.77690000000000003</v>
      </c>
      <c r="K66" s="37" t="s">
        <v>213</v>
      </c>
      <c r="L66" s="9" t="str">
        <f t="shared" si="4"/>
        <v>N/A</v>
      </c>
    </row>
    <row r="67" spans="1:12" x14ac:dyDescent="0.2">
      <c r="A67" s="2" t="s">
        <v>961</v>
      </c>
      <c r="B67" s="50" t="s">
        <v>213</v>
      </c>
      <c r="C67" s="1">
        <v>3363</v>
      </c>
      <c r="D67" s="11" t="str">
        <f>IF($B67="N/A","N/A",IF(C67&gt;10,"No",IF(C67&lt;-10,"No","Yes")))</f>
        <v>N/A</v>
      </c>
      <c r="E67" s="1">
        <v>5225</v>
      </c>
      <c r="F67" s="11" t="str">
        <f>IF($B67="N/A","N/A",IF(E67&gt;10,"No",IF(E67&lt;-10,"No","Yes")))</f>
        <v>N/A</v>
      </c>
      <c r="G67" s="1">
        <v>3577</v>
      </c>
      <c r="H67" s="11" t="str">
        <f>IF($B67="N/A","N/A",IF(G67&gt;10,"No",IF(G67&lt;-10,"No","Yes")))</f>
        <v>N/A</v>
      </c>
      <c r="I67" s="12">
        <v>55.37</v>
      </c>
      <c r="J67" s="12">
        <v>-31.5</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11</v>
      </c>
      <c r="H68" s="46" t="str">
        <f t="shared" ref="H68:H69" si="29">IF($B68="N/A","N/A",IF(G68&gt;0,"No",IF(G68&lt;0,"No","Yes")))</f>
        <v>No</v>
      </c>
      <c r="I68" s="12" t="s">
        <v>1747</v>
      </c>
      <c r="J68" s="12" t="s">
        <v>1747</v>
      </c>
      <c r="K68" s="37" t="s">
        <v>213</v>
      </c>
      <c r="L68" s="9" t="str">
        <f t="shared" si="4"/>
        <v>N/A</v>
      </c>
    </row>
    <row r="69" spans="1:12" x14ac:dyDescent="0.2">
      <c r="A69" s="3" t="s">
        <v>202</v>
      </c>
      <c r="B69" s="50" t="s">
        <v>217</v>
      </c>
      <c r="C69" s="1">
        <v>397</v>
      </c>
      <c r="D69" s="46" t="str">
        <f t="shared" si="27"/>
        <v>No</v>
      </c>
      <c r="E69" s="1">
        <v>970</v>
      </c>
      <c r="F69" s="46" t="str">
        <f t="shared" si="28"/>
        <v>No</v>
      </c>
      <c r="G69" s="1">
        <v>194</v>
      </c>
      <c r="H69" s="46" t="str">
        <f t="shared" si="29"/>
        <v>No</v>
      </c>
      <c r="I69" s="12">
        <v>144.30000000000001</v>
      </c>
      <c r="J69" s="12">
        <v>-80</v>
      </c>
      <c r="K69" s="37" t="s">
        <v>213</v>
      </c>
      <c r="L69" s="9" t="str">
        <f t="shared" si="4"/>
        <v>N/A</v>
      </c>
    </row>
    <row r="70" spans="1:12" x14ac:dyDescent="0.2">
      <c r="A70" s="3" t="s">
        <v>203</v>
      </c>
      <c r="B70" s="73" t="s">
        <v>213</v>
      </c>
      <c r="C70" s="13">
        <v>97.481108312000003</v>
      </c>
      <c r="D70" s="11" t="str">
        <f>IF($B70="N/A","N/A",IF(C70&gt;10,"No",IF(C70&lt;-10,"No","Yes")))</f>
        <v>N/A</v>
      </c>
      <c r="E70" s="13">
        <v>98.556701031000003</v>
      </c>
      <c r="F70" s="11" t="str">
        <f>IF($B70="N/A","N/A",IF(E70&gt;10,"No",IF(E70&lt;-10,"No","Yes")))</f>
        <v>N/A</v>
      </c>
      <c r="G70" s="13">
        <v>84.536082473999997</v>
      </c>
      <c r="H70" s="11" t="str">
        <f>IF($B70="N/A","N/A",IF(G70&gt;10,"No",IF(G70&lt;-10,"No","Yes")))</f>
        <v>N/A</v>
      </c>
      <c r="I70" s="12">
        <v>1.103</v>
      </c>
      <c r="J70" s="12">
        <v>-14.2</v>
      </c>
      <c r="K70" s="73" t="s">
        <v>213</v>
      </c>
      <c r="L70" s="9" t="str">
        <f t="shared" si="4"/>
        <v>N/A</v>
      </c>
    </row>
    <row r="71" spans="1:12" x14ac:dyDescent="0.2">
      <c r="A71" s="2" t="s">
        <v>65</v>
      </c>
      <c r="B71" s="50" t="s">
        <v>213</v>
      </c>
      <c r="C71" s="1">
        <v>153931</v>
      </c>
      <c r="D71" s="11" t="str">
        <f>IF($B71="N/A","N/A",IF(C71&gt;10,"No",IF(C71&lt;-10,"No","Yes")))</f>
        <v>N/A</v>
      </c>
      <c r="E71" s="1">
        <v>157269</v>
      </c>
      <c r="F71" s="11" t="str">
        <f>IF($B71="N/A","N/A",IF(E71&gt;10,"No",IF(E71&lt;-10,"No","Yes")))</f>
        <v>N/A</v>
      </c>
      <c r="G71" s="1">
        <v>163802</v>
      </c>
      <c r="H71" s="11" t="str">
        <f>IF($B71="N/A","N/A",IF(G71&gt;10,"No",IF(G71&lt;-10,"No","Yes")))</f>
        <v>N/A</v>
      </c>
      <c r="I71" s="12">
        <v>2.169</v>
      </c>
      <c r="J71" s="12">
        <v>4.1539999999999999</v>
      </c>
      <c r="K71" s="50" t="s">
        <v>740</v>
      </c>
      <c r="L71" s="9" t="str">
        <f t="shared" ref="L71:L103" si="30">IF(J71="Div by 0", "N/A", IF(K71="N/A","N/A", IF(J71&gt;VALUE(MID(K71,1,2)), "No", IF(J71&lt;-1*VALUE(MID(K71,1,2)), "No", "Yes"))))</f>
        <v>Yes</v>
      </c>
    </row>
    <row r="72" spans="1:12" x14ac:dyDescent="0.2">
      <c r="A72" s="4" t="s">
        <v>66</v>
      </c>
      <c r="B72" s="50" t="s">
        <v>213</v>
      </c>
      <c r="C72" s="1">
        <v>141771.66</v>
      </c>
      <c r="D72" s="11" t="str">
        <f>IF($B72="N/A","N/A",IF(C72&gt;10,"No",IF(C72&lt;-10,"No","Yes")))</f>
        <v>N/A</v>
      </c>
      <c r="E72" s="1">
        <v>143522.07</v>
      </c>
      <c r="F72" s="11" t="str">
        <f>IF($B72="N/A","N/A",IF(E72&gt;10,"No",IF(E72&lt;-10,"No","Yes")))</f>
        <v>N/A</v>
      </c>
      <c r="G72" s="1">
        <v>148642.1</v>
      </c>
      <c r="H72" s="11" t="str">
        <f>IF($B72="N/A","N/A",IF(G72&gt;10,"No",IF(G72&lt;-10,"No","Yes")))</f>
        <v>N/A</v>
      </c>
      <c r="I72" s="12">
        <v>1.2350000000000001</v>
      </c>
      <c r="J72" s="12">
        <v>3.5670000000000002</v>
      </c>
      <c r="K72" s="50" t="s">
        <v>741</v>
      </c>
      <c r="L72" s="9" t="str">
        <f t="shared" si="30"/>
        <v>Yes</v>
      </c>
    </row>
    <row r="73" spans="1:12" x14ac:dyDescent="0.2">
      <c r="A73" s="3" t="s">
        <v>67</v>
      </c>
      <c r="B73" s="37" t="s">
        <v>283</v>
      </c>
      <c r="C73" s="8">
        <v>98.381873358000007</v>
      </c>
      <c r="D73" s="46" t="str">
        <f>IF($B73="N/A","N/A",IF(C73&gt;=90,"Yes","No"))</f>
        <v>Yes</v>
      </c>
      <c r="E73" s="8">
        <v>98.247092533</v>
      </c>
      <c r="F73" s="46" t="str">
        <f>IF($B73="N/A","N/A",IF(E73&gt;=90,"Yes","No"))</f>
        <v>Yes</v>
      </c>
      <c r="G73" s="8">
        <v>98.922096472999996</v>
      </c>
      <c r="H73" s="46" t="str">
        <f>IF($B73="N/A","N/A",IF(G73&gt;=90,"Yes","No"))</f>
        <v>Yes</v>
      </c>
      <c r="I73" s="12">
        <v>-0.13700000000000001</v>
      </c>
      <c r="J73" s="12">
        <v>0.68700000000000006</v>
      </c>
      <c r="K73" s="47" t="s">
        <v>740</v>
      </c>
      <c r="L73" s="9" t="str">
        <f t="shared" si="30"/>
        <v>Yes</v>
      </c>
    </row>
    <row r="74" spans="1:12" x14ac:dyDescent="0.2">
      <c r="A74" s="2" t="s">
        <v>962</v>
      </c>
      <c r="B74" s="37" t="s">
        <v>283</v>
      </c>
      <c r="C74" s="8">
        <v>98.773821835000007</v>
      </c>
      <c r="D74" s="46" t="str">
        <f>IF($B74="N/A","N/A",IF(C74&gt;=90,"Yes","No"))</f>
        <v>Yes</v>
      </c>
      <c r="E74" s="8">
        <v>98.506517991999999</v>
      </c>
      <c r="F74" s="46" t="str">
        <f>IF($B74="N/A","N/A",IF(E74&gt;=90,"Yes","No"))</f>
        <v>Yes</v>
      </c>
      <c r="G74" s="8">
        <v>98.830279802000007</v>
      </c>
      <c r="H74" s="46" t="str">
        <f>IF($B74="N/A","N/A",IF(G74&gt;=90,"Yes","No"))</f>
        <v>Yes</v>
      </c>
      <c r="I74" s="12">
        <v>-0.27100000000000002</v>
      </c>
      <c r="J74" s="12">
        <v>0.32869999999999999</v>
      </c>
      <c r="K74" s="47" t="s">
        <v>740</v>
      </c>
      <c r="L74" s="9" t="str">
        <f t="shared" si="30"/>
        <v>Yes</v>
      </c>
    </row>
    <row r="75" spans="1:12" x14ac:dyDescent="0.2">
      <c r="A75" s="6" t="s">
        <v>963</v>
      </c>
      <c r="B75" s="50" t="s">
        <v>284</v>
      </c>
      <c r="C75" s="13">
        <v>45.222443052000003</v>
      </c>
      <c r="D75" s="46" t="str">
        <f>IF($B75="N/A","N/A",IF(C75&gt;55,"No",IF(C75&lt;30,"No","Yes")))</f>
        <v>Yes</v>
      </c>
      <c r="E75" s="13">
        <v>46.192859783999999</v>
      </c>
      <c r="F75" s="46" t="str">
        <f>IF($B75="N/A","N/A",IF(E75&gt;55,"No",IF(E75&lt;30,"No","Yes")))</f>
        <v>Yes</v>
      </c>
      <c r="G75" s="13">
        <v>42.543271818999997</v>
      </c>
      <c r="H75" s="46" t="str">
        <f>IF($B75="N/A","N/A",IF(G75&gt;55,"No",IF(G75&lt;30,"No","Yes")))</f>
        <v>Yes</v>
      </c>
      <c r="I75" s="12">
        <v>2.1459999999999999</v>
      </c>
      <c r="J75" s="12">
        <v>-7.9</v>
      </c>
      <c r="K75" s="50" t="s">
        <v>740</v>
      </c>
      <c r="L75" s="9" t="str">
        <f t="shared" si="30"/>
        <v>Yes</v>
      </c>
    </row>
    <row r="76" spans="1:12" ht="25.5" x14ac:dyDescent="0.2">
      <c r="A76" s="2" t="s">
        <v>964</v>
      </c>
      <c r="B76" s="50" t="s">
        <v>278</v>
      </c>
      <c r="C76" s="13">
        <v>2.3731412126000002</v>
      </c>
      <c r="D76" s="46" t="str">
        <f>IF($B76="N/A","N/A",IF(C76&gt;=5,"No",IF(C76&lt;0,"No","Yes")))</f>
        <v>Yes</v>
      </c>
      <c r="E76" s="13">
        <v>0.73631802830000004</v>
      </c>
      <c r="F76" s="46" t="str">
        <f>IF($B76="N/A","N/A",IF(E76&gt;=5,"No",IF(E76&lt;0,"No","Yes")))</f>
        <v>Yes</v>
      </c>
      <c r="G76" s="13">
        <v>0.3406551813</v>
      </c>
      <c r="H76" s="46" t="str">
        <f>IF($B76="N/A","N/A",IF(G76&gt;=5,"No",IF(G76&lt;0,"No","Yes")))</f>
        <v>Yes</v>
      </c>
      <c r="I76" s="12">
        <v>-69</v>
      </c>
      <c r="J76" s="12">
        <v>-53.7</v>
      </c>
      <c r="K76" s="50" t="s">
        <v>213</v>
      </c>
      <c r="L76" s="9" t="str">
        <f t="shared" si="30"/>
        <v>N/A</v>
      </c>
    </row>
    <row r="77" spans="1:12" ht="25.5" x14ac:dyDescent="0.2">
      <c r="A77" s="2" t="s">
        <v>965</v>
      </c>
      <c r="B77" s="50" t="s">
        <v>213</v>
      </c>
      <c r="C77" s="13">
        <v>27.213491759</v>
      </c>
      <c r="D77" s="50" t="s">
        <v>213</v>
      </c>
      <c r="E77" s="13">
        <v>28.044942106000001</v>
      </c>
      <c r="F77" s="50" t="s">
        <v>213</v>
      </c>
      <c r="G77" s="13">
        <v>27.868402095</v>
      </c>
      <c r="H77" s="50" t="s">
        <v>213</v>
      </c>
      <c r="I77" s="12">
        <v>3.0550000000000002</v>
      </c>
      <c r="J77" s="12">
        <v>-0.629</v>
      </c>
      <c r="K77" s="50" t="s">
        <v>213</v>
      </c>
      <c r="L77" s="9" t="str">
        <f t="shared" si="30"/>
        <v>N/A</v>
      </c>
    </row>
    <row r="78" spans="1:12" ht="25.5" x14ac:dyDescent="0.2">
      <c r="A78" s="2" t="s">
        <v>966</v>
      </c>
      <c r="B78" s="50" t="s">
        <v>213</v>
      </c>
      <c r="C78" s="13">
        <v>33.767727098999998</v>
      </c>
      <c r="D78" s="50" t="s">
        <v>213</v>
      </c>
      <c r="E78" s="13">
        <v>33.872536863999997</v>
      </c>
      <c r="F78" s="50" t="s">
        <v>213</v>
      </c>
      <c r="G78" s="13">
        <v>32.732201072000002</v>
      </c>
      <c r="H78" s="50" t="s">
        <v>213</v>
      </c>
      <c r="I78" s="12">
        <v>0.31040000000000001</v>
      </c>
      <c r="J78" s="12">
        <v>-3.37</v>
      </c>
      <c r="K78" s="50" t="s">
        <v>213</v>
      </c>
      <c r="L78" s="9" t="str">
        <f t="shared" si="30"/>
        <v>N/A</v>
      </c>
    </row>
    <row r="79" spans="1:12" ht="25.5" x14ac:dyDescent="0.2">
      <c r="A79" s="2" t="s">
        <v>967</v>
      </c>
      <c r="B79" s="50" t="s">
        <v>213</v>
      </c>
      <c r="C79" s="13">
        <v>11.067946028</v>
      </c>
      <c r="D79" s="50" t="s">
        <v>213</v>
      </c>
      <c r="E79" s="13">
        <v>11.741029701</v>
      </c>
      <c r="F79" s="50" t="s">
        <v>213</v>
      </c>
      <c r="G79" s="13">
        <v>12.177506989999999</v>
      </c>
      <c r="H79" s="50" t="s">
        <v>213</v>
      </c>
      <c r="I79" s="12">
        <v>6.0810000000000004</v>
      </c>
      <c r="J79" s="12">
        <v>3.718</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7.2603958917</v>
      </c>
      <c r="D82" s="50" t="s">
        <v>213</v>
      </c>
      <c r="E82" s="13">
        <v>7.7300675912000001</v>
      </c>
      <c r="F82" s="50" t="s">
        <v>213</v>
      </c>
      <c r="G82" s="13">
        <v>7.9119913066000001</v>
      </c>
      <c r="H82" s="50" t="s">
        <v>213</v>
      </c>
      <c r="I82" s="12">
        <v>6.4690000000000003</v>
      </c>
      <c r="J82" s="12">
        <v>2.3530000000000002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18.317298009999998</v>
      </c>
      <c r="D84" s="50" t="s">
        <v>213</v>
      </c>
      <c r="E84" s="13">
        <v>17.875105711</v>
      </c>
      <c r="F84" s="50" t="s">
        <v>213</v>
      </c>
      <c r="G84" s="13">
        <v>18.969243355</v>
      </c>
      <c r="H84" s="50" t="s">
        <v>213</v>
      </c>
      <c r="I84" s="12">
        <v>-2.41</v>
      </c>
      <c r="J84" s="12">
        <v>6.1210000000000004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54.458166321</v>
      </c>
      <c r="D87" s="50" t="s">
        <v>213</v>
      </c>
      <c r="E87" s="13">
        <v>52.483960603</v>
      </c>
      <c r="F87" s="50" t="s">
        <v>213</v>
      </c>
      <c r="G87" s="13">
        <v>52.042099608000001</v>
      </c>
      <c r="H87" s="50" t="s">
        <v>213</v>
      </c>
      <c r="I87" s="12">
        <v>-3.63</v>
      </c>
      <c r="J87" s="12">
        <v>-0.84199999999999997</v>
      </c>
      <c r="K87" s="50" t="s">
        <v>213</v>
      </c>
      <c r="L87" s="9" t="str">
        <f t="shared" si="30"/>
        <v>N/A</v>
      </c>
    </row>
    <row r="88" spans="1:12" x14ac:dyDescent="0.2">
      <c r="A88" s="2" t="s">
        <v>976</v>
      </c>
      <c r="B88" s="50" t="s">
        <v>213</v>
      </c>
      <c r="C88" s="13">
        <v>45.541833679</v>
      </c>
      <c r="D88" s="50" t="s">
        <v>213</v>
      </c>
      <c r="E88" s="13">
        <v>47.516039397</v>
      </c>
      <c r="F88" s="50" t="s">
        <v>213</v>
      </c>
      <c r="G88" s="13">
        <v>47.957900391999999</v>
      </c>
      <c r="H88" s="50" t="s">
        <v>213</v>
      </c>
      <c r="I88" s="12">
        <v>4.335</v>
      </c>
      <c r="J88" s="12">
        <v>0.92989999999999995</v>
      </c>
      <c r="K88" s="50" t="s">
        <v>213</v>
      </c>
      <c r="L88" s="9" t="str">
        <f t="shared" si="30"/>
        <v>N/A</v>
      </c>
    </row>
    <row r="89" spans="1:12" x14ac:dyDescent="0.2">
      <c r="A89" s="6" t="s">
        <v>68</v>
      </c>
      <c r="B89" s="50" t="s">
        <v>213</v>
      </c>
      <c r="C89" s="1">
        <v>1445</v>
      </c>
      <c r="D89" s="11" t="str">
        <f>IF($B89="N/A","N/A",IF(C89&gt;10,"No",IF(C89&lt;-10,"No","Yes")))</f>
        <v>N/A</v>
      </c>
      <c r="E89" s="1">
        <v>1828</v>
      </c>
      <c r="F89" s="11" t="str">
        <f>IF($B89="N/A","N/A",IF(E89&gt;10,"No",IF(E89&lt;-10,"No","Yes")))</f>
        <v>N/A</v>
      </c>
      <c r="G89" s="1">
        <v>1165</v>
      </c>
      <c r="H89" s="11" t="str">
        <f>IF($B89="N/A","N/A",IF(G89&gt;10,"No",IF(G89&lt;-10,"No","Yes")))</f>
        <v>N/A</v>
      </c>
      <c r="I89" s="12">
        <v>26.51</v>
      </c>
      <c r="J89" s="12">
        <v>-36.299999999999997</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0.89965397920000001</v>
      </c>
      <c r="D91" s="46" t="str">
        <f>IF($B91="N/A","N/A",IF(C91&gt;10,"No",IF(C91&lt;-10,"No","Yes")))</f>
        <v>N/A</v>
      </c>
      <c r="E91" s="13">
        <v>0.27352297590000002</v>
      </c>
      <c r="F91" s="46" t="str">
        <f>IF($B91="N/A","N/A",IF(E91&gt;10,"No",IF(E91&lt;-10,"No","Yes")))</f>
        <v>N/A</v>
      </c>
      <c r="G91" s="13">
        <v>0.51502145919999998</v>
      </c>
      <c r="H91" s="46" t="str">
        <f>IF($B91="N/A","N/A",IF(G91&gt;10,"No",IF(G91&lt;-10,"No","Yes")))</f>
        <v>N/A</v>
      </c>
      <c r="I91" s="12">
        <v>-69.599999999999994</v>
      </c>
      <c r="J91" s="12">
        <v>88.29</v>
      </c>
      <c r="K91" s="50" t="s">
        <v>740</v>
      </c>
      <c r="L91" s="9" t="str">
        <f t="shared" si="30"/>
        <v>No</v>
      </c>
    </row>
    <row r="92" spans="1:12" x14ac:dyDescent="0.2">
      <c r="A92" s="4" t="s">
        <v>7</v>
      </c>
      <c r="B92" s="50" t="s">
        <v>213</v>
      </c>
      <c r="C92" s="13">
        <v>7.7307365000000003E-2</v>
      </c>
      <c r="D92" s="11" t="str">
        <f>IF($B92="N/A","N/A",IF(C92&gt;10,"No",IF(C92&lt;-10,"No","Yes")))</f>
        <v>N/A</v>
      </c>
      <c r="E92" s="13">
        <v>8.3296771800000002E-2</v>
      </c>
      <c r="F92" s="11" t="str">
        <f>IF($B92="N/A","N/A",IF(E92&gt;10,"No",IF(E92&lt;-10,"No","Yes")))</f>
        <v>N/A</v>
      </c>
      <c r="G92" s="13">
        <v>8.7300521399999997E-2</v>
      </c>
      <c r="H92" s="11" t="str">
        <f>IF($B92="N/A","N/A",IF(G92&gt;10,"No",IF(G92&lt;-10,"No","Yes")))</f>
        <v>N/A</v>
      </c>
      <c r="I92" s="12">
        <v>7.7480000000000002</v>
      </c>
      <c r="J92" s="12">
        <v>4.8070000000000004</v>
      </c>
      <c r="K92" s="50" t="s">
        <v>741</v>
      </c>
      <c r="L92" s="9" t="str">
        <f t="shared" si="30"/>
        <v>Yes</v>
      </c>
    </row>
    <row r="93" spans="1:12" x14ac:dyDescent="0.2">
      <c r="A93" s="4" t="s">
        <v>180</v>
      </c>
      <c r="B93" s="50" t="s">
        <v>213</v>
      </c>
      <c r="C93" s="13">
        <v>63.434266002000001</v>
      </c>
      <c r="D93" s="11" t="str">
        <f t="shared" ref="D93:D94" si="31">IF($B93="N/A","N/A",IF(C93&gt;10,"No",IF(C93&lt;-10,"No","Yes")))</f>
        <v>N/A</v>
      </c>
      <c r="E93" s="13">
        <v>63.195543940999997</v>
      </c>
      <c r="F93" s="11" t="str">
        <f t="shared" ref="F93:F94" si="32">IF($B93="N/A","N/A",IF(E93&gt;10,"No",IF(E93&lt;-10,"No","Yes")))</f>
        <v>N/A</v>
      </c>
      <c r="G93" s="13">
        <v>62.802041488999997</v>
      </c>
      <c r="H93" s="11" t="str">
        <f t="shared" ref="H93:H94" si="33">IF($B93="N/A","N/A",IF(G93&gt;10,"No",IF(G93&lt;-10,"No","Yes")))</f>
        <v>N/A</v>
      </c>
      <c r="I93" s="12">
        <v>-0.376</v>
      </c>
      <c r="J93" s="12">
        <v>-0.623</v>
      </c>
      <c r="K93" s="50" t="s">
        <v>740</v>
      </c>
      <c r="L93" s="9" t="str">
        <f>IF(J93="Div by 0", "N/A", IF(OR(J93="N/A",K93="N/A"),"N/A", IF(J93&gt;VALUE(MID(K93,1,2)), "No", IF(J93&lt;-1*VALUE(MID(K93,1,2)), "No", "Yes"))))</f>
        <v>Yes</v>
      </c>
    </row>
    <row r="94" spans="1:12" x14ac:dyDescent="0.2">
      <c r="A94" s="4" t="s">
        <v>181</v>
      </c>
      <c r="B94" s="50" t="s">
        <v>213</v>
      </c>
      <c r="C94" s="13">
        <v>36.565733997999999</v>
      </c>
      <c r="D94" s="11" t="str">
        <f t="shared" si="31"/>
        <v>N/A</v>
      </c>
      <c r="E94" s="13">
        <v>36.804456059000003</v>
      </c>
      <c r="F94" s="11" t="str">
        <f t="shared" si="32"/>
        <v>N/A</v>
      </c>
      <c r="G94" s="13">
        <v>37.197958511000003</v>
      </c>
      <c r="H94" s="11" t="str">
        <f t="shared" si="33"/>
        <v>N/A</v>
      </c>
      <c r="I94" s="12">
        <v>0.65290000000000004</v>
      </c>
      <c r="J94" s="12">
        <v>1.069</v>
      </c>
      <c r="K94" s="50" t="s">
        <v>740</v>
      </c>
      <c r="L94" s="9" t="str">
        <f>IF(J94="Div by 0", "N/A", IF(OR(J94="N/A",K94="N/A"),"N/A", IF(J94&gt;VALUE(MID(K94,1,2)), "No", IF(J94&lt;-1*VALUE(MID(K94,1,2)), "No", "Yes"))))</f>
        <v>Yes</v>
      </c>
    </row>
    <row r="95" spans="1:12" x14ac:dyDescent="0.2">
      <c r="A95" s="2" t="s">
        <v>8</v>
      </c>
      <c r="B95" s="50" t="s">
        <v>285</v>
      </c>
      <c r="C95" s="13">
        <v>6.0709018975999998</v>
      </c>
      <c r="D95" s="46" t="str">
        <f>IF($B95="N/A","N/A",IF(C95&gt;10,"No",IF(C95&lt;5,"No","Yes")))</f>
        <v>Yes</v>
      </c>
      <c r="E95" s="13">
        <v>5.9878297694000002</v>
      </c>
      <c r="F95" s="46" t="str">
        <f>IF($B95="N/A","N/A",IF(E95&gt;10,"No",IF(E95&lt;5,"No","Yes")))</f>
        <v>Yes</v>
      </c>
      <c r="G95" s="13">
        <v>5.9114052331</v>
      </c>
      <c r="H95" s="46" t="str">
        <f t="shared" ref="H95:H98" si="34">IF($B95="N/A","N/A",IF(G95&gt;10,"No",IF(G95&lt;5,"No","Yes")))</f>
        <v>Yes</v>
      </c>
      <c r="I95" s="12">
        <v>-1.37</v>
      </c>
      <c r="J95" s="12">
        <v>-1.28</v>
      </c>
      <c r="K95" s="50" t="s">
        <v>741</v>
      </c>
      <c r="L95" s="9" t="str">
        <f t="shared" si="30"/>
        <v>Yes</v>
      </c>
    </row>
    <row r="96" spans="1:12" x14ac:dyDescent="0.2">
      <c r="A96" s="2" t="s">
        <v>149</v>
      </c>
      <c r="B96" s="50" t="s">
        <v>285</v>
      </c>
      <c r="C96" s="13">
        <v>5.1042350144000004</v>
      </c>
      <c r="D96" s="46" t="str">
        <f>IF($B96="N/A","N/A",IF(C96&gt;10,"No",IF(C96&lt;5,"No","Yes")))</f>
        <v>Yes</v>
      </c>
      <c r="E96" s="13">
        <v>4.1279591019000001</v>
      </c>
      <c r="F96" s="46" t="str">
        <f t="shared" ref="F96:F98" si="35">IF($B96="N/A","N/A",IF(E96&gt;10,"No",IF(E96&lt;5,"No","Yes")))</f>
        <v>No</v>
      </c>
      <c r="G96" s="13">
        <v>4.6690516599</v>
      </c>
      <c r="H96" s="46" t="str">
        <f t="shared" si="34"/>
        <v>No</v>
      </c>
      <c r="I96" s="12">
        <v>-19.100000000000001</v>
      </c>
      <c r="J96" s="12">
        <v>13.11</v>
      </c>
      <c r="K96" s="50" t="s">
        <v>741</v>
      </c>
      <c r="L96" s="9" t="str">
        <f t="shared" si="30"/>
        <v>Yes</v>
      </c>
    </row>
    <row r="97" spans="1:12" x14ac:dyDescent="0.2">
      <c r="A97" s="2" t="s">
        <v>150</v>
      </c>
      <c r="B97" s="50" t="s">
        <v>285</v>
      </c>
      <c r="C97" s="13">
        <v>5.7408839025000002</v>
      </c>
      <c r="D97" s="46" t="str">
        <f>IF($B97="N/A","N/A",IF(C97&gt;10,"No",IF(C97&lt;5,"No","Yes")))</f>
        <v>Yes</v>
      </c>
      <c r="E97" s="13">
        <v>5.6788051046000003</v>
      </c>
      <c r="F97" s="46" t="str">
        <f t="shared" si="35"/>
        <v>Yes</v>
      </c>
      <c r="G97" s="13">
        <v>5.6122635865000001</v>
      </c>
      <c r="H97" s="46" t="str">
        <f t="shared" si="34"/>
        <v>Yes</v>
      </c>
      <c r="I97" s="12">
        <v>-1.08</v>
      </c>
      <c r="J97" s="12">
        <v>-1.17</v>
      </c>
      <c r="K97" s="50" t="s">
        <v>741</v>
      </c>
      <c r="L97" s="9" t="str">
        <f t="shared" si="30"/>
        <v>Yes</v>
      </c>
    </row>
    <row r="98" spans="1:12" x14ac:dyDescent="0.2">
      <c r="A98" s="2" t="s">
        <v>151</v>
      </c>
      <c r="B98" s="50" t="s">
        <v>285</v>
      </c>
      <c r="C98" s="13">
        <v>6.0910407910000002</v>
      </c>
      <c r="D98" s="46" t="str">
        <f>IF($B98="N/A","N/A",IF(C98&gt;10,"No",IF(C98&lt;5,"No","Yes")))</f>
        <v>Yes</v>
      </c>
      <c r="E98" s="13">
        <v>6.001182687</v>
      </c>
      <c r="F98" s="46" t="str">
        <f t="shared" si="35"/>
        <v>Yes</v>
      </c>
      <c r="G98" s="13">
        <v>5.9193416442000002</v>
      </c>
      <c r="H98" s="46" t="str">
        <f t="shared" si="34"/>
        <v>Yes</v>
      </c>
      <c r="I98" s="12">
        <v>-1.48</v>
      </c>
      <c r="J98" s="12">
        <v>-1.36</v>
      </c>
      <c r="K98" s="50" t="s">
        <v>741</v>
      </c>
      <c r="L98" s="9" t="str">
        <f t="shared" si="30"/>
        <v>Yes</v>
      </c>
    </row>
    <row r="99" spans="1:12" x14ac:dyDescent="0.2">
      <c r="A99" s="2" t="s">
        <v>977</v>
      </c>
      <c r="B99" s="50" t="s">
        <v>213</v>
      </c>
      <c r="C99" s="1">
        <v>1877</v>
      </c>
      <c r="D99" s="11" t="str">
        <f t="shared" ref="D99:D110" si="36">IF($B99="N/A","N/A",IF(C99&gt;10,"No",IF(C99&lt;-10,"No","Yes")))</f>
        <v>N/A</v>
      </c>
      <c r="E99" s="1">
        <v>3252</v>
      </c>
      <c r="F99" s="11" t="str">
        <f t="shared" ref="F99:F110" si="37">IF($B99="N/A","N/A",IF(E99&gt;10,"No",IF(E99&lt;-10,"No","Yes")))</f>
        <v>N/A</v>
      </c>
      <c r="G99" s="1">
        <v>2332</v>
      </c>
      <c r="H99" s="11" t="str">
        <f t="shared" ref="H99:H110" si="38">IF($B99="N/A","N/A",IF(G99&gt;10,"No",IF(G99&lt;-10,"No","Yes")))</f>
        <v>N/A</v>
      </c>
      <c r="I99" s="12">
        <v>73.260000000000005</v>
      </c>
      <c r="J99" s="12">
        <v>-28.3</v>
      </c>
      <c r="K99" s="47" t="s">
        <v>740</v>
      </c>
      <c r="L99" s="9" t="str">
        <f t="shared" si="30"/>
        <v>No</v>
      </c>
    </row>
    <row r="100" spans="1:12" x14ac:dyDescent="0.2">
      <c r="A100" s="2" t="s">
        <v>978</v>
      </c>
      <c r="B100" s="50" t="s">
        <v>213</v>
      </c>
      <c r="C100" s="1">
        <v>636</v>
      </c>
      <c r="D100" s="11" t="str">
        <f t="shared" si="36"/>
        <v>N/A</v>
      </c>
      <c r="E100" s="1">
        <v>632</v>
      </c>
      <c r="F100" s="11" t="str">
        <f t="shared" si="37"/>
        <v>N/A</v>
      </c>
      <c r="G100" s="1">
        <v>622</v>
      </c>
      <c r="H100" s="11" t="str">
        <f t="shared" si="38"/>
        <v>N/A</v>
      </c>
      <c r="I100" s="12">
        <v>-0.629</v>
      </c>
      <c r="J100" s="12">
        <v>-1.58</v>
      </c>
      <c r="K100" s="47" t="s">
        <v>740</v>
      </c>
      <c r="L100" s="9" t="str">
        <f t="shared" si="30"/>
        <v>Yes</v>
      </c>
    </row>
    <row r="101" spans="1:12" x14ac:dyDescent="0.2">
      <c r="A101" s="2" t="s">
        <v>1</v>
      </c>
      <c r="B101" s="50" t="s">
        <v>213</v>
      </c>
      <c r="C101" s="13">
        <v>97.561894615</v>
      </c>
      <c r="D101" s="11" t="str">
        <f t="shared" si="36"/>
        <v>N/A</v>
      </c>
      <c r="E101" s="13">
        <v>99.188651292000003</v>
      </c>
      <c r="F101" s="11" t="str">
        <f t="shared" si="37"/>
        <v>N/A</v>
      </c>
      <c r="G101" s="13">
        <v>99.590969584999996</v>
      </c>
      <c r="H101" s="11" t="str">
        <f t="shared" si="38"/>
        <v>N/A</v>
      </c>
      <c r="I101" s="12">
        <v>1.667</v>
      </c>
      <c r="J101" s="12">
        <v>0.40560000000000002</v>
      </c>
      <c r="K101" s="50" t="s">
        <v>741</v>
      </c>
      <c r="L101" s="9" t="str">
        <f t="shared" si="30"/>
        <v>Yes</v>
      </c>
    </row>
    <row r="102" spans="1:12" x14ac:dyDescent="0.2">
      <c r="A102" s="2" t="s">
        <v>69</v>
      </c>
      <c r="B102" s="50" t="s">
        <v>213</v>
      </c>
      <c r="C102" s="13">
        <v>99.202945838000005</v>
      </c>
      <c r="D102" s="11" t="str">
        <f t="shared" si="36"/>
        <v>N/A</v>
      </c>
      <c r="E102" s="13">
        <v>99.363432974999995</v>
      </c>
      <c r="F102" s="11" t="str">
        <f t="shared" si="37"/>
        <v>N/A</v>
      </c>
      <c r="G102" s="13">
        <v>99.491822572999993</v>
      </c>
      <c r="H102" s="11" t="str">
        <f t="shared" si="38"/>
        <v>N/A</v>
      </c>
      <c r="I102" s="12">
        <v>0.1618</v>
      </c>
      <c r="J102" s="12">
        <v>0.12920000000000001</v>
      </c>
      <c r="K102" s="50" t="s">
        <v>741</v>
      </c>
      <c r="L102" s="9" t="str">
        <f t="shared" si="30"/>
        <v>Yes</v>
      </c>
    </row>
    <row r="103" spans="1:12" x14ac:dyDescent="0.2">
      <c r="A103" s="4" t="s">
        <v>70</v>
      </c>
      <c r="B103" s="50" t="s">
        <v>213</v>
      </c>
      <c r="C103" s="1">
        <v>146702</v>
      </c>
      <c r="D103" s="11" t="str">
        <f t="shared" si="36"/>
        <v>N/A</v>
      </c>
      <c r="E103" s="1">
        <v>149383</v>
      </c>
      <c r="F103" s="11" t="str">
        <f t="shared" si="37"/>
        <v>N/A</v>
      </c>
      <c r="G103" s="1">
        <v>155159</v>
      </c>
      <c r="H103" s="11" t="str">
        <f t="shared" si="38"/>
        <v>N/A</v>
      </c>
      <c r="I103" s="12">
        <v>1.8280000000000001</v>
      </c>
      <c r="J103" s="12">
        <v>3.867</v>
      </c>
      <c r="K103" s="50" t="s">
        <v>740</v>
      </c>
      <c r="L103" s="9" t="str">
        <f t="shared" si="30"/>
        <v>Yes</v>
      </c>
    </row>
    <row r="104" spans="1:12" x14ac:dyDescent="0.2">
      <c r="A104" s="2" t="s">
        <v>692</v>
      </c>
      <c r="B104" s="50" t="s">
        <v>213</v>
      </c>
      <c r="C104" s="13">
        <v>0.91750623710000001</v>
      </c>
      <c r="D104" s="11" t="str">
        <f t="shared" si="36"/>
        <v>N/A</v>
      </c>
      <c r="E104" s="13">
        <v>0.87827932230000005</v>
      </c>
      <c r="F104" s="11" t="str">
        <f t="shared" si="37"/>
        <v>N/A</v>
      </c>
      <c r="G104" s="13">
        <v>0.55813713669999998</v>
      </c>
      <c r="H104" s="11" t="str">
        <f t="shared" si="38"/>
        <v>N/A</v>
      </c>
      <c r="I104" s="12">
        <v>-4.28</v>
      </c>
      <c r="J104" s="12">
        <v>-36.5</v>
      </c>
      <c r="K104" s="50" t="s">
        <v>741</v>
      </c>
      <c r="L104" s="9" t="str">
        <f t="shared" ref="L104:L110" si="39">IF(J104="Div by 0", "N/A", IF(K104="N/A","N/A", IF(J104&gt;VALUE(MID(K104,1,2)), "No", IF(J104&lt;-1*VALUE(MID(K104,1,2)), "No", "Yes"))))</f>
        <v>No</v>
      </c>
    </row>
    <row r="105" spans="1:12" x14ac:dyDescent="0.2">
      <c r="A105" s="2" t="s">
        <v>691</v>
      </c>
      <c r="B105" s="50" t="s">
        <v>213</v>
      </c>
      <c r="C105" s="13">
        <v>0.38922441410000003</v>
      </c>
      <c r="D105" s="11" t="str">
        <f t="shared" si="36"/>
        <v>N/A</v>
      </c>
      <c r="E105" s="13">
        <v>0.43445371960000001</v>
      </c>
      <c r="F105" s="11" t="str">
        <f t="shared" si="37"/>
        <v>N/A</v>
      </c>
      <c r="G105" s="13">
        <v>0.24491006000000001</v>
      </c>
      <c r="H105" s="11" t="str">
        <f t="shared" si="38"/>
        <v>N/A</v>
      </c>
      <c r="I105" s="12">
        <v>11.62</v>
      </c>
      <c r="J105" s="12">
        <v>-43.6</v>
      </c>
      <c r="K105" s="50" t="s">
        <v>741</v>
      </c>
      <c r="L105" s="9" t="str">
        <f t="shared" si="39"/>
        <v>No</v>
      </c>
    </row>
    <row r="106" spans="1:12" x14ac:dyDescent="0.2">
      <c r="A106" s="2" t="s">
        <v>690</v>
      </c>
      <c r="B106" s="50" t="s">
        <v>213</v>
      </c>
      <c r="C106" s="13">
        <v>98.693269349000005</v>
      </c>
      <c r="D106" s="11" t="str">
        <f t="shared" si="36"/>
        <v>N/A</v>
      </c>
      <c r="E106" s="13">
        <v>98.687266957999995</v>
      </c>
      <c r="F106" s="11" t="str">
        <f t="shared" si="37"/>
        <v>N/A</v>
      </c>
      <c r="G106" s="13">
        <v>99.196952803000002</v>
      </c>
      <c r="H106" s="11" t="str">
        <f t="shared" si="38"/>
        <v>N/A</v>
      </c>
      <c r="I106" s="12">
        <v>-6.0000000000000001E-3</v>
      </c>
      <c r="J106" s="12">
        <v>0.51649999999999996</v>
      </c>
      <c r="K106" s="50" t="s">
        <v>741</v>
      </c>
      <c r="L106" s="9" t="str">
        <f t="shared" si="39"/>
        <v>Yes</v>
      </c>
    </row>
    <row r="107" spans="1:12" ht="25.5" x14ac:dyDescent="0.2">
      <c r="A107" s="4" t="s">
        <v>979</v>
      </c>
      <c r="B107" s="50" t="s">
        <v>213</v>
      </c>
      <c r="C107" s="13">
        <v>40.779310209999998</v>
      </c>
      <c r="D107" s="11" t="str">
        <f t="shared" si="36"/>
        <v>N/A</v>
      </c>
      <c r="E107" s="13">
        <v>39.847013715000003</v>
      </c>
      <c r="F107" s="11" t="str">
        <f t="shared" si="37"/>
        <v>N/A</v>
      </c>
      <c r="G107" s="13">
        <v>39.124064419</v>
      </c>
      <c r="H107" s="11" t="str">
        <f t="shared" si="38"/>
        <v>N/A</v>
      </c>
      <c r="I107" s="12">
        <v>-2.29</v>
      </c>
      <c r="J107" s="12">
        <v>-1.81</v>
      </c>
      <c r="K107" s="50" t="s">
        <v>741</v>
      </c>
      <c r="L107" s="9" t="str">
        <f t="shared" si="39"/>
        <v>Yes</v>
      </c>
    </row>
    <row r="108" spans="1:12" ht="25.5" x14ac:dyDescent="0.2">
      <c r="A108" s="4" t="s">
        <v>980</v>
      </c>
      <c r="B108" s="50" t="s">
        <v>213</v>
      </c>
      <c r="C108" s="13">
        <v>57.249676803</v>
      </c>
      <c r="D108" s="11" t="str">
        <f t="shared" si="36"/>
        <v>N/A</v>
      </c>
      <c r="E108" s="13">
        <v>58.172939358999997</v>
      </c>
      <c r="F108" s="11" t="str">
        <f t="shared" si="37"/>
        <v>N/A</v>
      </c>
      <c r="G108" s="13">
        <v>58.893664301999998</v>
      </c>
      <c r="H108" s="11" t="str">
        <f t="shared" si="38"/>
        <v>N/A</v>
      </c>
      <c r="I108" s="12">
        <v>1.613</v>
      </c>
      <c r="J108" s="12">
        <v>1.2390000000000001</v>
      </c>
      <c r="K108" s="50" t="s">
        <v>741</v>
      </c>
      <c r="L108" s="9" t="str">
        <f t="shared" si="39"/>
        <v>Yes</v>
      </c>
    </row>
    <row r="109" spans="1:12" ht="25.5" x14ac:dyDescent="0.2">
      <c r="A109" s="4" t="s">
        <v>981</v>
      </c>
      <c r="B109" s="50" t="s">
        <v>213</v>
      </c>
      <c r="C109" s="13">
        <v>0.73344550480000004</v>
      </c>
      <c r="D109" s="11" t="str">
        <f t="shared" si="36"/>
        <v>N/A</v>
      </c>
      <c r="E109" s="13">
        <v>0.71088389959999998</v>
      </c>
      <c r="F109" s="11" t="str">
        <f t="shared" si="37"/>
        <v>N/A</v>
      </c>
      <c r="G109" s="13">
        <v>0.69901466400000001</v>
      </c>
      <c r="H109" s="11" t="str">
        <f t="shared" si="38"/>
        <v>N/A</v>
      </c>
      <c r="I109" s="12">
        <v>-3.08</v>
      </c>
      <c r="J109" s="12">
        <v>-1.67</v>
      </c>
      <c r="K109" s="50" t="s">
        <v>741</v>
      </c>
      <c r="L109" s="9" t="str">
        <f t="shared" si="39"/>
        <v>Yes</v>
      </c>
    </row>
    <row r="110" spans="1:12" ht="25.5" x14ac:dyDescent="0.2">
      <c r="A110" s="4" t="s">
        <v>982</v>
      </c>
      <c r="B110" s="50" t="s">
        <v>213</v>
      </c>
      <c r="C110" s="13">
        <v>1.2375674815</v>
      </c>
      <c r="D110" s="11" t="str">
        <f t="shared" si="36"/>
        <v>N/A</v>
      </c>
      <c r="E110" s="13">
        <v>1.2691630264</v>
      </c>
      <c r="F110" s="11" t="str">
        <f t="shared" si="37"/>
        <v>N/A</v>
      </c>
      <c r="G110" s="13">
        <v>1.2832566147</v>
      </c>
      <c r="H110" s="11" t="str">
        <f t="shared" si="38"/>
        <v>N/A</v>
      </c>
      <c r="I110" s="12">
        <v>2.5529999999999999</v>
      </c>
      <c r="J110" s="12">
        <v>1.1100000000000001</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99.715323777999998</v>
      </c>
      <c r="H111" s="46" t="str">
        <f>IF($B111="N/A","N/A",IF(G111&gt;=99,"Yes","No"))</f>
        <v>Yes</v>
      </c>
      <c r="I111" s="12">
        <v>0</v>
      </c>
      <c r="J111" s="12">
        <v>-0.28499999999999998</v>
      </c>
      <c r="K111" s="50" t="s">
        <v>740</v>
      </c>
      <c r="L111" s="9" t="str">
        <f t="shared" ref="L111:L145" si="40">IF(J111="Div by 0", "N/A", IF(K111="N/A","N/A", IF(J111&gt;VALUE(MID(K111,1,2)), "No", IF(J111&lt;-1*VALUE(MID(K111,1,2)), "No", "Yes"))))</f>
        <v>Yes</v>
      </c>
    </row>
    <row r="112" spans="1:12" x14ac:dyDescent="0.2">
      <c r="A112" s="2" t="s">
        <v>984</v>
      </c>
      <c r="B112" s="50" t="s">
        <v>213</v>
      </c>
      <c r="C112" s="13">
        <v>7.8434037156</v>
      </c>
      <c r="D112" s="46" t="str">
        <f>IF($B112="N/A","N/A",IF(C112&gt;10,"No",IF(C112&lt;-10,"No","Yes")))</f>
        <v>N/A</v>
      </c>
      <c r="E112" s="13">
        <v>8.1324952124000003</v>
      </c>
      <c r="F112" s="46" t="str">
        <f>IF($B112="N/A","N/A",IF(E112&gt;10,"No",IF(E112&lt;-10,"No","Yes")))</f>
        <v>N/A</v>
      </c>
      <c r="G112" s="13">
        <v>0.56359325059999998</v>
      </c>
      <c r="H112" s="46" t="str">
        <f>IF($B112="N/A","N/A",IF(G112&gt;10,"No",IF(G112&lt;-10,"No","Yes")))</f>
        <v>N/A</v>
      </c>
      <c r="I112" s="12">
        <v>3.6859999999999999</v>
      </c>
      <c r="J112" s="12">
        <v>-93.1</v>
      </c>
      <c r="K112" s="50" t="s">
        <v>740</v>
      </c>
      <c r="L112" s="9" t="str">
        <f t="shared" si="40"/>
        <v>No</v>
      </c>
    </row>
    <row r="113" spans="1:12" x14ac:dyDescent="0.2">
      <c r="A113" s="3" t="s">
        <v>985</v>
      </c>
      <c r="B113" s="50" t="s">
        <v>280</v>
      </c>
      <c r="C113" s="8">
        <v>99.974299466000005</v>
      </c>
      <c r="D113" s="46" t="str">
        <f>IF($B113="N/A","N/A",IF(C113&gt;=98,"Yes","No"))</f>
        <v>Yes</v>
      </c>
      <c r="E113" s="8">
        <v>99.956951787999998</v>
      </c>
      <c r="F113" s="46" t="str">
        <f>IF($B113="N/A","N/A",IF(E113&gt;=98,"Yes","No"))</f>
        <v>Yes</v>
      </c>
      <c r="G113" s="8">
        <v>99.965819448000005</v>
      </c>
      <c r="H113" s="46" t="str">
        <f>IF($B113="N/A","N/A",IF(G113&gt;=98,"Yes","No"))</f>
        <v>Yes</v>
      </c>
      <c r="I113" s="12">
        <v>-1.7000000000000001E-2</v>
      </c>
      <c r="J113" s="12">
        <v>8.8999999999999999E-3</v>
      </c>
      <c r="K113" s="47" t="s">
        <v>740</v>
      </c>
      <c r="L113" s="9" t="str">
        <f t="shared" si="40"/>
        <v>Yes</v>
      </c>
    </row>
    <row r="114" spans="1:12" x14ac:dyDescent="0.2">
      <c r="A114" s="3" t="s">
        <v>986</v>
      </c>
      <c r="B114" s="50" t="s">
        <v>287</v>
      </c>
      <c r="C114" s="8">
        <v>86.949220311999994</v>
      </c>
      <c r="D114" s="46" t="str">
        <f>IF($B114="N/A","N/A",IF(C114&gt;=80,"Yes","No"))</f>
        <v>Yes</v>
      </c>
      <c r="E114" s="8">
        <v>88.379466133999998</v>
      </c>
      <c r="F114" s="46" t="str">
        <f>IF($B114="N/A","N/A",IF(E114&gt;=80,"Yes","No"))</f>
        <v>Yes</v>
      </c>
      <c r="G114" s="8">
        <v>89.776724204000004</v>
      </c>
      <c r="H114" s="46" t="str">
        <f>IF($B114="N/A","N/A",IF(G114&gt;=80,"Yes","No"))</f>
        <v>Yes</v>
      </c>
      <c r="I114" s="12">
        <v>1.645</v>
      </c>
      <c r="J114" s="12">
        <v>1.581</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83.161644951</v>
      </c>
      <c r="D117" s="38" t="s">
        <v>742</v>
      </c>
      <c r="E117" s="13">
        <v>82.235703713000007</v>
      </c>
      <c r="F117" s="38" t="s">
        <v>742</v>
      </c>
      <c r="G117" s="13">
        <v>81.183532735</v>
      </c>
      <c r="H117" s="46" t="str">
        <f>IF($B117="N/A","N/A",IF(G117&lt;100,"No",IF(G117=100,"No","Yes")))</f>
        <v>N/A</v>
      </c>
      <c r="I117" s="12">
        <v>-1.1100000000000001</v>
      </c>
      <c r="J117" s="12">
        <v>-1.28</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74459</v>
      </c>
      <c r="D119" s="46" t="str">
        <f t="shared" ref="D119:D145" si="43">IF($B119="N/A","N/A",IF(C119&gt;10,"No",IF(C119&lt;-10,"No","Yes")))</f>
        <v>N/A</v>
      </c>
      <c r="E119" s="38">
        <v>74256</v>
      </c>
      <c r="F119" s="46" t="str">
        <f t="shared" ref="F119:F145" si="44">IF($B119="N/A","N/A",IF(E119&gt;10,"No",IF(E119&lt;-10,"No","Yes")))</f>
        <v>N/A</v>
      </c>
      <c r="G119" s="38">
        <v>90278</v>
      </c>
      <c r="H119" s="46" t="str">
        <f t="shared" ref="H119:H145" si="45">IF($B119="N/A","N/A",IF(G119&gt;10,"No",IF(G119&lt;-10,"No","Yes")))</f>
        <v>N/A</v>
      </c>
      <c r="I119" s="12">
        <v>-0.27300000000000002</v>
      </c>
      <c r="J119" s="12">
        <v>21.58</v>
      </c>
      <c r="K119" s="47" t="s">
        <v>740</v>
      </c>
      <c r="L119" s="9" t="str">
        <f t="shared" si="40"/>
        <v>No</v>
      </c>
    </row>
    <row r="120" spans="1:12" x14ac:dyDescent="0.2">
      <c r="A120" s="2" t="s">
        <v>991</v>
      </c>
      <c r="B120" s="37" t="s">
        <v>213</v>
      </c>
      <c r="C120" s="38">
        <v>17351</v>
      </c>
      <c r="D120" s="46" t="str">
        <f t="shared" si="43"/>
        <v>N/A</v>
      </c>
      <c r="E120" s="38">
        <v>16071</v>
      </c>
      <c r="F120" s="46" t="str">
        <f t="shared" si="44"/>
        <v>N/A</v>
      </c>
      <c r="G120" s="38">
        <v>27937</v>
      </c>
      <c r="H120" s="46" t="str">
        <f t="shared" si="45"/>
        <v>N/A</v>
      </c>
      <c r="I120" s="12">
        <v>-7.38</v>
      </c>
      <c r="J120" s="12">
        <v>73.83</v>
      </c>
      <c r="K120" s="47" t="s">
        <v>740</v>
      </c>
      <c r="L120" s="9" t="str">
        <f t="shared" si="40"/>
        <v>No</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37339</v>
      </c>
      <c r="D122" s="46" t="str">
        <f t="shared" si="43"/>
        <v>N/A</v>
      </c>
      <c r="E122" s="38">
        <v>38923</v>
      </c>
      <c r="F122" s="46" t="str">
        <f t="shared" si="44"/>
        <v>N/A</v>
      </c>
      <c r="G122" s="38">
        <v>41137</v>
      </c>
      <c r="H122" s="46" t="str">
        <f t="shared" si="45"/>
        <v>N/A</v>
      </c>
      <c r="I122" s="12">
        <v>4.242</v>
      </c>
      <c r="J122" s="12">
        <v>5.6879999999999997</v>
      </c>
      <c r="K122" s="47" t="s">
        <v>740</v>
      </c>
      <c r="L122" s="9" t="str">
        <f t="shared" si="40"/>
        <v>Yes</v>
      </c>
    </row>
    <row r="123" spans="1:12" x14ac:dyDescent="0.2">
      <c r="A123" s="2" t="s">
        <v>994</v>
      </c>
      <c r="B123" s="37" t="s">
        <v>213</v>
      </c>
      <c r="C123" s="38">
        <v>19712</v>
      </c>
      <c r="D123" s="46" t="str">
        <f t="shared" si="43"/>
        <v>N/A</v>
      </c>
      <c r="E123" s="38">
        <v>19214</v>
      </c>
      <c r="F123" s="46" t="str">
        <f t="shared" si="44"/>
        <v>N/A</v>
      </c>
      <c r="G123" s="38">
        <v>21156</v>
      </c>
      <c r="H123" s="46" t="str">
        <f t="shared" si="45"/>
        <v>N/A</v>
      </c>
      <c r="I123" s="12">
        <v>-2.5299999999999998</v>
      </c>
      <c r="J123" s="12">
        <v>10.11</v>
      </c>
      <c r="K123" s="47" t="s">
        <v>740</v>
      </c>
      <c r="L123" s="9" t="str">
        <f t="shared" si="40"/>
        <v>No</v>
      </c>
    </row>
    <row r="124" spans="1:12" x14ac:dyDescent="0.2">
      <c r="A124" s="2" t="s">
        <v>995</v>
      </c>
      <c r="B124" s="37" t="s">
        <v>213</v>
      </c>
      <c r="C124" s="38">
        <v>57</v>
      </c>
      <c r="D124" s="46" t="str">
        <f t="shared" si="43"/>
        <v>N/A</v>
      </c>
      <c r="E124" s="38">
        <v>48</v>
      </c>
      <c r="F124" s="46" t="str">
        <f t="shared" si="44"/>
        <v>N/A</v>
      </c>
      <c r="G124" s="38">
        <v>48</v>
      </c>
      <c r="H124" s="46" t="str">
        <f t="shared" si="45"/>
        <v>N/A</v>
      </c>
      <c r="I124" s="12">
        <v>-15.8</v>
      </c>
      <c r="J124" s="12">
        <v>0</v>
      </c>
      <c r="K124" s="47" t="s">
        <v>740</v>
      </c>
      <c r="L124" s="9" t="str">
        <f t="shared" si="40"/>
        <v>Yes</v>
      </c>
    </row>
    <row r="125" spans="1:12" x14ac:dyDescent="0.2">
      <c r="A125" s="7" t="s">
        <v>101</v>
      </c>
      <c r="B125" s="37" t="s">
        <v>213</v>
      </c>
      <c r="C125" s="38">
        <v>176607</v>
      </c>
      <c r="D125" s="46" t="str">
        <f t="shared" si="43"/>
        <v>N/A</v>
      </c>
      <c r="E125" s="38">
        <v>181199</v>
      </c>
      <c r="F125" s="46" t="str">
        <f t="shared" si="44"/>
        <v>N/A</v>
      </c>
      <c r="G125" s="38">
        <v>174594</v>
      </c>
      <c r="H125" s="46" t="str">
        <f t="shared" si="45"/>
        <v>N/A</v>
      </c>
      <c r="I125" s="12">
        <v>2.6</v>
      </c>
      <c r="J125" s="12">
        <v>-3.65</v>
      </c>
      <c r="K125" s="47" t="s">
        <v>740</v>
      </c>
      <c r="L125" s="9" t="str">
        <f t="shared" si="40"/>
        <v>Yes</v>
      </c>
    </row>
    <row r="126" spans="1:12" x14ac:dyDescent="0.2">
      <c r="A126" s="2" t="s">
        <v>996</v>
      </c>
      <c r="B126" s="37" t="s">
        <v>213</v>
      </c>
      <c r="C126" s="38">
        <v>124850</v>
      </c>
      <c r="D126" s="46" t="str">
        <f t="shared" si="43"/>
        <v>N/A</v>
      </c>
      <c r="E126" s="38">
        <v>126293</v>
      </c>
      <c r="F126" s="46" t="str">
        <f t="shared" si="44"/>
        <v>N/A</v>
      </c>
      <c r="G126" s="38">
        <v>117677</v>
      </c>
      <c r="H126" s="46" t="str">
        <f t="shared" si="45"/>
        <v>N/A</v>
      </c>
      <c r="I126" s="12">
        <v>1.1559999999999999</v>
      </c>
      <c r="J126" s="12">
        <v>-6.82</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33603</v>
      </c>
      <c r="D128" s="46" t="str">
        <f t="shared" si="43"/>
        <v>N/A</v>
      </c>
      <c r="E128" s="38">
        <v>36848</v>
      </c>
      <c r="F128" s="46" t="str">
        <f t="shared" si="44"/>
        <v>N/A</v>
      </c>
      <c r="G128" s="38">
        <v>38200</v>
      </c>
      <c r="H128" s="46" t="str">
        <f t="shared" si="45"/>
        <v>N/A</v>
      </c>
      <c r="I128" s="12">
        <v>9.657</v>
      </c>
      <c r="J128" s="12">
        <v>3.669</v>
      </c>
      <c r="K128" s="47" t="s">
        <v>740</v>
      </c>
      <c r="L128" s="9" t="str">
        <f t="shared" si="40"/>
        <v>Yes</v>
      </c>
    </row>
    <row r="129" spans="1:12" x14ac:dyDescent="0.2">
      <c r="A129" s="2" t="s">
        <v>999</v>
      </c>
      <c r="B129" s="37" t="s">
        <v>213</v>
      </c>
      <c r="C129" s="38">
        <v>11889</v>
      </c>
      <c r="D129" s="46" t="str">
        <f t="shared" si="43"/>
        <v>N/A</v>
      </c>
      <c r="E129" s="38">
        <v>11852</v>
      </c>
      <c r="F129" s="46" t="str">
        <f t="shared" si="44"/>
        <v>N/A</v>
      </c>
      <c r="G129" s="38">
        <v>12309</v>
      </c>
      <c r="H129" s="46" t="str">
        <f t="shared" si="45"/>
        <v>N/A</v>
      </c>
      <c r="I129" s="12">
        <v>-0.311</v>
      </c>
      <c r="J129" s="12">
        <v>3.8559999999999999</v>
      </c>
      <c r="K129" s="47" t="s">
        <v>740</v>
      </c>
      <c r="L129" s="9" t="str">
        <f t="shared" si="40"/>
        <v>Yes</v>
      </c>
    </row>
    <row r="130" spans="1:12" x14ac:dyDescent="0.2">
      <c r="A130" s="2" t="s">
        <v>1000</v>
      </c>
      <c r="B130" s="37" t="s">
        <v>213</v>
      </c>
      <c r="C130" s="38">
        <v>6265</v>
      </c>
      <c r="D130" s="46" t="str">
        <f t="shared" si="43"/>
        <v>N/A</v>
      </c>
      <c r="E130" s="38">
        <v>6206</v>
      </c>
      <c r="F130" s="46" t="str">
        <f t="shared" si="44"/>
        <v>N/A</v>
      </c>
      <c r="G130" s="38">
        <v>6408</v>
      </c>
      <c r="H130" s="46" t="str">
        <f t="shared" si="45"/>
        <v>N/A</v>
      </c>
      <c r="I130" s="12">
        <v>-0.94199999999999995</v>
      </c>
      <c r="J130" s="12">
        <v>3.2549999999999999</v>
      </c>
      <c r="K130" s="47" t="s">
        <v>740</v>
      </c>
      <c r="L130" s="9" t="str">
        <f t="shared" si="40"/>
        <v>Yes</v>
      </c>
    </row>
    <row r="131" spans="1:12" x14ac:dyDescent="0.2">
      <c r="A131" s="7" t="s">
        <v>104</v>
      </c>
      <c r="B131" s="37" t="s">
        <v>213</v>
      </c>
      <c r="C131" s="38">
        <v>385206</v>
      </c>
      <c r="D131" s="46" t="str">
        <f t="shared" si="43"/>
        <v>N/A</v>
      </c>
      <c r="E131" s="38">
        <v>401875</v>
      </c>
      <c r="F131" s="46" t="str">
        <f t="shared" si="44"/>
        <v>N/A</v>
      </c>
      <c r="G131" s="38">
        <v>406664</v>
      </c>
      <c r="H131" s="46" t="str">
        <f t="shared" si="45"/>
        <v>N/A</v>
      </c>
      <c r="I131" s="12">
        <v>4.327</v>
      </c>
      <c r="J131" s="12">
        <v>1.1919999999999999</v>
      </c>
      <c r="K131" s="47" t="s">
        <v>740</v>
      </c>
      <c r="L131" s="9" t="str">
        <f t="shared" si="40"/>
        <v>Yes</v>
      </c>
    </row>
    <row r="132" spans="1:12" x14ac:dyDescent="0.2">
      <c r="A132" s="2" t="s">
        <v>1001</v>
      </c>
      <c r="B132" s="37" t="s">
        <v>213</v>
      </c>
      <c r="C132" s="38">
        <v>87882</v>
      </c>
      <c r="D132" s="46" t="str">
        <f t="shared" si="43"/>
        <v>N/A</v>
      </c>
      <c r="E132" s="38">
        <v>89541</v>
      </c>
      <c r="F132" s="46" t="str">
        <f t="shared" si="44"/>
        <v>N/A</v>
      </c>
      <c r="G132" s="38">
        <v>94299</v>
      </c>
      <c r="H132" s="46" t="str">
        <f t="shared" si="45"/>
        <v>N/A</v>
      </c>
      <c r="I132" s="12">
        <v>1.8879999999999999</v>
      </c>
      <c r="J132" s="12">
        <v>5.3140000000000001</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291302</v>
      </c>
      <c r="D135" s="46" t="str">
        <f t="shared" si="43"/>
        <v>N/A</v>
      </c>
      <c r="E135" s="38">
        <v>305954</v>
      </c>
      <c r="F135" s="46" t="str">
        <f t="shared" si="44"/>
        <v>N/A</v>
      </c>
      <c r="G135" s="38">
        <v>305574</v>
      </c>
      <c r="H135" s="46" t="str">
        <f t="shared" si="45"/>
        <v>N/A</v>
      </c>
      <c r="I135" s="12">
        <v>5.03</v>
      </c>
      <c r="J135" s="12">
        <v>-0.124</v>
      </c>
      <c r="K135" s="47" t="s">
        <v>740</v>
      </c>
      <c r="L135" s="9" t="str">
        <f t="shared" si="40"/>
        <v>Yes</v>
      </c>
    </row>
    <row r="136" spans="1:12" x14ac:dyDescent="0.2">
      <c r="A136" s="2" t="s">
        <v>1005</v>
      </c>
      <c r="B136" s="37" t="s">
        <v>213</v>
      </c>
      <c r="C136" s="38">
        <v>0</v>
      </c>
      <c r="D136" s="46" t="str">
        <f t="shared" si="43"/>
        <v>N/A</v>
      </c>
      <c r="E136" s="38">
        <v>0</v>
      </c>
      <c r="F136" s="46" t="str">
        <f t="shared" si="44"/>
        <v>N/A</v>
      </c>
      <c r="G136" s="38">
        <v>33</v>
      </c>
      <c r="H136" s="46" t="str">
        <f t="shared" si="45"/>
        <v>N/A</v>
      </c>
      <c r="I136" s="12" t="s">
        <v>1747</v>
      </c>
      <c r="J136" s="12" t="s">
        <v>1747</v>
      </c>
      <c r="K136" s="47" t="s">
        <v>740</v>
      </c>
      <c r="L136" s="9" t="str">
        <f t="shared" si="40"/>
        <v>N/A</v>
      </c>
    </row>
    <row r="137" spans="1:12" x14ac:dyDescent="0.2">
      <c r="A137" s="2" t="s">
        <v>1006</v>
      </c>
      <c r="B137" s="37" t="s">
        <v>213</v>
      </c>
      <c r="C137" s="38">
        <v>6022</v>
      </c>
      <c r="D137" s="46" t="str">
        <f t="shared" si="43"/>
        <v>N/A</v>
      </c>
      <c r="E137" s="38">
        <v>6380</v>
      </c>
      <c r="F137" s="46" t="str">
        <f t="shared" si="44"/>
        <v>N/A</v>
      </c>
      <c r="G137" s="38">
        <v>6281</v>
      </c>
      <c r="H137" s="46" t="str">
        <f t="shared" si="45"/>
        <v>N/A</v>
      </c>
      <c r="I137" s="12">
        <v>5.9450000000000003</v>
      </c>
      <c r="J137" s="12">
        <v>-1.55</v>
      </c>
      <c r="K137" s="47" t="s">
        <v>740</v>
      </c>
      <c r="L137" s="9" t="str">
        <f t="shared" si="40"/>
        <v>Yes</v>
      </c>
    </row>
    <row r="138" spans="1:12" x14ac:dyDescent="0.2">
      <c r="A138" s="2" t="s">
        <v>1007</v>
      </c>
      <c r="B138" s="37" t="s">
        <v>213</v>
      </c>
      <c r="C138" s="38">
        <v>0</v>
      </c>
      <c r="D138" s="46" t="str">
        <f t="shared" si="43"/>
        <v>N/A</v>
      </c>
      <c r="E138" s="38">
        <v>0</v>
      </c>
      <c r="F138" s="46" t="str">
        <f t="shared" si="44"/>
        <v>N/A</v>
      </c>
      <c r="G138" s="38">
        <v>477</v>
      </c>
      <c r="H138" s="46" t="str">
        <f t="shared" si="45"/>
        <v>N/A</v>
      </c>
      <c r="I138" s="12" t="s">
        <v>1747</v>
      </c>
      <c r="J138" s="12" t="s">
        <v>1747</v>
      </c>
      <c r="K138" s="47" t="s">
        <v>740</v>
      </c>
      <c r="L138" s="9" t="str">
        <f t="shared" si="40"/>
        <v>N/A</v>
      </c>
    </row>
    <row r="139" spans="1:12" x14ac:dyDescent="0.2">
      <c r="A139" s="7" t="s">
        <v>105</v>
      </c>
      <c r="B139" s="37" t="s">
        <v>213</v>
      </c>
      <c r="C139" s="38">
        <v>112545</v>
      </c>
      <c r="D139" s="46" t="str">
        <f t="shared" si="43"/>
        <v>N/A</v>
      </c>
      <c r="E139" s="38">
        <v>113549</v>
      </c>
      <c r="F139" s="46" t="str">
        <f t="shared" si="44"/>
        <v>N/A</v>
      </c>
      <c r="G139" s="38">
        <v>116851</v>
      </c>
      <c r="H139" s="46" t="str">
        <f t="shared" si="45"/>
        <v>N/A</v>
      </c>
      <c r="I139" s="12">
        <v>0.8921</v>
      </c>
      <c r="J139" s="12">
        <v>2.9079999999999999</v>
      </c>
      <c r="K139" s="47" t="s">
        <v>740</v>
      </c>
      <c r="L139" s="9" t="str">
        <f t="shared" si="40"/>
        <v>Yes</v>
      </c>
    </row>
    <row r="140" spans="1:12" x14ac:dyDescent="0.2">
      <c r="A140" s="2" t="s">
        <v>1008</v>
      </c>
      <c r="B140" s="37" t="s">
        <v>213</v>
      </c>
      <c r="C140" s="38">
        <v>58342</v>
      </c>
      <c r="D140" s="46" t="str">
        <f t="shared" si="43"/>
        <v>N/A</v>
      </c>
      <c r="E140" s="38">
        <v>61150</v>
      </c>
      <c r="F140" s="46" t="str">
        <f t="shared" si="44"/>
        <v>N/A</v>
      </c>
      <c r="G140" s="38">
        <v>62843</v>
      </c>
      <c r="H140" s="46" t="str">
        <f t="shared" si="45"/>
        <v>N/A</v>
      </c>
      <c r="I140" s="12">
        <v>4.8129999999999997</v>
      </c>
      <c r="J140" s="12">
        <v>2.7690000000000001</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19676</v>
      </c>
      <c r="D143" s="46" t="str">
        <f t="shared" si="43"/>
        <v>N/A</v>
      </c>
      <c r="E143" s="38">
        <v>19207</v>
      </c>
      <c r="F143" s="46" t="str">
        <f t="shared" si="44"/>
        <v>N/A</v>
      </c>
      <c r="G143" s="38">
        <v>21236</v>
      </c>
      <c r="H143" s="46" t="str">
        <f t="shared" si="45"/>
        <v>N/A</v>
      </c>
      <c r="I143" s="12">
        <v>-2.38</v>
      </c>
      <c r="J143" s="12">
        <v>10.56</v>
      </c>
      <c r="K143" s="47" t="s">
        <v>740</v>
      </c>
      <c r="L143" s="9" t="str">
        <f t="shared" si="40"/>
        <v>No</v>
      </c>
    </row>
    <row r="144" spans="1:12" x14ac:dyDescent="0.2">
      <c r="A144" s="2" t="s">
        <v>1012</v>
      </c>
      <c r="B144" s="37" t="s">
        <v>213</v>
      </c>
      <c r="C144" s="38">
        <v>0</v>
      </c>
      <c r="D144" s="46" t="str">
        <f t="shared" si="43"/>
        <v>N/A</v>
      </c>
      <c r="E144" s="38">
        <v>0</v>
      </c>
      <c r="F144" s="46" t="str">
        <f t="shared" si="44"/>
        <v>N/A</v>
      </c>
      <c r="G144" s="38">
        <v>620</v>
      </c>
      <c r="H144" s="46" t="str">
        <f t="shared" si="45"/>
        <v>N/A</v>
      </c>
      <c r="I144" s="12" t="s">
        <v>1747</v>
      </c>
      <c r="J144" s="12" t="s">
        <v>1747</v>
      </c>
      <c r="K144" s="47" t="s">
        <v>740</v>
      </c>
      <c r="L144" s="9" t="str">
        <f t="shared" si="40"/>
        <v>N/A</v>
      </c>
    </row>
    <row r="145" spans="1:12" x14ac:dyDescent="0.2">
      <c r="A145" s="2" t="s">
        <v>1013</v>
      </c>
      <c r="B145" s="37" t="s">
        <v>213</v>
      </c>
      <c r="C145" s="38">
        <v>34527</v>
      </c>
      <c r="D145" s="46" t="str">
        <f t="shared" si="43"/>
        <v>N/A</v>
      </c>
      <c r="E145" s="38">
        <v>33192</v>
      </c>
      <c r="F145" s="46" t="str">
        <f t="shared" si="44"/>
        <v>N/A</v>
      </c>
      <c r="G145" s="38">
        <v>32152</v>
      </c>
      <c r="H145" s="46" t="str">
        <f t="shared" si="45"/>
        <v>N/A</v>
      </c>
      <c r="I145" s="12">
        <v>-3.87</v>
      </c>
      <c r="J145" s="12">
        <v>-3.13</v>
      </c>
      <c r="K145" s="47" t="s">
        <v>740</v>
      </c>
      <c r="L145" s="9" t="str">
        <f t="shared" si="40"/>
        <v>Yes</v>
      </c>
    </row>
    <row r="146" spans="1:12" ht="25.5" x14ac:dyDescent="0.2">
      <c r="A146" s="18" t="s">
        <v>1014</v>
      </c>
      <c r="B146" s="1" t="s">
        <v>213</v>
      </c>
      <c r="C146" s="1">
        <v>24668</v>
      </c>
      <c r="D146" s="11" t="str">
        <f t="shared" ref="D146:D151" si="46">IF($B146="N/A","N/A",IF(C146&gt;10,"No",IF(C146&lt;-10,"No","Yes")))</f>
        <v>N/A</v>
      </c>
      <c r="E146" s="1">
        <v>24600</v>
      </c>
      <c r="F146" s="11" t="str">
        <f t="shared" ref="F146:F151" si="47">IF($B146="N/A","N/A",IF(E146&gt;10,"No",IF(E146&lt;-10,"No","Yes")))</f>
        <v>N/A</v>
      </c>
      <c r="G146" s="1">
        <v>24718</v>
      </c>
      <c r="H146" s="11" t="str">
        <f t="shared" ref="H146:H151" si="48">IF($B146="N/A","N/A",IF(G146&gt;10,"No",IF(G146&lt;-10,"No","Yes")))</f>
        <v>N/A</v>
      </c>
      <c r="I146" s="59">
        <v>-0.27600000000000002</v>
      </c>
      <c r="J146" s="59">
        <v>0.47970000000000002</v>
      </c>
      <c r="K146" s="47" t="s">
        <v>739</v>
      </c>
      <c r="L146" s="9" t="str">
        <f t="shared" ref="L146:L151" si="49">IF(J146="Div by 0", "N/A", IF(K146="N/A","N/A", IF(J146&gt;VALUE(MID(K146,1,2)), "No", IF(J146&lt;-1*VALUE(MID(K146,1,2)), "No", "Yes"))))</f>
        <v>Yes</v>
      </c>
    </row>
    <row r="147" spans="1:12" x14ac:dyDescent="0.2">
      <c r="A147" s="6" t="s">
        <v>326</v>
      </c>
      <c r="B147" s="50" t="s">
        <v>213</v>
      </c>
      <c r="C147" s="13">
        <v>3.2942628171999999</v>
      </c>
      <c r="D147" s="11" t="str">
        <f t="shared" si="46"/>
        <v>N/A</v>
      </c>
      <c r="E147" s="13">
        <v>3.1911622964999999</v>
      </c>
      <c r="F147" s="11" t="str">
        <f t="shared" si="47"/>
        <v>N/A</v>
      </c>
      <c r="G147" s="13">
        <v>3.1352622505999999</v>
      </c>
      <c r="H147" s="11" t="str">
        <f t="shared" si="48"/>
        <v>N/A</v>
      </c>
      <c r="I147" s="59">
        <v>-3.13</v>
      </c>
      <c r="J147" s="59">
        <v>-1.75</v>
      </c>
      <c r="K147" s="47" t="s">
        <v>739</v>
      </c>
      <c r="L147" s="9" t="str">
        <f t="shared" si="49"/>
        <v>Yes</v>
      </c>
    </row>
    <row r="148" spans="1:12" x14ac:dyDescent="0.2">
      <c r="A148" s="2" t="s">
        <v>327</v>
      </c>
      <c r="B148" s="50" t="s">
        <v>213</v>
      </c>
      <c r="C148" s="13">
        <v>20.878604332999998</v>
      </c>
      <c r="D148" s="11" t="str">
        <f t="shared" si="46"/>
        <v>N/A</v>
      </c>
      <c r="E148" s="13">
        <v>20.398351647999998</v>
      </c>
      <c r="F148" s="11" t="str">
        <f t="shared" si="47"/>
        <v>N/A</v>
      </c>
      <c r="G148" s="13">
        <v>17.166973126999999</v>
      </c>
      <c r="H148" s="11" t="str">
        <f t="shared" si="48"/>
        <v>N/A</v>
      </c>
      <c r="I148" s="59">
        <v>-2.2999999999999998</v>
      </c>
      <c r="J148" s="59">
        <v>-15.8</v>
      </c>
      <c r="K148" s="47" t="s">
        <v>739</v>
      </c>
      <c r="L148" s="9" t="str">
        <f t="shared" si="49"/>
        <v>Yes</v>
      </c>
    </row>
    <row r="149" spans="1:12" x14ac:dyDescent="0.2">
      <c r="A149" s="2" t="s">
        <v>328</v>
      </c>
      <c r="B149" s="50" t="s">
        <v>213</v>
      </c>
      <c r="C149" s="13">
        <v>4.0791135119000002</v>
      </c>
      <c r="D149" s="11" t="str">
        <f t="shared" si="46"/>
        <v>N/A</v>
      </c>
      <c r="E149" s="13">
        <v>4.0458280674999996</v>
      </c>
      <c r="F149" s="11" t="str">
        <f t="shared" si="47"/>
        <v>N/A</v>
      </c>
      <c r="G149" s="13">
        <v>4.0499673528000004</v>
      </c>
      <c r="H149" s="11" t="str">
        <f t="shared" si="48"/>
        <v>N/A</v>
      </c>
      <c r="I149" s="59">
        <v>-0.81599999999999995</v>
      </c>
      <c r="J149" s="59">
        <v>0.1023</v>
      </c>
      <c r="K149" s="47" t="s">
        <v>739</v>
      </c>
      <c r="L149" s="9" t="str">
        <f t="shared" si="49"/>
        <v>Yes</v>
      </c>
    </row>
    <row r="150" spans="1:12" x14ac:dyDescent="0.2">
      <c r="A150" s="2" t="s">
        <v>329</v>
      </c>
      <c r="B150" s="50" t="s">
        <v>213</v>
      </c>
      <c r="C150" s="13">
        <v>0.48960815769999999</v>
      </c>
      <c r="D150" s="11" t="str">
        <f t="shared" si="46"/>
        <v>N/A</v>
      </c>
      <c r="E150" s="13">
        <v>0.52006220839999995</v>
      </c>
      <c r="F150" s="11" t="str">
        <f t="shared" si="47"/>
        <v>N/A</v>
      </c>
      <c r="G150" s="13">
        <v>0.52500344259999998</v>
      </c>
      <c r="H150" s="11" t="str">
        <f t="shared" si="48"/>
        <v>N/A</v>
      </c>
      <c r="I150" s="59">
        <v>6.22</v>
      </c>
      <c r="J150" s="59">
        <v>0.95009999999999994</v>
      </c>
      <c r="K150" s="47" t="s">
        <v>739</v>
      </c>
      <c r="L150" s="9" t="str">
        <f t="shared" si="49"/>
        <v>Yes</v>
      </c>
    </row>
    <row r="151" spans="1:12" x14ac:dyDescent="0.2">
      <c r="A151" s="2" t="s">
        <v>330</v>
      </c>
      <c r="B151" s="50" t="s">
        <v>213</v>
      </c>
      <c r="C151" s="13">
        <v>2.84330712E-2</v>
      </c>
      <c r="D151" s="11" t="str">
        <f t="shared" si="46"/>
        <v>N/A</v>
      </c>
      <c r="E151" s="13">
        <v>2.8181666099999999E-2</v>
      </c>
      <c r="F151" s="11" t="str">
        <f t="shared" si="47"/>
        <v>N/A</v>
      </c>
      <c r="G151" s="13">
        <v>1.19810699E-2</v>
      </c>
      <c r="H151" s="11" t="str">
        <f t="shared" si="48"/>
        <v>N/A</v>
      </c>
      <c r="I151" s="59">
        <v>-0.88400000000000001</v>
      </c>
      <c r="J151" s="59">
        <v>-57.5</v>
      </c>
      <c r="K151" s="47" t="s">
        <v>739</v>
      </c>
      <c r="L151" s="9" t="str">
        <f t="shared" si="49"/>
        <v>No</v>
      </c>
    </row>
    <row r="152" spans="1:12" x14ac:dyDescent="0.2">
      <c r="A152" s="18" t="s">
        <v>1015</v>
      </c>
      <c r="B152" s="37" t="s">
        <v>213</v>
      </c>
      <c r="C152" s="38">
        <v>19501</v>
      </c>
      <c r="D152" s="46" t="str">
        <f t="shared" ref="D152:D158" si="50">IF($B152="N/A","N/A",IF(C152&gt;10,"No",IF(C152&lt;-10,"No","Yes")))</f>
        <v>N/A</v>
      </c>
      <c r="E152" s="38">
        <v>20606</v>
      </c>
      <c r="F152" s="46" t="str">
        <f t="shared" ref="F152:F158" si="51">IF($B152="N/A","N/A",IF(E152&gt;10,"No",IF(E152&lt;-10,"No","Yes")))</f>
        <v>N/A</v>
      </c>
      <c r="G152" s="38">
        <v>22566</v>
      </c>
      <c r="H152" s="46" t="str">
        <f t="shared" ref="H152:H158" si="52">IF($B152="N/A","N/A",IF(G152&gt;10,"No",IF(G152&lt;-10,"No","Yes")))</f>
        <v>N/A</v>
      </c>
      <c r="I152" s="12">
        <v>5.6660000000000004</v>
      </c>
      <c r="J152" s="12">
        <v>9.5120000000000005</v>
      </c>
      <c r="K152" s="47" t="s">
        <v>739</v>
      </c>
      <c r="L152" s="9" t="str">
        <f t="shared" ref="L152:L159" si="53">IF(J152="Div by 0", "N/A", IF(K152="N/A","N/A", IF(J152&gt;VALUE(MID(K152,1,2)), "No", IF(J152&lt;-1*VALUE(MID(K152,1,2)), "No", "Yes"))))</f>
        <v>Yes</v>
      </c>
    </row>
    <row r="153" spans="1:12" x14ac:dyDescent="0.2">
      <c r="A153" s="6" t="s">
        <v>1016</v>
      </c>
      <c r="B153" s="37" t="s">
        <v>213</v>
      </c>
      <c r="C153" s="8">
        <v>2.6042410895999999</v>
      </c>
      <c r="D153" s="46" t="str">
        <f t="shared" si="50"/>
        <v>N/A</v>
      </c>
      <c r="E153" s="8">
        <v>2.6730524505000002</v>
      </c>
      <c r="F153" s="46" t="str">
        <f t="shared" si="51"/>
        <v>N/A</v>
      </c>
      <c r="G153" s="8">
        <v>2.8622998602999998</v>
      </c>
      <c r="H153" s="46" t="str">
        <f t="shared" si="52"/>
        <v>N/A</v>
      </c>
      <c r="I153" s="12">
        <v>2.6419999999999999</v>
      </c>
      <c r="J153" s="12">
        <v>7.08</v>
      </c>
      <c r="K153" s="47" t="s">
        <v>739</v>
      </c>
      <c r="L153" s="9" t="str">
        <f t="shared" si="53"/>
        <v>Yes</v>
      </c>
    </row>
    <row r="154" spans="1:12" x14ac:dyDescent="0.2">
      <c r="A154" s="18" t="s">
        <v>1017</v>
      </c>
      <c r="B154" s="37" t="s">
        <v>213</v>
      </c>
      <c r="C154" s="8">
        <v>10.036395869</v>
      </c>
      <c r="D154" s="46" t="str">
        <f t="shared" si="50"/>
        <v>N/A</v>
      </c>
      <c r="E154" s="8">
        <v>10.147328162000001</v>
      </c>
      <c r="F154" s="46" t="str">
        <f t="shared" si="51"/>
        <v>N/A</v>
      </c>
      <c r="G154" s="8">
        <v>12.364031104</v>
      </c>
      <c r="H154" s="46" t="str">
        <f t="shared" si="52"/>
        <v>N/A</v>
      </c>
      <c r="I154" s="12">
        <v>1.105</v>
      </c>
      <c r="J154" s="12">
        <v>21.85</v>
      </c>
      <c r="K154" s="47" t="s">
        <v>739</v>
      </c>
      <c r="L154" s="9" t="str">
        <f t="shared" si="53"/>
        <v>Yes</v>
      </c>
    </row>
    <row r="155" spans="1:12" x14ac:dyDescent="0.2">
      <c r="A155" s="18" t="s">
        <v>1018</v>
      </c>
      <c r="B155" s="37" t="s">
        <v>213</v>
      </c>
      <c r="C155" s="8">
        <v>6.4708646882999998</v>
      </c>
      <c r="D155" s="46" t="str">
        <f t="shared" si="50"/>
        <v>N/A</v>
      </c>
      <c r="E155" s="8">
        <v>6.8366823215999997</v>
      </c>
      <c r="F155" s="46" t="str">
        <f t="shared" si="51"/>
        <v>N/A</v>
      </c>
      <c r="G155" s="8">
        <v>6.1989529995000003</v>
      </c>
      <c r="H155" s="46" t="str">
        <f t="shared" si="52"/>
        <v>N/A</v>
      </c>
      <c r="I155" s="12">
        <v>5.6529999999999996</v>
      </c>
      <c r="J155" s="12">
        <v>-9.33</v>
      </c>
      <c r="K155" s="47" t="s">
        <v>739</v>
      </c>
      <c r="L155" s="9" t="str">
        <f t="shared" si="53"/>
        <v>Yes</v>
      </c>
    </row>
    <row r="156" spans="1:12" x14ac:dyDescent="0.2">
      <c r="A156" s="18" t="s">
        <v>1019</v>
      </c>
      <c r="B156" s="37" t="s">
        <v>213</v>
      </c>
      <c r="C156" s="8">
        <v>8.2812832599999997E-2</v>
      </c>
      <c r="D156" s="46" t="str">
        <f t="shared" si="50"/>
        <v>N/A</v>
      </c>
      <c r="E156" s="8">
        <v>9.0575427700000002E-2</v>
      </c>
      <c r="F156" s="46" t="str">
        <f t="shared" si="51"/>
        <v>N/A</v>
      </c>
      <c r="G156" s="8">
        <v>6.6147974700000001E-2</v>
      </c>
      <c r="H156" s="46" t="str">
        <f t="shared" si="52"/>
        <v>N/A</v>
      </c>
      <c r="I156" s="12">
        <v>9.3740000000000006</v>
      </c>
      <c r="J156" s="12">
        <v>-27</v>
      </c>
      <c r="K156" s="47" t="s">
        <v>739</v>
      </c>
      <c r="L156" s="9" t="str">
        <f t="shared" si="53"/>
        <v>Yes</v>
      </c>
    </row>
    <row r="157" spans="1:12" x14ac:dyDescent="0.2">
      <c r="A157" s="18" t="s">
        <v>1020</v>
      </c>
      <c r="B157" s="37" t="s">
        <v>213</v>
      </c>
      <c r="C157" s="8">
        <v>0.2496779066</v>
      </c>
      <c r="D157" s="46" t="str">
        <f t="shared" si="50"/>
        <v>N/A</v>
      </c>
      <c r="E157" s="8">
        <v>0.28093598359999999</v>
      </c>
      <c r="F157" s="46" t="str">
        <f t="shared" si="51"/>
        <v>N/A</v>
      </c>
      <c r="G157" s="8">
        <v>0.2670067008</v>
      </c>
      <c r="H157" s="46" t="str">
        <f t="shared" si="52"/>
        <v>N/A</v>
      </c>
      <c r="I157" s="12">
        <v>12.52</v>
      </c>
      <c r="J157" s="12">
        <v>-4.96</v>
      </c>
      <c r="K157" s="47" t="s">
        <v>739</v>
      </c>
      <c r="L157" s="9" t="str">
        <f t="shared" si="53"/>
        <v>Yes</v>
      </c>
    </row>
    <row r="158" spans="1:12" x14ac:dyDescent="0.2">
      <c r="A158" s="2" t="s">
        <v>1021</v>
      </c>
      <c r="B158" s="37" t="s">
        <v>213</v>
      </c>
      <c r="C158" s="38">
        <v>1062</v>
      </c>
      <c r="D158" s="46" t="str">
        <f t="shared" si="50"/>
        <v>N/A</v>
      </c>
      <c r="E158" s="38">
        <v>1092</v>
      </c>
      <c r="F158" s="46" t="str">
        <f t="shared" si="51"/>
        <v>N/A</v>
      </c>
      <c r="G158" s="38">
        <v>1127</v>
      </c>
      <c r="H158" s="46" t="str">
        <f t="shared" si="52"/>
        <v>N/A</v>
      </c>
      <c r="I158" s="12">
        <v>2.8250000000000002</v>
      </c>
      <c r="J158" s="12">
        <v>3.2050000000000001</v>
      </c>
      <c r="K158" s="47" t="s">
        <v>739</v>
      </c>
      <c r="L158" s="9" t="str">
        <f t="shared" si="53"/>
        <v>Yes</v>
      </c>
    </row>
    <row r="159" spans="1:12" ht="25.5" x14ac:dyDescent="0.2">
      <c r="A159" s="18" t="s">
        <v>1022</v>
      </c>
      <c r="B159" s="37" t="s">
        <v>213</v>
      </c>
      <c r="C159" s="38">
        <v>19838</v>
      </c>
      <c r="D159" s="46" t="str">
        <f>IF($B159="N/A","N/A",IF(C159&gt;10,"No",IF(C159&lt;-10,"No","Yes")))</f>
        <v>N/A</v>
      </c>
      <c r="E159" s="38">
        <v>20787</v>
      </c>
      <c r="F159" s="46" t="str">
        <f>IF($B159="N/A","N/A",IF(E159&gt;10,"No",IF(E159&lt;-10,"No","Yes")))</f>
        <v>N/A</v>
      </c>
      <c r="G159" s="38">
        <v>22876</v>
      </c>
      <c r="H159" s="46" t="str">
        <f>IF($B159="N/A","N/A",IF(G159&gt;10,"No",IF(G159&lt;-10,"No","Yes")))</f>
        <v>N/A</v>
      </c>
      <c r="I159" s="12">
        <v>4.7839999999999998</v>
      </c>
      <c r="J159" s="12">
        <v>10.050000000000001</v>
      </c>
      <c r="K159" s="47" t="s">
        <v>739</v>
      </c>
      <c r="L159" s="9" t="str">
        <f t="shared" si="53"/>
        <v>Yes</v>
      </c>
    </row>
    <row r="160" spans="1:12" x14ac:dyDescent="0.2">
      <c r="A160" s="4" t="s">
        <v>1023</v>
      </c>
      <c r="B160" s="37" t="s">
        <v>213</v>
      </c>
      <c r="C160" s="38">
        <v>16529</v>
      </c>
      <c r="D160" s="46" t="str">
        <f t="shared" ref="D160:D234" si="54">IF($B160="N/A","N/A",IF(C160&gt;10,"No",IF(C160&lt;-10,"No","Yes")))</f>
        <v>N/A</v>
      </c>
      <c r="E160" s="38">
        <v>16879</v>
      </c>
      <c r="F160" s="46" t="str">
        <f t="shared" ref="F160:F234" si="55">IF($B160="N/A","N/A",IF(E160&gt;10,"No",IF(E160&lt;-10,"No","Yes")))</f>
        <v>N/A</v>
      </c>
      <c r="G160" s="38">
        <v>20586</v>
      </c>
      <c r="H160" s="46" t="str">
        <f t="shared" ref="H160:H223" si="56">IF($B160="N/A","N/A",IF(G160&gt;10,"No",IF(G160&lt;-10,"No","Yes")))</f>
        <v>N/A</v>
      </c>
      <c r="I160" s="12">
        <v>2.117</v>
      </c>
      <c r="J160" s="12">
        <v>21.96</v>
      </c>
      <c r="K160" s="47" t="s">
        <v>739</v>
      </c>
      <c r="L160" s="9" t="str">
        <f t="shared" ref="L160:L223" si="57">IF(J160="Div by 0", "N/A", IF(K160="N/A","N/A", IF(J160&gt;VALUE(MID(K160,1,2)), "No", IF(J160&lt;-1*VALUE(MID(K160,1,2)), "No", "Yes"))))</f>
        <v>Yes</v>
      </c>
    </row>
    <row r="161" spans="1:12" x14ac:dyDescent="0.2">
      <c r="A161" s="65" t="s">
        <v>71</v>
      </c>
      <c r="B161" s="37" t="s">
        <v>213</v>
      </c>
      <c r="C161" s="8">
        <v>2.2073483909</v>
      </c>
      <c r="D161" s="46" t="str">
        <f t="shared" si="54"/>
        <v>N/A</v>
      </c>
      <c r="E161" s="8">
        <v>2.1895783903999999</v>
      </c>
      <c r="F161" s="46" t="str">
        <f t="shared" si="55"/>
        <v>N/A</v>
      </c>
      <c r="G161" s="8">
        <v>2.6111541667</v>
      </c>
      <c r="H161" s="46" t="str">
        <f t="shared" si="56"/>
        <v>N/A</v>
      </c>
      <c r="I161" s="12">
        <v>-0.80500000000000005</v>
      </c>
      <c r="J161" s="12">
        <v>19.25</v>
      </c>
      <c r="K161" s="47" t="s">
        <v>739</v>
      </c>
      <c r="L161" s="9" t="str">
        <f t="shared" si="57"/>
        <v>Yes</v>
      </c>
    </row>
    <row r="162" spans="1:12" x14ac:dyDescent="0.2">
      <c r="A162" s="4" t="s">
        <v>111</v>
      </c>
      <c r="B162" s="37" t="s">
        <v>213</v>
      </c>
      <c r="C162" s="8">
        <v>10.292912877999999</v>
      </c>
      <c r="D162" s="46" t="str">
        <f t="shared" si="54"/>
        <v>N/A</v>
      </c>
      <c r="E162" s="8">
        <v>10.073260073</v>
      </c>
      <c r="F162" s="46" t="str">
        <f t="shared" si="55"/>
        <v>N/A</v>
      </c>
      <c r="G162" s="8">
        <v>12.475907751999999</v>
      </c>
      <c r="H162" s="46" t="str">
        <f t="shared" si="56"/>
        <v>N/A</v>
      </c>
      <c r="I162" s="12">
        <v>-2.13</v>
      </c>
      <c r="J162" s="12">
        <v>23.85</v>
      </c>
      <c r="K162" s="47" t="s">
        <v>739</v>
      </c>
      <c r="L162" s="9" t="str">
        <f t="shared" si="57"/>
        <v>Yes</v>
      </c>
    </row>
    <row r="163" spans="1:12" x14ac:dyDescent="0.2">
      <c r="A163" s="4" t="s">
        <v>112</v>
      </c>
      <c r="B163" s="37" t="s">
        <v>213</v>
      </c>
      <c r="C163" s="8">
        <v>5.0099939414000003</v>
      </c>
      <c r="D163" s="46" t="str">
        <f t="shared" si="54"/>
        <v>N/A</v>
      </c>
      <c r="E163" s="8">
        <v>5.1788365277999997</v>
      </c>
      <c r="F163" s="46" t="str">
        <f t="shared" si="55"/>
        <v>N/A</v>
      </c>
      <c r="G163" s="8">
        <v>5.3312255862000004</v>
      </c>
      <c r="H163" s="46" t="str">
        <f t="shared" si="56"/>
        <v>N/A</v>
      </c>
      <c r="I163" s="12">
        <v>3.37</v>
      </c>
      <c r="J163" s="12">
        <v>2.9430000000000001</v>
      </c>
      <c r="K163" s="47" t="s">
        <v>739</v>
      </c>
      <c r="L163" s="9" t="str">
        <f t="shared" si="57"/>
        <v>Yes</v>
      </c>
    </row>
    <row r="164" spans="1:12" x14ac:dyDescent="0.2">
      <c r="A164" s="4" t="s">
        <v>113</v>
      </c>
      <c r="B164" s="37" t="s">
        <v>213</v>
      </c>
      <c r="C164" s="8">
        <v>3.3748176000000002E-3</v>
      </c>
      <c r="D164" s="46" t="str">
        <f t="shared" si="54"/>
        <v>N/A</v>
      </c>
      <c r="E164" s="8">
        <v>2.9860031000000001E-3</v>
      </c>
      <c r="F164" s="46" t="str">
        <f t="shared" si="55"/>
        <v>N/A</v>
      </c>
      <c r="G164" s="8">
        <v>1.9672259999999999E-3</v>
      </c>
      <c r="H164" s="46" t="str">
        <f t="shared" si="56"/>
        <v>N/A</v>
      </c>
      <c r="I164" s="12">
        <v>-11.5</v>
      </c>
      <c r="J164" s="12">
        <v>-34.1</v>
      </c>
      <c r="K164" s="47" t="s">
        <v>739</v>
      </c>
      <c r="L164" s="9" t="str">
        <f t="shared" si="57"/>
        <v>No</v>
      </c>
    </row>
    <row r="165" spans="1:12" x14ac:dyDescent="0.2">
      <c r="A165" s="4" t="s">
        <v>114</v>
      </c>
      <c r="B165" s="37" t="s">
        <v>213</v>
      </c>
      <c r="C165" s="8">
        <v>3.5541339E-3</v>
      </c>
      <c r="D165" s="46" t="str">
        <f t="shared" si="54"/>
        <v>N/A</v>
      </c>
      <c r="E165" s="8">
        <v>2.6420312E-3</v>
      </c>
      <c r="F165" s="46" t="str">
        <f t="shared" si="55"/>
        <v>N/A</v>
      </c>
      <c r="G165" s="8">
        <v>5.990535E-3</v>
      </c>
      <c r="H165" s="46" t="str">
        <f t="shared" si="56"/>
        <v>N/A</v>
      </c>
      <c r="I165" s="12">
        <v>-25.7</v>
      </c>
      <c r="J165" s="12">
        <v>126.7</v>
      </c>
      <c r="K165" s="47" t="s">
        <v>739</v>
      </c>
      <c r="L165" s="9" t="str">
        <f t="shared" si="57"/>
        <v>No</v>
      </c>
    </row>
    <row r="166" spans="1:12" x14ac:dyDescent="0.2">
      <c r="A166" s="4" t="s">
        <v>428</v>
      </c>
      <c r="B166" s="37" t="s">
        <v>213</v>
      </c>
      <c r="C166" s="38">
        <v>7600</v>
      </c>
      <c r="D166" s="46" t="str">
        <f>IF($B166="N/A","N/A",IF(C166&gt;10,"No",IF(C166&lt;-10,"No","Yes")))</f>
        <v>N/A</v>
      </c>
      <c r="E166" s="38">
        <v>7418</v>
      </c>
      <c r="F166" s="46" t="str">
        <f>IF($B166="N/A","N/A",IF(E166&gt;10,"No",IF(E166&lt;-10,"No","Yes")))</f>
        <v>N/A</v>
      </c>
      <c r="G166" s="38">
        <v>11151</v>
      </c>
      <c r="H166" s="46" t="str">
        <f>IF($B166="N/A","N/A",IF(G166&gt;10,"No",IF(G166&lt;-10,"No","Yes")))</f>
        <v>N/A</v>
      </c>
      <c r="I166" s="12">
        <v>-2.39</v>
      </c>
      <c r="J166" s="12">
        <v>50.32</v>
      </c>
      <c r="K166" s="47" t="s">
        <v>739</v>
      </c>
      <c r="L166" s="9" t="str">
        <f t="shared" si="57"/>
        <v>No</v>
      </c>
    </row>
    <row r="167" spans="1:12" x14ac:dyDescent="0.2">
      <c r="A167" s="4" t="s">
        <v>429</v>
      </c>
      <c r="B167" s="37" t="s">
        <v>213</v>
      </c>
      <c r="C167" s="38">
        <v>64</v>
      </c>
      <c r="D167" s="46" t="str">
        <f>IF($B167="N/A","N/A",IF(C167&gt;10,"No",IF(C167&lt;-10,"No","Yes")))</f>
        <v>N/A</v>
      </c>
      <c r="E167" s="38">
        <v>62</v>
      </c>
      <c r="F167" s="46" t="str">
        <f>IF($B167="N/A","N/A",IF(E167&gt;10,"No",IF(E167&lt;-10,"No","Yes")))</f>
        <v>N/A</v>
      </c>
      <c r="G167" s="38">
        <v>112</v>
      </c>
      <c r="H167" s="46" t="str">
        <f>IF($B167="N/A","N/A",IF(G167&gt;10,"No",IF(G167&lt;-10,"No","Yes")))</f>
        <v>N/A</v>
      </c>
      <c r="I167" s="12">
        <v>-3.13</v>
      </c>
      <c r="J167" s="12">
        <v>80.650000000000006</v>
      </c>
      <c r="K167" s="47" t="s">
        <v>739</v>
      </c>
      <c r="L167" s="9" t="str">
        <f t="shared" si="57"/>
        <v>No</v>
      </c>
    </row>
    <row r="168" spans="1:12" x14ac:dyDescent="0.2">
      <c r="A168" s="4" t="s">
        <v>430</v>
      </c>
      <c r="B168" s="37" t="s">
        <v>213</v>
      </c>
      <c r="C168" s="38">
        <v>6001</v>
      </c>
      <c r="D168" s="46" t="str">
        <f>IF($B168="N/A","N/A",IF(C168&gt;10,"No",IF(C168&lt;-10,"No","Yes")))</f>
        <v>N/A</v>
      </c>
      <c r="E168" s="38">
        <v>6522</v>
      </c>
      <c r="F168" s="46" t="str">
        <f>IF($B168="N/A","N/A",IF(E168&gt;10,"No",IF(E168&lt;-10,"No","Yes")))</f>
        <v>N/A</v>
      </c>
      <c r="G168" s="38">
        <v>6064</v>
      </c>
      <c r="H168" s="46" t="str">
        <f>IF($B168="N/A","N/A",IF(G168&gt;10,"No",IF(G168&lt;-10,"No","Yes")))</f>
        <v>N/A</v>
      </c>
      <c r="I168" s="12">
        <v>8.6820000000000004</v>
      </c>
      <c r="J168" s="12">
        <v>-7.02</v>
      </c>
      <c r="K168" s="47" t="s">
        <v>739</v>
      </c>
      <c r="L168" s="9" t="str">
        <f t="shared" si="57"/>
        <v>Yes</v>
      </c>
    </row>
    <row r="169" spans="1:12" x14ac:dyDescent="0.2">
      <c r="A169" s="4" t="s">
        <v>431</v>
      </c>
      <c r="B169" s="37" t="s">
        <v>213</v>
      </c>
      <c r="C169" s="38">
        <v>2847</v>
      </c>
      <c r="D169" s="46" t="str">
        <f>IF($B169="N/A","N/A",IF(C169&gt;10,"No",IF(C169&lt;-10,"No","Yes")))</f>
        <v>N/A</v>
      </c>
      <c r="E169" s="38">
        <v>2862</v>
      </c>
      <c r="F169" s="46" t="str">
        <f>IF($B169="N/A","N/A",IF(E169&gt;10,"No",IF(E169&lt;-10,"No","Yes")))</f>
        <v>N/A</v>
      </c>
      <c r="G169" s="38">
        <v>3244</v>
      </c>
      <c r="H169" s="46" t="str">
        <f>IF($B169="N/A","N/A",IF(G169&gt;10,"No",IF(G169&lt;-10,"No","Yes")))</f>
        <v>N/A</v>
      </c>
      <c r="I169" s="12">
        <v>0.52690000000000003</v>
      </c>
      <c r="J169" s="12">
        <v>13.35</v>
      </c>
      <c r="K169" s="47" t="s">
        <v>739</v>
      </c>
      <c r="L169" s="9" t="str">
        <f t="shared" si="57"/>
        <v>Yes</v>
      </c>
    </row>
    <row r="170" spans="1:12" x14ac:dyDescent="0.2">
      <c r="A170" s="4" t="s">
        <v>432</v>
      </c>
      <c r="B170" s="37" t="s">
        <v>213</v>
      </c>
      <c r="C170" s="38">
        <v>17</v>
      </c>
      <c r="D170" s="46" t="str">
        <f>IF($B170="N/A","N/A",IF(C170&gt;10,"No",IF(C170&lt;-10,"No","Yes")))</f>
        <v>N/A</v>
      </c>
      <c r="E170" s="38">
        <v>15</v>
      </c>
      <c r="F170" s="46" t="str">
        <f>IF($B170="N/A","N/A",IF(E170&gt;10,"No",IF(E170&lt;-10,"No","Yes")))</f>
        <v>N/A</v>
      </c>
      <c r="G170" s="38">
        <v>15</v>
      </c>
      <c r="H170" s="46" t="str">
        <f>IF($B170="N/A","N/A",IF(G170&gt;10,"No",IF(G170&lt;-10,"No","Yes")))</f>
        <v>N/A</v>
      </c>
      <c r="I170" s="12">
        <v>-11.8</v>
      </c>
      <c r="J170" s="12">
        <v>0</v>
      </c>
      <c r="K170" s="47" t="s">
        <v>739</v>
      </c>
      <c r="L170" s="9" t="str">
        <f t="shared" si="57"/>
        <v>Yes</v>
      </c>
    </row>
    <row r="171" spans="1:12" x14ac:dyDescent="0.2">
      <c r="A171" s="6" t="s">
        <v>1024</v>
      </c>
      <c r="B171" s="37" t="s">
        <v>213</v>
      </c>
      <c r="C171" s="38">
        <v>13800</v>
      </c>
      <c r="D171" s="46" t="str">
        <f t="shared" si="54"/>
        <v>N/A</v>
      </c>
      <c r="E171" s="38">
        <v>14193</v>
      </c>
      <c r="F171" s="46" t="str">
        <f t="shared" si="55"/>
        <v>N/A</v>
      </c>
      <c r="G171" s="38">
        <v>17917</v>
      </c>
      <c r="H171" s="46" t="str">
        <f t="shared" si="56"/>
        <v>N/A</v>
      </c>
      <c r="I171" s="12">
        <v>2.8479999999999999</v>
      </c>
      <c r="J171" s="12">
        <v>26.24</v>
      </c>
      <c r="K171" s="47" t="s">
        <v>739</v>
      </c>
      <c r="L171" s="9" t="str">
        <f t="shared" si="57"/>
        <v>Yes</v>
      </c>
    </row>
    <row r="172" spans="1:12" x14ac:dyDescent="0.2">
      <c r="A172" s="4" t="s">
        <v>1025</v>
      </c>
      <c r="B172" s="37" t="s">
        <v>213</v>
      </c>
      <c r="C172" s="38">
        <v>7552</v>
      </c>
      <c r="D172" s="46" t="str">
        <f>IF($B172="N/A","N/A",IF(C172&gt;10,"No",IF(C172&lt;-10,"No","Yes")))</f>
        <v>N/A</v>
      </c>
      <c r="E172" s="38">
        <v>7366</v>
      </c>
      <c r="F172" s="46" t="str">
        <f>IF($B172="N/A","N/A",IF(E172&gt;10,"No",IF(E172&lt;-10,"No","Yes")))</f>
        <v>N/A</v>
      </c>
      <c r="G172" s="38">
        <v>11062</v>
      </c>
      <c r="H172" s="46" t="str">
        <f>IF($B172="N/A","N/A",IF(G172&gt;10,"No",IF(G172&lt;-10,"No","Yes")))</f>
        <v>N/A</v>
      </c>
      <c r="I172" s="12">
        <v>-2.46</v>
      </c>
      <c r="J172" s="12">
        <v>50.18</v>
      </c>
      <c r="K172" s="47" t="s">
        <v>739</v>
      </c>
      <c r="L172" s="9" t="str">
        <f t="shared" si="57"/>
        <v>No</v>
      </c>
    </row>
    <row r="173" spans="1:12" x14ac:dyDescent="0.2">
      <c r="A173" s="4" t="s">
        <v>1026</v>
      </c>
      <c r="B173" s="37" t="s">
        <v>213</v>
      </c>
      <c r="C173" s="38">
        <v>62</v>
      </c>
      <c r="D173" s="46" t="str">
        <f>IF($B173="N/A","N/A",IF(C173&gt;10,"No",IF(C173&lt;-10,"No","Yes")))</f>
        <v>N/A</v>
      </c>
      <c r="E173" s="38">
        <v>61</v>
      </c>
      <c r="F173" s="46" t="str">
        <f>IF($B173="N/A","N/A",IF(E173&gt;10,"No",IF(E173&lt;-10,"No","Yes")))</f>
        <v>N/A</v>
      </c>
      <c r="G173" s="38">
        <v>111</v>
      </c>
      <c r="H173" s="46" t="str">
        <f>IF($B173="N/A","N/A",IF(G173&gt;10,"No",IF(G173&lt;-10,"No","Yes")))</f>
        <v>N/A</v>
      </c>
      <c r="I173" s="12">
        <v>-1.61</v>
      </c>
      <c r="J173" s="12">
        <v>81.97</v>
      </c>
      <c r="K173" s="47" t="s">
        <v>739</v>
      </c>
      <c r="L173" s="9" t="str">
        <f t="shared" si="57"/>
        <v>No</v>
      </c>
    </row>
    <row r="174" spans="1:12" ht="25.5" x14ac:dyDescent="0.2">
      <c r="A174" s="4" t="s">
        <v>1027</v>
      </c>
      <c r="B174" s="37" t="s">
        <v>213</v>
      </c>
      <c r="C174" s="38">
        <v>4640</v>
      </c>
      <c r="D174" s="46" t="str">
        <f>IF($B174="N/A","N/A",IF(C174&gt;10,"No",IF(C174&lt;-10,"No","Yes")))</f>
        <v>N/A</v>
      </c>
      <c r="E174" s="38">
        <v>5132</v>
      </c>
      <c r="F174" s="46" t="str">
        <f>IF($B174="N/A","N/A",IF(E174&gt;10,"No",IF(E174&lt;-10,"No","Yes")))</f>
        <v>N/A</v>
      </c>
      <c r="G174" s="38">
        <v>4646</v>
      </c>
      <c r="H174" s="46" t="str">
        <f>IF($B174="N/A","N/A",IF(G174&gt;10,"No",IF(G174&lt;-10,"No","Yes")))</f>
        <v>N/A</v>
      </c>
      <c r="I174" s="12">
        <v>10.6</v>
      </c>
      <c r="J174" s="12">
        <v>-9.4700000000000006</v>
      </c>
      <c r="K174" s="47" t="s">
        <v>739</v>
      </c>
      <c r="L174" s="9" t="str">
        <f t="shared" si="57"/>
        <v>Yes</v>
      </c>
    </row>
    <row r="175" spans="1:12" ht="25.5" x14ac:dyDescent="0.2">
      <c r="A175" s="4" t="s">
        <v>1028</v>
      </c>
      <c r="B175" s="37" t="s">
        <v>213</v>
      </c>
      <c r="C175" s="38">
        <v>1543</v>
      </c>
      <c r="D175" s="46" t="str">
        <f>IF($B175="N/A","N/A",IF(C175&gt;10,"No",IF(C175&lt;-10,"No","Yes")))</f>
        <v>N/A</v>
      </c>
      <c r="E175" s="38">
        <v>1632</v>
      </c>
      <c r="F175" s="46" t="str">
        <f>IF($B175="N/A","N/A",IF(E175&gt;10,"No",IF(E175&lt;-10,"No","Yes")))</f>
        <v>N/A</v>
      </c>
      <c r="G175" s="38">
        <v>2093</v>
      </c>
      <c r="H175" s="46" t="str">
        <f>IF($B175="N/A","N/A",IF(G175&gt;10,"No",IF(G175&lt;-10,"No","Yes")))</f>
        <v>N/A</v>
      </c>
      <c r="I175" s="12">
        <v>5.7679999999999998</v>
      </c>
      <c r="J175" s="12">
        <v>28.25</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-33.299999999999997</v>
      </c>
      <c r="J176" s="12">
        <v>150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764</v>
      </c>
      <c r="D189" s="11" t="str">
        <f t="shared" si="54"/>
        <v>N/A</v>
      </c>
      <c r="E189" s="1">
        <v>818</v>
      </c>
      <c r="F189" s="11" t="str">
        <f t="shared" si="55"/>
        <v>N/A</v>
      </c>
      <c r="G189" s="1">
        <v>864</v>
      </c>
      <c r="H189" s="11" t="str">
        <f t="shared" si="56"/>
        <v>N/A</v>
      </c>
      <c r="I189" s="59">
        <v>7.0679999999999996</v>
      </c>
      <c r="J189" s="59">
        <v>5.6230000000000002</v>
      </c>
      <c r="K189" s="50" t="s">
        <v>739</v>
      </c>
      <c r="L189" s="11" t="str">
        <f t="shared" si="57"/>
        <v>Yes</v>
      </c>
    </row>
    <row r="190" spans="1:12" ht="25.5" x14ac:dyDescent="0.2">
      <c r="A190" s="4" t="s">
        <v>1043</v>
      </c>
      <c r="B190" s="37" t="s">
        <v>213</v>
      </c>
      <c r="C190" s="38">
        <v>29</v>
      </c>
      <c r="D190" s="46" t="str">
        <f t="shared" si="54"/>
        <v>N/A</v>
      </c>
      <c r="E190" s="38">
        <v>31</v>
      </c>
      <c r="F190" s="46" t="str">
        <f t="shared" si="55"/>
        <v>N/A</v>
      </c>
      <c r="G190" s="38">
        <v>38</v>
      </c>
      <c r="H190" s="46" t="str">
        <f t="shared" si="56"/>
        <v>N/A</v>
      </c>
      <c r="I190" s="12">
        <v>6.8970000000000002</v>
      </c>
      <c r="J190" s="12">
        <v>22.58</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11</v>
      </c>
      <c r="H191" s="46" t="str">
        <f t="shared" si="56"/>
        <v>N/A</v>
      </c>
      <c r="I191" s="12" t="s">
        <v>1747</v>
      </c>
      <c r="J191" s="12" t="s">
        <v>1747</v>
      </c>
      <c r="K191" s="47" t="s">
        <v>739</v>
      </c>
      <c r="L191" s="9" t="str">
        <f t="shared" si="57"/>
        <v>N/A</v>
      </c>
    </row>
    <row r="192" spans="1:12" ht="25.5" x14ac:dyDescent="0.2">
      <c r="A192" s="4" t="s">
        <v>1045</v>
      </c>
      <c r="B192" s="37" t="s">
        <v>213</v>
      </c>
      <c r="C192" s="38">
        <v>422</v>
      </c>
      <c r="D192" s="46" t="str">
        <f t="shared" si="54"/>
        <v>N/A</v>
      </c>
      <c r="E192" s="38">
        <v>456</v>
      </c>
      <c r="F192" s="46" t="str">
        <f t="shared" si="55"/>
        <v>N/A</v>
      </c>
      <c r="G192" s="38">
        <v>495</v>
      </c>
      <c r="H192" s="46" t="str">
        <f t="shared" si="56"/>
        <v>N/A</v>
      </c>
      <c r="I192" s="12">
        <v>8.0570000000000004</v>
      </c>
      <c r="J192" s="12">
        <v>8.5530000000000008</v>
      </c>
      <c r="K192" s="47" t="s">
        <v>739</v>
      </c>
      <c r="L192" s="9" t="str">
        <f t="shared" si="57"/>
        <v>Yes</v>
      </c>
    </row>
    <row r="193" spans="1:12" ht="25.5" x14ac:dyDescent="0.2">
      <c r="A193" s="4" t="s">
        <v>1046</v>
      </c>
      <c r="B193" s="37" t="s">
        <v>213</v>
      </c>
      <c r="C193" s="38">
        <v>310</v>
      </c>
      <c r="D193" s="46" t="str">
        <f t="shared" si="54"/>
        <v>N/A</v>
      </c>
      <c r="E193" s="38">
        <v>329</v>
      </c>
      <c r="F193" s="46" t="str">
        <f t="shared" si="55"/>
        <v>N/A</v>
      </c>
      <c r="G193" s="38">
        <v>327</v>
      </c>
      <c r="H193" s="46" t="str">
        <f t="shared" si="56"/>
        <v>N/A</v>
      </c>
      <c r="I193" s="12">
        <v>6.1289999999999996</v>
      </c>
      <c r="J193" s="12">
        <v>-0.60799999999999998</v>
      </c>
      <c r="K193" s="47" t="s">
        <v>739</v>
      </c>
      <c r="L193" s="9" t="str">
        <f t="shared" si="57"/>
        <v>Yes</v>
      </c>
    </row>
    <row r="194" spans="1:12" ht="25.5" x14ac:dyDescent="0.2">
      <c r="A194" s="4" t="s">
        <v>1047</v>
      </c>
      <c r="B194" s="37" t="s">
        <v>213</v>
      </c>
      <c r="C194" s="38">
        <v>11</v>
      </c>
      <c r="D194" s="46" t="str">
        <f t="shared" si="54"/>
        <v>N/A</v>
      </c>
      <c r="E194" s="38">
        <v>11</v>
      </c>
      <c r="F194" s="46" t="str">
        <f t="shared" si="55"/>
        <v>N/A</v>
      </c>
      <c r="G194" s="38">
        <v>11</v>
      </c>
      <c r="H194" s="46" t="str">
        <f t="shared" si="56"/>
        <v>N/A</v>
      </c>
      <c r="I194" s="12">
        <v>-33.299999999999997</v>
      </c>
      <c r="J194" s="12">
        <v>50</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1965</v>
      </c>
      <c r="D201" s="11" t="str">
        <f t="shared" si="54"/>
        <v>N/A</v>
      </c>
      <c r="E201" s="1">
        <v>1868</v>
      </c>
      <c r="F201" s="11" t="str">
        <f t="shared" si="55"/>
        <v>N/A</v>
      </c>
      <c r="G201" s="1">
        <v>1805</v>
      </c>
      <c r="H201" s="11" t="str">
        <f t="shared" si="56"/>
        <v>N/A</v>
      </c>
      <c r="I201" s="59">
        <v>-4.9400000000000004</v>
      </c>
      <c r="J201" s="59">
        <v>-3.37</v>
      </c>
      <c r="K201" s="50" t="s">
        <v>739</v>
      </c>
      <c r="L201" s="11" t="str">
        <f t="shared" si="57"/>
        <v>Yes</v>
      </c>
    </row>
    <row r="202" spans="1:12" x14ac:dyDescent="0.2">
      <c r="A202" s="4" t="s">
        <v>1055</v>
      </c>
      <c r="B202" s="37" t="s">
        <v>213</v>
      </c>
      <c r="C202" s="38">
        <v>19</v>
      </c>
      <c r="D202" s="46" t="str">
        <f t="shared" si="54"/>
        <v>N/A</v>
      </c>
      <c r="E202" s="38">
        <v>21</v>
      </c>
      <c r="F202" s="46" t="str">
        <f t="shared" si="55"/>
        <v>N/A</v>
      </c>
      <c r="G202" s="38">
        <v>51</v>
      </c>
      <c r="H202" s="46" t="str">
        <f t="shared" si="56"/>
        <v>N/A</v>
      </c>
      <c r="I202" s="12">
        <v>10.53</v>
      </c>
      <c r="J202" s="12">
        <v>142.9</v>
      </c>
      <c r="K202" s="47" t="s">
        <v>739</v>
      </c>
      <c r="L202" s="9" t="str">
        <f t="shared" si="57"/>
        <v>No</v>
      </c>
    </row>
    <row r="203" spans="1:12" x14ac:dyDescent="0.2">
      <c r="A203" s="4" t="s">
        <v>1056</v>
      </c>
      <c r="B203" s="37" t="s">
        <v>213</v>
      </c>
      <c r="C203" s="38">
        <v>11</v>
      </c>
      <c r="D203" s="46" t="str">
        <f t="shared" si="54"/>
        <v>N/A</v>
      </c>
      <c r="E203" s="38">
        <v>11</v>
      </c>
      <c r="F203" s="46" t="str">
        <f t="shared" si="55"/>
        <v>N/A</v>
      </c>
      <c r="G203" s="38">
        <v>0</v>
      </c>
      <c r="H203" s="46" t="str">
        <f t="shared" si="56"/>
        <v>N/A</v>
      </c>
      <c r="I203" s="12">
        <v>-50</v>
      </c>
      <c r="J203" s="12">
        <v>-100</v>
      </c>
      <c r="K203" s="47" t="s">
        <v>739</v>
      </c>
      <c r="L203" s="9" t="str">
        <f t="shared" si="57"/>
        <v>No</v>
      </c>
    </row>
    <row r="204" spans="1:12" ht="25.5" x14ac:dyDescent="0.2">
      <c r="A204" s="4" t="s">
        <v>1057</v>
      </c>
      <c r="B204" s="37" t="s">
        <v>213</v>
      </c>
      <c r="C204" s="38">
        <v>939</v>
      </c>
      <c r="D204" s="46" t="str">
        <f t="shared" si="54"/>
        <v>N/A</v>
      </c>
      <c r="E204" s="38">
        <v>934</v>
      </c>
      <c r="F204" s="46" t="str">
        <f t="shared" si="55"/>
        <v>N/A</v>
      </c>
      <c r="G204" s="38">
        <v>923</v>
      </c>
      <c r="H204" s="46" t="str">
        <f t="shared" si="56"/>
        <v>N/A</v>
      </c>
      <c r="I204" s="12">
        <v>-0.53200000000000003</v>
      </c>
      <c r="J204" s="12">
        <v>-1.18</v>
      </c>
      <c r="K204" s="47" t="s">
        <v>739</v>
      </c>
      <c r="L204" s="9" t="str">
        <f t="shared" si="57"/>
        <v>Yes</v>
      </c>
    </row>
    <row r="205" spans="1:12" ht="25.5" x14ac:dyDescent="0.2">
      <c r="A205" s="4" t="s">
        <v>1058</v>
      </c>
      <c r="B205" s="37" t="s">
        <v>213</v>
      </c>
      <c r="C205" s="38">
        <v>994</v>
      </c>
      <c r="D205" s="46" t="str">
        <f t="shared" si="54"/>
        <v>N/A</v>
      </c>
      <c r="E205" s="38">
        <v>901</v>
      </c>
      <c r="F205" s="46" t="str">
        <f t="shared" si="55"/>
        <v>N/A</v>
      </c>
      <c r="G205" s="38">
        <v>824</v>
      </c>
      <c r="H205" s="46" t="str">
        <f t="shared" si="56"/>
        <v>N/A</v>
      </c>
      <c r="I205" s="12">
        <v>-9.36</v>
      </c>
      <c r="J205" s="12">
        <v>-8.5500000000000007</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0</v>
      </c>
      <c r="J206" s="12">
        <v>-36.4</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2.1114404984999999</v>
      </c>
      <c r="D231" s="46" t="str">
        <f>IF($B231="N/A","N/A",IF(C231&lt;15,"Yes","No"))</f>
        <v>Yes</v>
      </c>
      <c r="E231" s="8">
        <v>1.1730552757999999</v>
      </c>
      <c r="F231" s="46" t="str">
        <f>IF($B231="N/A","N/A",IF(E231&lt;15,"Yes","No"))</f>
        <v>Yes</v>
      </c>
      <c r="G231" s="8">
        <v>1.5690274944</v>
      </c>
      <c r="H231" s="46" t="str">
        <f>IF($B231="N/A","N/A",IF(G231&lt;15,"Yes","No"))</f>
        <v>Yes</v>
      </c>
      <c r="I231" s="12">
        <v>-44.4</v>
      </c>
      <c r="J231" s="12">
        <v>33.76</v>
      </c>
      <c r="K231" s="47" t="s">
        <v>739</v>
      </c>
      <c r="L231" s="9" t="str">
        <f t="shared" si="59"/>
        <v>No</v>
      </c>
    </row>
    <row r="232" spans="1:12" x14ac:dyDescent="0.2">
      <c r="A232" s="18" t="s">
        <v>1085</v>
      </c>
      <c r="B232" s="37" t="s">
        <v>213</v>
      </c>
      <c r="C232" s="38" t="s">
        <v>213</v>
      </c>
      <c r="D232" s="46" t="str">
        <f t="shared" ref="D232" si="60">IF($B232="N/A","N/A",IF(C232&gt;10,"No",IF(C232&lt;-10,"No","Yes")))</f>
        <v>N/A</v>
      </c>
      <c r="E232" s="38">
        <v>246</v>
      </c>
      <c r="F232" s="46" t="str">
        <f t="shared" ref="F232" si="61">IF($B232="N/A","N/A",IF(E232&gt;10,"No",IF(E232&lt;-10,"No","Yes")))</f>
        <v>N/A</v>
      </c>
      <c r="G232" s="38">
        <v>38</v>
      </c>
      <c r="H232" s="46" t="str">
        <f t="shared" ref="H232" si="62">IF($B232="N/A","N/A",IF(G232&gt;10,"No",IF(G232&lt;-10,"No","Yes")))</f>
        <v>N/A</v>
      </c>
      <c r="I232" s="12" t="s">
        <v>213</v>
      </c>
      <c r="J232" s="12">
        <v>-84.6</v>
      </c>
      <c r="K232" s="47" t="s">
        <v>739</v>
      </c>
      <c r="L232" s="9" t="str">
        <f t="shared" si="59"/>
        <v>No</v>
      </c>
    </row>
    <row r="233" spans="1:12" ht="25.5" x14ac:dyDescent="0.2">
      <c r="A233" s="18" t="s">
        <v>1086</v>
      </c>
      <c r="B233" s="37" t="s">
        <v>279</v>
      </c>
      <c r="C233" s="8">
        <v>3.0892802E-2</v>
      </c>
      <c r="D233" s="46" t="str">
        <f>IF($B233="N/A","N/A",IF(C233&lt;10,"Yes","No"))</f>
        <v>Yes</v>
      </c>
      <c r="E233" s="8">
        <v>1.4532994624</v>
      </c>
      <c r="F233" s="46" t="str">
        <f>IF($B233="N/A","N/A",IF(E233&lt;10,"Yes","No"))</f>
        <v>Yes</v>
      </c>
      <c r="G233" s="8">
        <v>0.18718289739999999</v>
      </c>
      <c r="H233" s="46" t="str">
        <f>IF($B233="N/A","N/A",IF(G233&lt;10,"Yes","No"))</f>
        <v>Yes</v>
      </c>
      <c r="I233" s="12">
        <v>4604</v>
      </c>
      <c r="J233" s="12">
        <v>-87.1</v>
      </c>
      <c r="K233" s="47" t="s">
        <v>739</v>
      </c>
      <c r="L233" s="9" t="str">
        <f t="shared" si="59"/>
        <v>No</v>
      </c>
    </row>
    <row r="234" spans="1:12" x14ac:dyDescent="0.2">
      <c r="A234" s="2" t="s">
        <v>72</v>
      </c>
      <c r="B234" s="37" t="s">
        <v>213</v>
      </c>
      <c r="C234" s="8">
        <v>0</v>
      </c>
      <c r="D234" s="46" t="str">
        <f t="shared" si="54"/>
        <v>N/A</v>
      </c>
      <c r="E234" s="8">
        <v>0</v>
      </c>
      <c r="F234" s="46" t="str">
        <f t="shared" si="55"/>
        <v>N/A</v>
      </c>
      <c r="G234" s="8">
        <v>2.7883027299999998</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2.1114404984999999</v>
      </c>
      <c r="D235" s="46" t="str">
        <f>IF($B235="N/A","N/A",IF(C235&lt;15,"Yes","No"))</f>
        <v>Yes</v>
      </c>
      <c r="E235" s="9">
        <v>1.1730552757999999</v>
      </c>
      <c r="F235" s="46" t="str">
        <f>IF($B235="N/A","N/A",IF(E235&lt;15,"Yes","No"))</f>
        <v>Yes</v>
      </c>
      <c r="G235" s="9">
        <v>1.4281550568000001</v>
      </c>
      <c r="H235" s="46" t="str">
        <f>IF($B235="N/A","N/A",IF(G235&lt;15,"Yes","No"))</f>
        <v>Yes</v>
      </c>
      <c r="I235" s="12">
        <v>-44.4</v>
      </c>
      <c r="J235" s="12">
        <v>21.75</v>
      </c>
      <c r="K235" s="47" t="s">
        <v>739</v>
      </c>
      <c r="L235" s="9" t="str">
        <f t="shared" si="59"/>
        <v>Yes</v>
      </c>
    </row>
    <row r="236" spans="1:12" ht="25.5" x14ac:dyDescent="0.2">
      <c r="A236" s="18" t="s">
        <v>152</v>
      </c>
      <c r="B236" s="37" t="s">
        <v>213</v>
      </c>
      <c r="C236" s="38">
        <v>491</v>
      </c>
      <c r="D236" s="46" t="str">
        <f>IF($B236="N/A","N/A",IF(C236&gt;10,"No",IF(C236&lt;-10,"No","Yes")))</f>
        <v>N/A</v>
      </c>
      <c r="E236" s="38">
        <v>132</v>
      </c>
      <c r="F236" s="46" t="str">
        <f>IF($B236="N/A","N/A",IF(E236&gt;10,"No",IF(E236&lt;-10,"No","Yes")))</f>
        <v>N/A</v>
      </c>
      <c r="G236" s="38">
        <v>172</v>
      </c>
      <c r="H236" s="46" t="str">
        <f>IF($B236="N/A","N/A",IF(G236&gt;10,"No",IF(G236&lt;-10,"No","Yes")))</f>
        <v>N/A</v>
      </c>
      <c r="I236" s="12">
        <v>-73.099999999999994</v>
      </c>
      <c r="J236" s="12">
        <v>30.3</v>
      </c>
      <c r="K236" s="47" t="s">
        <v>739</v>
      </c>
      <c r="L236" s="9" t="str">
        <f>IF(J236="Div by 0", "N/A", IF(K236="N/A","N/A", IF(J236&gt;VALUE(MID(K236,1,2)), "No", IF(J236&lt;-1*VALUE(MID(K236,1,2)), "No", "Yes"))))</f>
        <v>No</v>
      </c>
    </row>
    <row r="237" spans="1:12" x14ac:dyDescent="0.2">
      <c r="A237" s="18" t="s">
        <v>1088</v>
      </c>
      <c r="B237" s="37" t="s">
        <v>213</v>
      </c>
      <c r="C237" s="38">
        <v>16185</v>
      </c>
      <c r="D237" s="46" t="str">
        <f t="shared" ref="D237:D242" si="63">IF($B237="N/A","N/A",IF(C237&gt;10,"No",IF(C237&lt;-10,"No","Yes")))</f>
        <v>N/A</v>
      </c>
      <c r="E237" s="38">
        <v>16927</v>
      </c>
      <c r="F237" s="46" t="str">
        <f t="shared" ref="F237:F242" si="64">IF($B237="N/A","N/A",IF(E237&gt;10,"No",IF(E237&lt;-10,"No","Yes")))</f>
        <v>N/A</v>
      </c>
      <c r="G237" s="38">
        <v>20301</v>
      </c>
      <c r="H237" s="46" t="str">
        <f>IF($B237="N/A","N/A",IF(G237&gt;10,"No",IF(G237&lt;-10,"No","Yes")))</f>
        <v>N/A</v>
      </c>
      <c r="I237" s="12">
        <v>4.5839999999999996</v>
      </c>
      <c r="J237" s="12">
        <v>19.93</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99.975711649000004</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0</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11</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1.5641698241999999</v>
      </c>
      <c r="H242" s="46" t="str">
        <f t="shared" si="65"/>
        <v>N/A</v>
      </c>
      <c r="I242" s="12" t="s">
        <v>213</v>
      </c>
      <c r="J242" s="12" t="s">
        <v>213</v>
      </c>
      <c r="K242" s="47" t="s">
        <v>213</v>
      </c>
      <c r="L242" s="9" t="str">
        <f t="shared" si="66"/>
        <v>N/A</v>
      </c>
    </row>
    <row r="243" spans="1:12" x14ac:dyDescent="0.2">
      <c r="A243" s="6" t="s">
        <v>1094</v>
      </c>
      <c r="B243" s="37" t="s">
        <v>213</v>
      </c>
      <c r="C243" s="38">
        <v>49120</v>
      </c>
      <c r="D243" s="46" t="str">
        <f>IF($B243="N/A","N/A",IF(C243&gt;10,"No",IF(C243&lt;-10,"No","Yes")))</f>
        <v>N/A</v>
      </c>
      <c r="E243" s="38">
        <v>47967</v>
      </c>
      <c r="F243" s="46" t="str">
        <f>IF($B243="N/A","N/A",IF(E243&gt;10,"No",IF(E243&lt;-10,"No","Yes")))</f>
        <v>N/A</v>
      </c>
      <c r="G243" s="38">
        <v>48144</v>
      </c>
      <c r="H243" s="46" t="str">
        <f>IF($B243="N/A","N/A",IF(G243&gt;10,"No",IF(G243&lt;-10,"No","Yes")))</f>
        <v>N/A</v>
      </c>
      <c r="I243" s="12">
        <v>-2.35</v>
      </c>
      <c r="J243" s="12">
        <v>0.36899999999999999</v>
      </c>
      <c r="K243" s="47" t="s">
        <v>739</v>
      </c>
      <c r="L243" s="9" t="str">
        <f t="shared" ref="L243:L276" si="67">IF(J243="Div by 0", "N/A", IF(K243="N/A","N/A", IF(J243&gt;VALUE(MID(K243,1,2)), "No", IF(J243&lt;-1*VALUE(MID(K243,1,2)), "No", "Yes"))))</f>
        <v>Yes</v>
      </c>
    </row>
    <row r="244" spans="1:12" x14ac:dyDescent="0.2">
      <c r="A244" s="2" t="s">
        <v>1095</v>
      </c>
      <c r="B244" s="37" t="s">
        <v>213</v>
      </c>
      <c r="C244" s="8">
        <v>0.3290401429</v>
      </c>
      <c r="D244" s="46" t="str">
        <f>IF($B244="N/A","N/A",IF(C244&gt;10,"No",IF(C244&lt;-10,"No","Yes")))</f>
        <v>N/A</v>
      </c>
      <c r="E244" s="8">
        <v>0.33801982330000002</v>
      </c>
      <c r="F244" s="46" t="str">
        <f>IF($B244="N/A","N/A",IF(E244&gt;10,"No",IF(E244&lt;-10,"No","Yes")))</f>
        <v>N/A</v>
      </c>
      <c r="G244" s="8">
        <v>0.52947561980000002</v>
      </c>
      <c r="H244" s="46" t="str">
        <f>IF($B244="N/A","N/A",IF(G244&gt;10,"No",IF(G244&lt;-10,"No","Yes")))</f>
        <v>N/A</v>
      </c>
      <c r="I244" s="12">
        <v>2.7290000000000001</v>
      </c>
      <c r="J244" s="12">
        <v>56.64</v>
      </c>
      <c r="K244" s="47" t="s">
        <v>739</v>
      </c>
      <c r="L244" s="9" t="str">
        <f t="shared" si="67"/>
        <v>No</v>
      </c>
    </row>
    <row r="245" spans="1:12" x14ac:dyDescent="0.2">
      <c r="A245" s="2" t="s">
        <v>1096</v>
      </c>
      <c r="B245" s="37" t="s">
        <v>213</v>
      </c>
      <c r="C245" s="8">
        <v>4.8848573385999998</v>
      </c>
      <c r="D245" s="46" t="str">
        <f>IF($B245="N/A","N/A",IF(C245&gt;10,"No",IF(C245&lt;-10,"No","Yes")))</f>
        <v>N/A</v>
      </c>
      <c r="E245" s="8">
        <v>5.0977102522999997</v>
      </c>
      <c r="F245" s="46" t="str">
        <f>IF($B245="N/A","N/A",IF(E245&gt;10,"No",IF(E245&lt;-10,"No","Yes")))</f>
        <v>N/A</v>
      </c>
      <c r="G245" s="8">
        <v>5.5013345246999998</v>
      </c>
      <c r="H245" s="46" t="str">
        <f>IF($B245="N/A","N/A",IF(G245&gt;10,"No",IF(G245&lt;-10,"No","Yes")))</f>
        <v>N/A</v>
      </c>
      <c r="I245" s="12">
        <v>4.3570000000000002</v>
      </c>
      <c r="J245" s="12">
        <v>7.9180000000000001</v>
      </c>
      <c r="K245" s="47" t="s">
        <v>739</v>
      </c>
      <c r="L245" s="9" t="str">
        <f t="shared" si="67"/>
        <v>Yes</v>
      </c>
    </row>
    <row r="246" spans="1:12" x14ac:dyDescent="0.2">
      <c r="A246" s="2" t="s">
        <v>1097</v>
      </c>
      <c r="B246" s="37" t="s">
        <v>213</v>
      </c>
      <c r="C246" s="8">
        <v>3.0373358699999999E-2</v>
      </c>
      <c r="D246" s="46" t="str">
        <f t="shared" ref="D246:D274" si="68">IF($B246="N/A","N/A",IF(C246&gt;10,"No",IF(C246&lt;-10,"No","Yes")))</f>
        <v>N/A</v>
      </c>
      <c r="E246" s="8">
        <v>2.9611197499999999E-2</v>
      </c>
      <c r="F246" s="46" t="str">
        <f t="shared" ref="F246:F274" si="69">IF($B246="N/A","N/A",IF(E246&gt;10,"No",IF(E246&lt;-10,"No","Yes")))</f>
        <v>N/A</v>
      </c>
      <c r="G246" s="8">
        <v>0.1440993056</v>
      </c>
      <c r="H246" s="46" t="str">
        <f t="shared" ref="H246:H274" si="70">IF($B246="N/A","N/A",IF(G246&gt;10,"No",IF(G246&lt;-10,"No","Yes")))</f>
        <v>N/A</v>
      </c>
      <c r="I246" s="12">
        <v>-2.5099999999999998</v>
      </c>
      <c r="J246" s="12">
        <v>386.6</v>
      </c>
      <c r="K246" s="47" t="s">
        <v>739</v>
      </c>
      <c r="L246" s="9" t="str">
        <f t="shared" si="67"/>
        <v>No</v>
      </c>
    </row>
    <row r="247" spans="1:12" x14ac:dyDescent="0.2">
      <c r="A247" s="2" t="s">
        <v>1098</v>
      </c>
      <c r="B247" s="37" t="s">
        <v>213</v>
      </c>
      <c r="C247" s="8">
        <v>35.657736905</v>
      </c>
      <c r="D247" s="46" t="str">
        <f t="shared" si="68"/>
        <v>N/A</v>
      </c>
      <c r="E247" s="8">
        <v>33.782772195</v>
      </c>
      <c r="F247" s="46" t="str">
        <f t="shared" si="69"/>
        <v>N/A</v>
      </c>
      <c r="G247" s="8">
        <v>32.070756776000003</v>
      </c>
      <c r="H247" s="46" t="str">
        <f t="shared" si="70"/>
        <v>N/A</v>
      </c>
      <c r="I247" s="12">
        <v>-5.26</v>
      </c>
      <c r="J247" s="12">
        <v>-5.07</v>
      </c>
      <c r="K247" s="47" t="s">
        <v>739</v>
      </c>
      <c r="L247" s="9" t="str">
        <f t="shared" si="67"/>
        <v>Yes</v>
      </c>
    </row>
    <row r="248" spans="1:12" x14ac:dyDescent="0.2">
      <c r="A248" s="2" t="s">
        <v>1099</v>
      </c>
      <c r="B248" s="37" t="s">
        <v>213</v>
      </c>
      <c r="C248" s="8">
        <v>0</v>
      </c>
      <c r="D248" s="46" t="str">
        <f t="shared" si="68"/>
        <v>N/A</v>
      </c>
      <c r="E248" s="8">
        <v>0</v>
      </c>
      <c r="F248" s="46" t="str">
        <f t="shared" si="69"/>
        <v>N/A</v>
      </c>
      <c r="G248" s="8">
        <v>1.597291459</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40307</v>
      </c>
      <c r="D273" s="46" t="str">
        <f t="shared" si="68"/>
        <v>N/A</v>
      </c>
      <c r="E273" s="38">
        <v>38533</v>
      </c>
      <c r="F273" s="46" t="str">
        <f t="shared" si="69"/>
        <v>N/A</v>
      </c>
      <c r="G273" s="38">
        <v>38034</v>
      </c>
      <c r="H273" s="46" t="str">
        <f t="shared" si="70"/>
        <v>N/A</v>
      </c>
      <c r="I273" s="12">
        <v>-4.4000000000000004</v>
      </c>
      <c r="J273" s="12">
        <v>-1.29</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626970</v>
      </c>
      <c r="D277" s="11" t="str">
        <f t="shared" ref="D277:D284" si="74">IF($B277="N/A","N/A",IF(C277&gt;10,"No",IF(C277&lt;-10,"No","Yes")))</f>
        <v>N/A</v>
      </c>
      <c r="E277" s="1">
        <v>647710</v>
      </c>
      <c r="F277" s="11" t="str">
        <f t="shared" ref="F277:F278" si="75">IF($B277="N/A","N/A",IF(E277&gt;10,"No",IF(E277&lt;-10,"No","Yes")))</f>
        <v>N/A</v>
      </c>
      <c r="G277" s="1">
        <v>660189</v>
      </c>
      <c r="H277" s="11" t="str">
        <f t="shared" ref="H277:H278" si="76">IF($B277="N/A","N/A",IF(G277&gt;10,"No",IF(G277&lt;-10,"No","Yes")))</f>
        <v>N/A</v>
      </c>
      <c r="I277" s="12">
        <v>3.3079999999999998</v>
      </c>
      <c r="J277" s="12">
        <v>1.927</v>
      </c>
      <c r="K277" s="1" t="s">
        <v>213</v>
      </c>
      <c r="L277" s="9" t="str">
        <f t="shared" ref="L277:L278" si="77">IF(J277="Div by 0", "N/A", IF(K277="N/A","N/A", IF(J277&gt;VALUE(MID(K277,1,2)), "No", IF(J277&lt;-1*VALUE(MID(K277,1,2)), "No", "Yes"))))</f>
        <v>N/A</v>
      </c>
    </row>
    <row r="278" spans="1:12" x14ac:dyDescent="0.2">
      <c r="A278" s="18" t="s">
        <v>694</v>
      </c>
      <c r="B278" s="1" t="s">
        <v>213</v>
      </c>
      <c r="C278" s="1">
        <v>517210.58332999999</v>
      </c>
      <c r="D278" s="11" t="str">
        <f t="shared" si="74"/>
        <v>N/A</v>
      </c>
      <c r="E278" s="1">
        <v>532421.83333000005</v>
      </c>
      <c r="F278" s="11" t="str">
        <f t="shared" si="75"/>
        <v>N/A</v>
      </c>
      <c r="G278" s="1">
        <v>543619.58333000005</v>
      </c>
      <c r="H278" s="11" t="str">
        <f t="shared" si="76"/>
        <v>N/A</v>
      </c>
      <c r="I278" s="12">
        <v>2.9409999999999998</v>
      </c>
      <c r="J278" s="12">
        <v>2.1030000000000002</v>
      </c>
      <c r="K278" s="1" t="s">
        <v>213</v>
      </c>
      <c r="L278" s="9" t="str">
        <f t="shared" si="77"/>
        <v>N/A</v>
      </c>
    </row>
    <row r="279" spans="1:12" x14ac:dyDescent="0.2">
      <c r="A279" s="18" t="s">
        <v>695</v>
      </c>
      <c r="B279" s="1" t="s">
        <v>213</v>
      </c>
      <c r="C279" s="1">
        <v>860</v>
      </c>
      <c r="D279" s="11" t="str">
        <f t="shared" si="74"/>
        <v>N/A</v>
      </c>
      <c r="E279" s="1">
        <v>447</v>
      </c>
      <c r="F279" s="11" t="str">
        <f t="shared" ref="F279:F284" si="78">IF($B279="N/A","N/A",IF(E279&gt;10,"No",IF(E279&lt;-10,"No","Yes")))</f>
        <v>N/A</v>
      </c>
      <c r="G279" s="1">
        <v>653</v>
      </c>
      <c r="H279" s="11" t="str">
        <f t="shared" ref="H279:H284" si="79">IF($B279="N/A","N/A",IF(G279&gt;10,"No",IF(G279&lt;-10,"No","Yes")))</f>
        <v>N/A</v>
      </c>
      <c r="I279" s="12">
        <v>-48</v>
      </c>
      <c r="J279" s="12">
        <v>46.09</v>
      </c>
      <c r="K279" s="1" t="s">
        <v>213</v>
      </c>
      <c r="L279" s="9" t="str">
        <f t="shared" ref="L279:L285" si="80">IF(J279="Div by 0", "N/A", IF(K279="N/A","N/A", IF(J279&gt;VALUE(MID(K279,1,2)), "No", IF(J279&lt;-1*VALUE(MID(K279,1,2)), "No", "Yes"))))</f>
        <v>N/A</v>
      </c>
    </row>
    <row r="280" spans="1:12" x14ac:dyDescent="0.2">
      <c r="A280" s="18" t="s">
        <v>696</v>
      </c>
      <c r="B280" s="1" t="s">
        <v>213</v>
      </c>
      <c r="C280" s="1">
        <v>861</v>
      </c>
      <c r="D280" s="11" t="str">
        <f t="shared" si="74"/>
        <v>N/A</v>
      </c>
      <c r="E280" s="1">
        <v>448</v>
      </c>
      <c r="F280" s="11" t="str">
        <f t="shared" si="78"/>
        <v>N/A</v>
      </c>
      <c r="G280" s="1">
        <v>656</v>
      </c>
      <c r="H280" s="11" t="str">
        <f t="shared" si="79"/>
        <v>N/A</v>
      </c>
      <c r="I280" s="12">
        <v>-48</v>
      </c>
      <c r="J280" s="12">
        <v>46.43</v>
      </c>
      <c r="K280" s="1" t="s">
        <v>213</v>
      </c>
      <c r="L280" s="9" t="str">
        <f t="shared" si="80"/>
        <v>N/A</v>
      </c>
    </row>
    <row r="281" spans="1:12" x14ac:dyDescent="0.2">
      <c r="A281" s="18" t="s">
        <v>697</v>
      </c>
      <c r="B281" s="1" t="s">
        <v>213</v>
      </c>
      <c r="C281" s="1">
        <v>72.166666667000001</v>
      </c>
      <c r="D281" s="11" t="str">
        <f t="shared" si="74"/>
        <v>N/A</v>
      </c>
      <c r="E281" s="1">
        <v>38.333333332999999</v>
      </c>
      <c r="F281" s="11" t="str">
        <f t="shared" si="78"/>
        <v>N/A</v>
      </c>
      <c r="G281" s="1">
        <v>55.416666667000001</v>
      </c>
      <c r="H281" s="11" t="str">
        <f t="shared" si="79"/>
        <v>N/A</v>
      </c>
      <c r="I281" s="12">
        <v>-46.9</v>
      </c>
      <c r="J281" s="12">
        <v>44.57</v>
      </c>
      <c r="K281" s="1" t="s">
        <v>213</v>
      </c>
      <c r="L281" s="9" t="str">
        <f t="shared" si="80"/>
        <v>N/A</v>
      </c>
    </row>
    <row r="282" spans="1:12" x14ac:dyDescent="0.2">
      <c r="A282" s="18" t="s">
        <v>698</v>
      </c>
      <c r="B282" s="1" t="s">
        <v>213</v>
      </c>
      <c r="C282" s="1">
        <v>66093</v>
      </c>
      <c r="D282" s="11" t="str">
        <f t="shared" si="74"/>
        <v>N/A</v>
      </c>
      <c r="E282" s="1">
        <v>69924</v>
      </c>
      <c r="F282" s="11" t="str">
        <f t="shared" si="78"/>
        <v>N/A</v>
      </c>
      <c r="G282" s="1">
        <v>73615</v>
      </c>
      <c r="H282" s="11" t="str">
        <f t="shared" si="79"/>
        <v>N/A</v>
      </c>
      <c r="I282" s="12">
        <v>5.7960000000000003</v>
      </c>
      <c r="J282" s="12">
        <v>5.2789999999999999</v>
      </c>
      <c r="K282" s="1" t="s">
        <v>213</v>
      </c>
      <c r="L282" s="9" t="str">
        <f t="shared" si="80"/>
        <v>N/A</v>
      </c>
    </row>
    <row r="283" spans="1:12" x14ac:dyDescent="0.2">
      <c r="A283" s="18" t="s">
        <v>699</v>
      </c>
      <c r="B283" s="1" t="s">
        <v>213</v>
      </c>
      <c r="C283" s="1">
        <v>73423</v>
      </c>
      <c r="D283" s="11" t="str">
        <f t="shared" si="74"/>
        <v>N/A</v>
      </c>
      <c r="E283" s="1">
        <v>77766</v>
      </c>
      <c r="F283" s="11" t="str">
        <f t="shared" si="78"/>
        <v>N/A</v>
      </c>
      <c r="G283" s="1">
        <v>83004</v>
      </c>
      <c r="H283" s="11" t="str">
        <f t="shared" si="79"/>
        <v>N/A</v>
      </c>
      <c r="I283" s="12">
        <v>5.915</v>
      </c>
      <c r="J283" s="12">
        <v>6.7359999999999998</v>
      </c>
      <c r="K283" s="1" t="s">
        <v>213</v>
      </c>
      <c r="L283" s="9" t="str">
        <f t="shared" si="80"/>
        <v>N/A</v>
      </c>
    </row>
    <row r="284" spans="1:12" ht="25.5" x14ac:dyDescent="0.2">
      <c r="A284" s="18" t="s">
        <v>700</v>
      </c>
      <c r="B284" s="1" t="s">
        <v>213</v>
      </c>
      <c r="C284" s="1">
        <v>64191.25</v>
      </c>
      <c r="D284" s="11" t="str">
        <f t="shared" si="74"/>
        <v>N/A</v>
      </c>
      <c r="E284" s="1">
        <v>67001</v>
      </c>
      <c r="F284" s="11" t="str">
        <f t="shared" si="78"/>
        <v>N/A</v>
      </c>
      <c r="G284" s="1">
        <v>70602.416666999998</v>
      </c>
      <c r="H284" s="11" t="str">
        <f t="shared" si="79"/>
        <v>N/A</v>
      </c>
      <c r="I284" s="12">
        <v>4.3769999999999998</v>
      </c>
      <c r="J284" s="12">
        <v>5.375</v>
      </c>
      <c r="K284" s="1" t="s">
        <v>213</v>
      </c>
      <c r="L284" s="9" t="str">
        <f t="shared" si="80"/>
        <v>N/A</v>
      </c>
    </row>
    <row r="285" spans="1:12" x14ac:dyDescent="0.2">
      <c r="A285" s="18" t="s">
        <v>404</v>
      </c>
      <c r="B285" s="37" t="s">
        <v>290</v>
      </c>
      <c r="C285" s="8">
        <v>42.936770371000001</v>
      </c>
      <c r="D285" s="46" t="str">
        <f>IF($B285="N/A","N/A",IF(C285&lt;=40,"Yes","No"))</f>
        <v>No</v>
      </c>
      <c r="E285" s="8">
        <v>44.461400529999999</v>
      </c>
      <c r="F285" s="46" t="str">
        <f>IF($B285="N/A","N/A",IF(E285&lt;=40,"Yes","No"))</f>
        <v>No</v>
      </c>
      <c r="G285" s="8">
        <v>44.941453705999997</v>
      </c>
      <c r="H285" s="46" t="str">
        <f>IF($B285="N/A","N/A",IF(G285&lt;=40,"Yes","No"))</f>
        <v>No</v>
      </c>
      <c r="I285" s="12">
        <v>3.5510000000000002</v>
      </c>
      <c r="J285" s="12">
        <v>1.08</v>
      </c>
      <c r="K285" s="47" t="s">
        <v>741</v>
      </c>
      <c r="L285" s="9" t="str">
        <f t="shared" si="80"/>
        <v>Yes</v>
      </c>
    </row>
    <row r="286" spans="1:12" x14ac:dyDescent="0.2">
      <c r="A286" s="18" t="s">
        <v>701</v>
      </c>
      <c r="B286" s="1" t="s">
        <v>213</v>
      </c>
      <c r="C286" s="1">
        <v>38242</v>
      </c>
      <c r="D286" s="11" t="str">
        <f t="shared" ref="D286:D304" si="81">IF($B286="N/A","N/A",IF(C286&gt;10,"No",IF(C286&lt;-10,"No","Yes")))</f>
        <v>N/A</v>
      </c>
      <c r="E286" s="1">
        <v>36409</v>
      </c>
      <c r="F286" s="11" t="str">
        <f t="shared" ref="F286:F287" si="82">IF($B286="N/A","N/A",IF(E286&gt;10,"No",IF(E286&lt;-10,"No","Yes")))</f>
        <v>N/A</v>
      </c>
      <c r="G286" s="1">
        <v>37432</v>
      </c>
      <c r="H286" s="11" t="str">
        <f t="shared" ref="H286:H287" si="83">IF($B286="N/A","N/A",IF(G286&gt;10,"No",IF(G286&lt;-10,"No","Yes")))</f>
        <v>N/A</v>
      </c>
      <c r="I286" s="12">
        <v>-4.79</v>
      </c>
      <c r="J286" s="12">
        <v>2.81</v>
      </c>
      <c r="K286" s="1" t="s">
        <v>213</v>
      </c>
      <c r="L286" s="9" t="str">
        <f t="shared" ref="L286:L287" si="84">IF(J286="Div by 0", "N/A", IF(K286="N/A","N/A", IF(J286&gt;VALUE(MID(K286,1,2)), "No", IF(J286&lt;-1*VALUE(MID(K286,1,2)), "No", "Yes"))))</f>
        <v>N/A</v>
      </c>
    </row>
    <row r="287" spans="1:12" x14ac:dyDescent="0.2">
      <c r="A287" s="18" t="s">
        <v>702</v>
      </c>
      <c r="B287" s="1" t="s">
        <v>213</v>
      </c>
      <c r="C287" s="1">
        <v>16688.583332999999</v>
      </c>
      <c r="D287" s="11" t="str">
        <f t="shared" si="81"/>
        <v>N/A</v>
      </c>
      <c r="E287" s="1">
        <v>15930.083333</v>
      </c>
      <c r="F287" s="11" t="str">
        <f t="shared" si="82"/>
        <v>N/A</v>
      </c>
      <c r="G287" s="1">
        <v>16472.583332999999</v>
      </c>
      <c r="H287" s="11" t="str">
        <f t="shared" si="83"/>
        <v>N/A</v>
      </c>
      <c r="I287" s="12">
        <v>-4.55</v>
      </c>
      <c r="J287" s="12">
        <v>3.4060000000000001</v>
      </c>
      <c r="K287" s="1" t="s">
        <v>213</v>
      </c>
      <c r="L287" s="9" t="str">
        <f t="shared" si="84"/>
        <v>N/A</v>
      </c>
    </row>
    <row r="288" spans="1:12" x14ac:dyDescent="0.2">
      <c r="A288" s="18" t="s">
        <v>703</v>
      </c>
      <c r="B288" s="1" t="s">
        <v>213</v>
      </c>
      <c r="C288" s="1">
        <v>4127</v>
      </c>
      <c r="D288" s="11" t="str">
        <f t="shared" si="81"/>
        <v>N/A</v>
      </c>
      <c r="E288" s="1">
        <v>3708</v>
      </c>
      <c r="F288" s="11" t="str">
        <f t="shared" ref="F288:F289" si="85">IF($B288="N/A","N/A",IF(E288&gt;10,"No",IF(E288&lt;-10,"No","Yes")))</f>
        <v>N/A</v>
      </c>
      <c r="G288" s="1">
        <v>3822</v>
      </c>
      <c r="H288" s="11" t="str">
        <f t="shared" ref="H288:H289" si="86">IF($B288="N/A","N/A",IF(G288&gt;10,"No",IF(G288&lt;-10,"No","Yes")))</f>
        <v>N/A</v>
      </c>
      <c r="I288" s="12">
        <v>-10.199999999999999</v>
      </c>
      <c r="J288" s="12">
        <v>3.0739999999999998</v>
      </c>
      <c r="K288" s="1" t="s">
        <v>213</v>
      </c>
      <c r="L288" s="9" t="str">
        <f t="shared" ref="L288:L289" si="87">IF(J288="Div by 0", "N/A", IF(K288="N/A","N/A", IF(J288&gt;VALUE(MID(K288,1,2)), "No", IF(J288&lt;-1*VALUE(MID(K288,1,2)), "No", "Yes"))))</f>
        <v>N/A</v>
      </c>
    </row>
    <row r="289" spans="1:12" x14ac:dyDescent="0.2">
      <c r="A289" s="18" t="s">
        <v>715</v>
      </c>
      <c r="B289" s="1" t="s">
        <v>213</v>
      </c>
      <c r="C289" s="1">
        <v>1954.5833333</v>
      </c>
      <c r="D289" s="11" t="str">
        <f t="shared" si="81"/>
        <v>N/A</v>
      </c>
      <c r="E289" s="1">
        <v>1733.25</v>
      </c>
      <c r="F289" s="11" t="str">
        <f t="shared" si="85"/>
        <v>N/A</v>
      </c>
      <c r="G289" s="1">
        <v>1797.1666667</v>
      </c>
      <c r="H289" s="11" t="str">
        <f t="shared" si="86"/>
        <v>N/A</v>
      </c>
      <c r="I289" s="12">
        <v>-11.3</v>
      </c>
      <c r="J289" s="12">
        <v>3.6880000000000002</v>
      </c>
      <c r="K289" s="1" t="s">
        <v>213</v>
      </c>
      <c r="L289" s="9" t="str">
        <f t="shared" si="87"/>
        <v>N/A</v>
      </c>
    </row>
    <row r="290" spans="1:12" x14ac:dyDescent="0.2">
      <c r="A290" s="18" t="s">
        <v>704</v>
      </c>
      <c r="B290" s="1" t="s">
        <v>213</v>
      </c>
      <c r="C290" s="1">
        <v>20612</v>
      </c>
      <c r="D290" s="11" t="str">
        <f t="shared" si="81"/>
        <v>N/A</v>
      </c>
      <c r="E290" s="1">
        <v>19981</v>
      </c>
      <c r="F290" s="11" t="str">
        <f t="shared" ref="F290:F304" si="88">IF($B290="N/A","N/A",IF(E290&gt;10,"No",IF(E290&lt;-10,"No","Yes")))</f>
        <v>N/A</v>
      </c>
      <c r="G290" s="1">
        <v>19981</v>
      </c>
      <c r="H290" s="11" t="str">
        <f t="shared" ref="H290:H304" si="89">IF($B290="N/A","N/A",IF(G290&gt;10,"No",IF(G290&lt;-10,"No","Yes")))</f>
        <v>N/A</v>
      </c>
      <c r="I290" s="12">
        <v>-3.06</v>
      </c>
      <c r="J290" s="12">
        <v>0</v>
      </c>
      <c r="K290" s="1" t="s">
        <v>213</v>
      </c>
      <c r="L290" s="9" t="str">
        <f t="shared" ref="L290:L301" si="90">IF(J290="Div by 0", "N/A", IF(K290="N/A","N/A", IF(J290&gt;VALUE(MID(K290,1,2)), "No", IF(J290&lt;-1*VALUE(MID(K290,1,2)), "No", "Yes"))))</f>
        <v>N/A</v>
      </c>
    </row>
    <row r="291" spans="1:12" x14ac:dyDescent="0.2">
      <c r="A291" s="18" t="s">
        <v>705</v>
      </c>
      <c r="B291" s="1" t="s">
        <v>213</v>
      </c>
      <c r="C291" s="1">
        <v>40307</v>
      </c>
      <c r="D291" s="11" t="str">
        <f t="shared" si="81"/>
        <v>N/A</v>
      </c>
      <c r="E291" s="1">
        <v>38533</v>
      </c>
      <c r="F291" s="11" t="str">
        <f t="shared" si="88"/>
        <v>N/A</v>
      </c>
      <c r="G291" s="1">
        <v>38034</v>
      </c>
      <c r="H291" s="11" t="str">
        <f t="shared" si="89"/>
        <v>N/A</v>
      </c>
      <c r="I291" s="12">
        <v>-4.4000000000000004</v>
      </c>
      <c r="J291" s="12">
        <v>-1.29</v>
      </c>
      <c r="K291" s="1" t="s">
        <v>213</v>
      </c>
      <c r="L291" s="9" t="str">
        <f t="shared" si="90"/>
        <v>N/A</v>
      </c>
    </row>
    <row r="292" spans="1:12" x14ac:dyDescent="0.2">
      <c r="A292" s="18" t="s">
        <v>723</v>
      </c>
      <c r="B292" s="37" t="s">
        <v>213</v>
      </c>
      <c r="C292" s="13">
        <v>2.4809585999999999E-3</v>
      </c>
      <c r="D292" s="11" t="str">
        <f t="shared" si="81"/>
        <v>N/A</v>
      </c>
      <c r="E292" s="13">
        <v>2.5951782000000001E-3</v>
      </c>
      <c r="F292" s="11" t="str">
        <f t="shared" si="88"/>
        <v>N/A</v>
      </c>
      <c r="G292" s="13">
        <v>0</v>
      </c>
      <c r="H292" s="11" t="str">
        <f t="shared" si="89"/>
        <v>N/A</v>
      </c>
      <c r="I292" s="12">
        <v>4.6040000000000001</v>
      </c>
      <c r="J292" s="12">
        <v>-100</v>
      </c>
      <c r="K292" s="37" t="s">
        <v>213</v>
      </c>
      <c r="L292" s="9" t="str">
        <f t="shared" si="90"/>
        <v>N/A</v>
      </c>
    </row>
    <row r="293" spans="1:12" x14ac:dyDescent="0.2">
      <c r="A293" s="18" t="s">
        <v>716</v>
      </c>
      <c r="B293" s="1" t="s">
        <v>213</v>
      </c>
      <c r="C293" s="1">
        <v>21324.916667000001</v>
      </c>
      <c r="D293" s="11" t="str">
        <f t="shared" si="81"/>
        <v>N/A</v>
      </c>
      <c r="E293" s="1">
        <v>20653.5</v>
      </c>
      <c r="F293" s="11" t="str">
        <f t="shared" si="88"/>
        <v>N/A</v>
      </c>
      <c r="G293" s="1">
        <v>20242.5</v>
      </c>
      <c r="H293" s="11" t="str">
        <f t="shared" si="89"/>
        <v>N/A</v>
      </c>
      <c r="I293" s="12">
        <v>-3.15</v>
      </c>
      <c r="J293" s="12">
        <v>-1.99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11</v>
      </c>
      <c r="D298" s="11" t="str">
        <f t="shared" si="81"/>
        <v>N/A</v>
      </c>
      <c r="E298" s="1">
        <v>11</v>
      </c>
      <c r="F298" s="11" t="str">
        <f t="shared" si="88"/>
        <v>N/A</v>
      </c>
      <c r="G298" s="1">
        <v>14</v>
      </c>
      <c r="H298" s="11" t="str">
        <f t="shared" si="89"/>
        <v>N/A</v>
      </c>
      <c r="I298" s="12">
        <v>0</v>
      </c>
      <c r="J298" s="12">
        <v>133.30000000000001</v>
      </c>
      <c r="K298" s="1" t="s">
        <v>213</v>
      </c>
      <c r="L298" s="9" t="str">
        <f t="shared" si="90"/>
        <v>N/A</v>
      </c>
    </row>
    <row r="299" spans="1:12" x14ac:dyDescent="0.2">
      <c r="A299" s="18" t="s">
        <v>719</v>
      </c>
      <c r="B299" s="1" t="s">
        <v>213</v>
      </c>
      <c r="C299" s="1">
        <v>3.75</v>
      </c>
      <c r="D299" s="11" t="str">
        <f t="shared" si="81"/>
        <v>N/A</v>
      </c>
      <c r="E299" s="1">
        <v>4.5</v>
      </c>
      <c r="F299" s="11" t="str">
        <f t="shared" si="88"/>
        <v>N/A</v>
      </c>
      <c r="G299" s="1">
        <v>11</v>
      </c>
      <c r="H299" s="11" t="str">
        <f t="shared" si="89"/>
        <v>N/A</v>
      </c>
      <c r="I299" s="12">
        <v>20</v>
      </c>
      <c r="J299" s="12">
        <v>33.33</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88019</v>
      </c>
      <c r="D309" s="1" t="s">
        <v>213</v>
      </c>
      <c r="E309" s="1">
        <v>91030</v>
      </c>
      <c r="F309" s="1" t="s">
        <v>213</v>
      </c>
      <c r="G309" s="1">
        <v>94640</v>
      </c>
      <c r="H309" s="1" t="s">
        <v>213</v>
      </c>
      <c r="I309" s="12">
        <v>3.4209999999999998</v>
      </c>
      <c r="J309" s="12">
        <v>3.9660000000000002</v>
      </c>
      <c r="K309" s="1" t="s">
        <v>213</v>
      </c>
      <c r="L309" s="9" t="str">
        <f>IF(J309="Div by 0", "N/A", IF(K309="N/A","N/A", IF(J309&gt;VALUE(MID(K309,1,2)), "No", IF(J309&lt;-1*VALUE(MID(K309,1,2)), "No", "Yes"))))</f>
        <v>N/A</v>
      </c>
    </row>
    <row r="310" spans="1:12" x14ac:dyDescent="0.2">
      <c r="A310" s="82" t="s">
        <v>73</v>
      </c>
      <c r="B310" s="37" t="s">
        <v>213</v>
      </c>
      <c r="C310" s="38">
        <v>619928</v>
      </c>
      <c r="D310" s="46" t="str">
        <f>IF($B310="N/A","N/A",IF(C310&gt;10,"No",IF(C310&lt;-10,"No","Yes")))</f>
        <v>N/A</v>
      </c>
      <c r="E310" s="38">
        <v>629458</v>
      </c>
      <c r="F310" s="46" t="str">
        <f>IF($B310="N/A","N/A",IF(E310&gt;10,"No",IF(E310&lt;-10,"No","Yes")))</f>
        <v>N/A</v>
      </c>
      <c r="G310" s="38">
        <v>648832</v>
      </c>
      <c r="H310" s="46" t="str">
        <f>IF($B310="N/A","N/A",IF(G310&gt;10,"No",IF(G310&lt;-10,"No","Yes")))</f>
        <v>N/A</v>
      </c>
      <c r="I310" s="12">
        <v>1.5369999999999999</v>
      </c>
      <c r="J310" s="12">
        <v>3.0779999999999998</v>
      </c>
      <c r="K310" s="47" t="s">
        <v>741</v>
      </c>
      <c r="L310" s="9" t="str">
        <f t="shared" ref="L310:L339" si="92">IF(J310="Div by 0", "N/A", IF(K310="N/A","N/A", IF(J310&gt;VALUE(MID(K310,1,2)), "No", IF(J310&lt;-1*VALUE(MID(K310,1,2)), "No", "Yes"))))</f>
        <v>Yes</v>
      </c>
    </row>
    <row r="311" spans="1:12" x14ac:dyDescent="0.2">
      <c r="A311" s="60" t="s">
        <v>182</v>
      </c>
      <c r="B311" s="37" t="s">
        <v>213</v>
      </c>
      <c r="C311" s="38">
        <v>67357</v>
      </c>
      <c r="D311" s="11" t="str">
        <f t="shared" ref="D311:D314" si="93">IF($B311="N/A","N/A",IF(C311&gt;10,"No",IF(C311&lt;-10,"No","Yes")))</f>
        <v>N/A</v>
      </c>
      <c r="E311" s="38">
        <v>65794</v>
      </c>
      <c r="F311" s="11" t="str">
        <f t="shared" ref="F311:F314" si="94">IF($B311="N/A","N/A",IF(E311&gt;10,"No",IF(E311&lt;-10,"No","Yes")))</f>
        <v>N/A</v>
      </c>
      <c r="G311" s="38">
        <v>78889</v>
      </c>
      <c r="H311" s="11" t="str">
        <f t="shared" ref="H311:H314" si="95">IF($B311="N/A","N/A",IF(G311&gt;10,"No",IF(G311&lt;-10,"No","Yes")))</f>
        <v>N/A</v>
      </c>
      <c r="I311" s="12">
        <v>-2.3199999999999998</v>
      </c>
      <c r="J311" s="12">
        <v>19.899999999999999</v>
      </c>
      <c r="K311" s="47" t="s">
        <v>741</v>
      </c>
      <c r="L311" s="9" t="str">
        <f>IF(J311="Div by 0", "N/A", IF(OR(J311="N/A",K311="N/A"),"N/A", IF(J311&gt;VALUE(MID(K311,1,2)), "No", IF(J311&lt;-1*VALUE(MID(K311,1,2)), "No", "Yes"))))</f>
        <v>No</v>
      </c>
    </row>
    <row r="312" spans="1:12" x14ac:dyDescent="0.2">
      <c r="A312" s="60" t="s">
        <v>183</v>
      </c>
      <c r="B312" s="37" t="s">
        <v>213</v>
      </c>
      <c r="C312" s="38">
        <v>160768</v>
      </c>
      <c r="D312" s="11" t="str">
        <f t="shared" si="93"/>
        <v>N/A</v>
      </c>
      <c r="E312" s="38">
        <v>161917</v>
      </c>
      <c r="F312" s="11" t="str">
        <f t="shared" si="94"/>
        <v>N/A</v>
      </c>
      <c r="G312" s="38">
        <v>154837</v>
      </c>
      <c r="H312" s="11" t="str">
        <f t="shared" si="95"/>
        <v>N/A</v>
      </c>
      <c r="I312" s="12">
        <v>0.7147</v>
      </c>
      <c r="J312" s="12">
        <v>-4.37</v>
      </c>
      <c r="K312" s="47" t="s">
        <v>741</v>
      </c>
      <c r="L312" s="9" t="str">
        <f t="shared" ref="L312:L314" si="96">IF(J312="Div by 0", "N/A", IF(OR(J312="N/A",K312="N/A"),"N/A", IF(J312&gt;VALUE(MID(K312,1,2)), "No", IF(J312&lt;-1*VALUE(MID(K312,1,2)), "No", "Yes"))))</f>
        <v>Yes</v>
      </c>
    </row>
    <row r="313" spans="1:12" x14ac:dyDescent="0.2">
      <c r="A313" s="60" t="s">
        <v>184</v>
      </c>
      <c r="B313" s="37" t="s">
        <v>213</v>
      </c>
      <c r="C313" s="38">
        <v>309172</v>
      </c>
      <c r="D313" s="11" t="str">
        <f t="shared" si="93"/>
        <v>N/A</v>
      </c>
      <c r="E313" s="38">
        <v>322818</v>
      </c>
      <c r="F313" s="11" t="str">
        <f t="shared" si="94"/>
        <v>N/A</v>
      </c>
      <c r="G313" s="38">
        <v>332701</v>
      </c>
      <c r="H313" s="11" t="str">
        <f t="shared" si="95"/>
        <v>N/A</v>
      </c>
      <c r="I313" s="12">
        <v>4.4139999999999997</v>
      </c>
      <c r="J313" s="12">
        <v>3.0609999999999999</v>
      </c>
      <c r="K313" s="47" t="s">
        <v>741</v>
      </c>
      <c r="L313" s="9" t="str">
        <f t="shared" si="96"/>
        <v>Yes</v>
      </c>
    </row>
    <row r="314" spans="1:12" x14ac:dyDescent="0.2">
      <c r="A314" s="7" t="s">
        <v>185</v>
      </c>
      <c r="B314" s="37" t="s">
        <v>213</v>
      </c>
      <c r="C314" s="38">
        <v>82631</v>
      </c>
      <c r="D314" s="11" t="str">
        <f t="shared" si="93"/>
        <v>N/A</v>
      </c>
      <c r="E314" s="38">
        <v>78929</v>
      </c>
      <c r="F314" s="11" t="str">
        <f t="shared" si="94"/>
        <v>N/A</v>
      </c>
      <c r="G314" s="38">
        <v>82405</v>
      </c>
      <c r="H314" s="11" t="str">
        <f t="shared" si="95"/>
        <v>N/A</v>
      </c>
      <c r="I314" s="12">
        <v>-4.4800000000000004</v>
      </c>
      <c r="J314" s="12">
        <v>4.4039999999999999</v>
      </c>
      <c r="K314" s="47" t="s">
        <v>741</v>
      </c>
      <c r="L314" s="9" t="str">
        <f t="shared" si="96"/>
        <v>Yes</v>
      </c>
    </row>
    <row r="315" spans="1:12" x14ac:dyDescent="0.2">
      <c r="A315" s="60" t="s">
        <v>1125</v>
      </c>
      <c r="B315" s="13" t="s">
        <v>213</v>
      </c>
      <c r="C315" s="38">
        <v>329711</v>
      </c>
      <c r="D315" s="9" t="str">
        <f t="shared" ref="D315:F318" si="97">IF($B315="N/A","N/A",IF(C315&lt;0,"No","Yes"))</f>
        <v>N/A</v>
      </c>
      <c r="E315" s="38">
        <v>341995</v>
      </c>
      <c r="F315" s="9" t="str">
        <f t="shared" si="97"/>
        <v>N/A</v>
      </c>
      <c r="G315" s="38">
        <v>350393</v>
      </c>
      <c r="H315" s="9" t="str">
        <f t="shared" ref="H315:H318" si="98">IF($B315="N/A","N/A",IF(G315&lt;0,"No","Yes"))</f>
        <v>N/A</v>
      </c>
      <c r="I315" s="12">
        <v>3.726</v>
      </c>
      <c r="J315" s="12">
        <v>2.456</v>
      </c>
      <c r="K315" s="1" t="s">
        <v>740</v>
      </c>
      <c r="L315" s="9" t="str">
        <f>IF(J315="Div by 0", "N/A", IF(OR(J315="N/A",K315="N/A"),"N/A", IF(J315&gt;VALUE(MID(K315,1,2)), "No", IF(J315&lt;-1*VALUE(MID(K315,1,2)), "No", "Yes"))))</f>
        <v>Yes</v>
      </c>
    </row>
    <row r="316" spans="1:12" x14ac:dyDescent="0.2">
      <c r="A316" s="60" t="s">
        <v>433</v>
      </c>
      <c r="B316" s="13" t="s">
        <v>213</v>
      </c>
      <c r="C316" s="38">
        <v>17074</v>
      </c>
      <c r="D316" s="9" t="str">
        <f t="shared" si="97"/>
        <v>N/A</v>
      </c>
      <c r="E316" s="38">
        <v>16884</v>
      </c>
      <c r="F316" s="9" t="str">
        <f t="shared" si="97"/>
        <v>N/A</v>
      </c>
      <c r="G316" s="38">
        <v>16599</v>
      </c>
      <c r="H316" s="9" t="str">
        <f t="shared" si="98"/>
        <v>N/A</v>
      </c>
      <c r="I316" s="12">
        <v>-1.1100000000000001</v>
      </c>
      <c r="J316" s="12">
        <v>-1.69</v>
      </c>
      <c r="K316" s="1" t="s">
        <v>740</v>
      </c>
      <c r="L316" s="9" t="str">
        <f t="shared" ref="L316:L318" si="99">IF(J316="Div by 0", "N/A", IF(OR(J316="N/A",K316="N/A"),"N/A", IF(J316&gt;VALUE(MID(K316,1,2)), "No", IF(J316&lt;-1*VALUE(MID(K316,1,2)), "No", "Yes"))))</f>
        <v>Yes</v>
      </c>
    </row>
    <row r="317" spans="1:12" x14ac:dyDescent="0.2">
      <c r="A317" s="60" t="s">
        <v>434</v>
      </c>
      <c r="B317" s="13" t="s">
        <v>213</v>
      </c>
      <c r="C317" s="38">
        <v>183486</v>
      </c>
      <c r="D317" s="9" t="str">
        <f t="shared" si="97"/>
        <v>N/A</v>
      </c>
      <c r="E317" s="38">
        <v>181490</v>
      </c>
      <c r="F317" s="9" t="str">
        <f t="shared" si="97"/>
        <v>N/A</v>
      </c>
      <c r="G317" s="38">
        <v>191652</v>
      </c>
      <c r="H317" s="9" t="str">
        <f t="shared" si="98"/>
        <v>N/A</v>
      </c>
      <c r="I317" s="12">
        <v>-1.0900000000000001</v>
      </c>
      <c r="J317" s="12">
        <v>5.5990000000000002</v>
      </c>
      <c r="K317" s="1" t="s">
        <v>740</v>
      </c>
      <c r="L317" s="9" t="str">
        <f t="shared" si="99"/>
        <v>Yes</v>
      </c>
    </row>
    <row r="318" spans="1:12" x14ac:dyDescent="0.2">
      <c r="A318" s="60" t="s">
        <v>1126</v>
      </c>
      <c r="B318" s="13" t="s">
        <v>213</v>
      </c>
      <c r="C318" s="38">
        <v>67489</v>
      </c>
      <c r="D318" s="9" t="str">
        <f t="shared" si="97"/>
        <v>N/A</v>
      </c>
      <c r="E318" s="38">
        <v>67106</v>
      </c>
      <c r="F318" s="9" t="str">
        <f t="shared" si="97"/>
        <v>N/A</v>
      </c>
      <c r="G318" s="38">
        <v>68188</v>
      </c>
      <c r="H318" s="9" t="str">
        <f t="shared" si="98"/>
        <v>N/A</v>
      </c>
      <c r="I318" s="12">
        <v>-0.56699999999999995</v>
      </c>
      <c r="J318" s="12">
        <v>1.6120000000000001</v>
      </c>
      <c r="K318" s="1" t="s">
        <v>740</v>
      </c>
      <c r="L318" s="9" t="str">
        <f t="shared" si="99"/>
        <v>Yes</v>
      </c>
    </row>
    <row r="319" spans="1:12" x14ac:dyDescent="0.2">
      <c r="A319" s="60" t="s">
        <v>98</v>
      </c>
      <c r="B319" s="37" t="s">
        <v>291</v>
      </c>
      <c r="C319" s="8">
        <v>83.062871817000001</v>
      </c>
      <c r="D319" s="46" t="str">
        <f>IF($B319="N/A","N/A",IF(C319&gt;80,"Yes","No"))</f>
        <v>Yes</v>
      </c>
      <c r="E319" s="8">
        <v>83.198402435000006</v>
      </c>
      <c r="F319" s="46" t="str">
        <f>IF($B319="N/A","N/A",IF(E319&gt;80,"Yes","No"))</f>
        <v>Yes</v>
      </c>
      <c r="G319" s="8">
        <v>83.145560021999998</v>
      </c>
      <c r="H319" s="46" t="str">
        <f>IF($B319="N/A","N/A",IF(G319&gt;80,"Yes","No"))</f>
        <v>Yes</v>
      </c>
      <c r="I319" s="12">
        <v>0.16320000000000001</v>
      </c>
      <c r="J319" s="12">
        <v>-6.4000000000000001E-2</v>
      </c>
      <c r="K319" s="47" t="s">
        <v>741</v>
      </c>
      <c r="L319" s="9" t="str">
        <f t="shared" si="92"/>
        <v>Yes</v>
      </c>
    </row>
    <row r="320" spans="1:12" x14ac:dyDescent="0.2">
      <c r="A320" s="60" t="s">
        <v>332</v>
      </c>
      <c r="B320" s="37" t="s">
        <v>278</v>
      </c>
      <c r="C320" s="8">
        <v>1.0969015800000001E-2</v>
      </c>
      <c r="D320" s="46" t="str">
        <f>IF($B320="N/A","N/A",IF(C320&gt;=5,"No",IF(C320&lt;0,"No","Yes")))</f>
        <v>Yes</v>
      </c>
      <c r="E320" s="8">
        <v>9.5320099999999998E-4</v>
      </c>
      <c r="F320" s="46" t="str">
        <f>IF($B320="N/A","N/A",IF(E320&gt;=5,"No",IF(E320&lt;0,"No","Yes")))</f>
        <v>Yes</v>
      </c>
      <c r="G320" s="8">
        <v>4.6236929999999999E-3</v>
      </c>
      <c r="H320" s="46" t="str">
        <f>IF($B320="N/A","N/A",IF(G320&gt;=5,"No",IF(G320&lt;0,"No","Yes")))</f>
        <v>Yes</v>
      </c>
      <c r="I320" s="12">
        <v>-91.3</v>
      </c>
      <c r="J320" s="12">
        <v>385.1</v>
      </c>
      <c r="K320" s="47" t="s">
        <v>741</v>
      </c>
      <c r="L320" s="9" t="str">
        <f t="shared" si="92"/>
        <v>No</v>
      </c>
    </row>
    <row r="321" spans="1:12" x14ac:dyDescent="0.2">
      <c r="A321" s="60" t="s">
        <v>340</v>
      </c>
      <c r="B321" s="50" t="s">
        <v>278</v>
      </c>
      <c r="C321" s="8">
        <v>10.508639713000001</v>
      </c>
      <c r="D321" s="46" t="str">
        <f>IF($B321="N/A","N/A",IF(C321&gt;=5,"No",IF(C321&lt;0,"No","Yes")))</f>
        <v>No</v>
      </c>
      <c r="E321" s="8">
        <v>10.749883233</v>
      </c>
      <c r="F321" s="46" t="str">
        <f>IF($B321="N/A","N/A",IF(E321&gt;=5,"No",IF(E321&lt;0,"No","Yes")))</f>
        <v>No</v>
      </c>
      <c r="G321" s="8">
        <v>10.938424739</v>
      </c>
      <c r="H321" s="46" t="str">
        <f>IF($B321="N/A","N/A",IF(G321&gt;=5,"No",IF(G321&lt;0,"No","Yes")))</f>
        <v>No</v>
      </c>
      <c r="I321" s="12">
        <v>2.2959999999999998</v>
      </c>
      <c r="J321" s="12">
        <v>1.754</v>
      </c>
      <c r="K321" s="47" t="s">
        <v>741</v>
      </c>
      <c r="L321" s="9" t="str">
        <f t="shared" si="92"/>
        <v>Yes</v>
      </c>
    </row>
    <row r="322" spans="1:12" x14ac:dyDescent="0.2">
      <c r="A322" s="60" t="s">
        <v>333</v>
      </c>
      <c r="B322" s="50" t="s">
        <v>278</v>
      </c>
      <c r="C322" s="8">
        <v>2.7301557600000002</v>
      </c>
      <c r="D322" s="46" t="str">
        <f>IF($B322="N/A","N/A",IF(C322&gt;=5,"No",IF(C322&lt;0,"No","Yes")))</f>
        <v>Yes</v>
      </c>
      <c r="E322" s="8">
        <v>2.4543337284</v>
      </c>
      <c r="F322" s="46" t="str">
        <f>IF($B322="N/A","N/A",IF(E322&gt;=5,"No",IF(E322&lt;0,"No","Yes")))</f>
        <v>Yes</v>
      </c>
      <c r="G322" s="8">
        <v>2.5188338429999999</v>
      </c>
      <c r="H322" s="46" t="str">
        <f>IF($B322="N/A","N/A",IF(G322&gt;=5,"No",IF(G322&lt;0,"No","Yes")))</f>
        <v>Yes</v>
      </c>
      <c r="I322" s="12">
        <v>-10.1</v>
      </c>
      <c r="J322" s="12">
        <v>2.6280000000000001</v>
      </c>
      <c r="K322" s="47" t="s">
        <v>741</v>
      </c>
      <c r="L322" s="9" t="str">
        <f t="shared" si="92"/>
        <v>Yes</v>
      </c>
    </row>
    <row r="323" spans="1:12" x14ac:dyDescent="0.2">
      <c r="A323" s="60" t="s">
        <v>334</v>
      </c>
      <c r="B323" s="50" t="s">
        <v>292</v>
      </c>
      <c r="C323" s="8">
        <v>0.31906931129999999</v>
      </c>
      <c r="D323" s="46" t="str">
        <f>IF($B323="N/A","N/A",IF(C323&gt;0,"No",IF(C323&lt;0,"No","Yes")))</f>
        <v>No</v>
      </c>
      <c r="E323" s="8">
        <v>0.26753174950000003</v>
      </c>
      <c r="F323" s="46" t="str">
        <f>IF($B323="N/A","N/A",IF(E323&gt;0,"No",IF(E323&lt;0,"No","Yes")))</f>
        <v>No</v>
      </c>
      <c r="G323" s="8">
        <v>0.2772674591</v>
      </c>
      <c r="H323" s="46" t="str">
        <f>IF($B323="N/A","N/A",IF(G323&gt;0,"No",IF(G323&lt;0,"No","Yes")))</f>
        <v>No</v>
      </c>
      <c r="I323" s="12">
        <v>-16.2</v>
      </c>
      <c r="J323" s="12">
        <v>3.6389999999999998</v>
      </c>
      <c r="K323" s="47" t="s">
        <v>741</v>
      </c>
      <c r="L323" s="9" t="str">
        <f t="shared" si="92"/>
        <v>Yes</v>
      </c>
    </row>
    <row r="324" spans="1:12" x14ac:dyDescent="0.2">
      <c r="A324" s="60" t="s">
        <v>335</v>
      </c>
      <c r="B324" s="50" t="s">
        <v>278</v>
      </c>
      <c r="C324" s="8">
        <v>3.3676491463999998</v>
      </c>
      <c r="D324" s="46" t="str">
        <f>IF($B324="N/A","N/A",IF(C324&gt;=5,"No",IF(C324&lt;0,"No","Yes")))</f>
        <v>Yes</v>
      </c>
      <c r="E324" s="8">
        <v>3.3282601857</v>
      </c>
      <c r="F324" s="46" t="str">
        <f>IF($B324="N/A","N/A",IF(E324&gt;=5,"No",IF(E324&lt;0,"No","Yes")))</f>
        <v>Yes</v>
      </c>
      <c r="G324" s="8">
        <v>3.1145196291000001</v>
      </c>
      <c r="H324" s="46" t="str">
        <f>IF($B324="N/A","N/A",IF(G324&gt;=5,"No",IF(G324&lt;0,"No","Yes")))</f>
        <v>Yes</v>
      </c>
      <c r="I324" s="12">
        <v>-1.17</v>
      </c>
      <c r="J324" s="12">
        <v>-6.42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6.4523619999999995E-4</v>
      </c>
      <c r="D328" s="46" t="str">
        <f>IF($B328="N/A","N/A",IF(C328&gt;0,"No",IF(C328&lt;0,"No","Yes")))</f>
        <v>No</v>
      </c>
      <c r="E328" s="8">
        <v>6.3546730000000001E-4</v>
      </c>
      <c r="F328" s="46" t="str">
        <f>IF($B328="N/A","N/A",IF(E328&gt;0,"No",IF(E328&lt;0,"No","Yes")))</f>
        <v>No</v>
      </c>
      <c r="G328" s="8">
        <v>7.7061549999999995E-4</v>
      </c>
      <c r="H328" s="46" t="str">
        <f>IF($B328="N/A","N/A",IF(G328&gt;0,"No",IF(G328&lt;0,"No","Yes")))</f>
        <v>No</v>
      </c>
      <c r="I328" s="12">
        <v>-1.51</v>
      </c>
      <c r="J328" s="12">
        <v>21.27</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1.9886180331000001</v>
      </c>
      <c r="D334" s="46" t="str">
        <f>IF($B334="N/A","N/A",IF(C334&gt;15,"No",IF(C334&lt;2,"No","Yes")))</f>
        <v>No</v>
      </c>
      <c r="E334" s="8">
        <v>2.3928522634</v>
      </c>
      <c r="F334" s="46" t="str">
        <f>IF($B334="N/A","N/A",IF(E334&gt;15,"No",IF(E334&lt;2,"No","Yes")))</f>
        <v>Yes</v>
      </c>
      <c r="G334" s="8">
        <v>4.2433172223</v>
      </c>
      <c r="H334" s="46" t="str">
        <f>IF($B334="N/A","N/A",IF(G334&gt;15,"No",IF(G334&lt;2,"No","Yes")))</f>
        <v>Yes</v>
      </c>
      <c r="I334" s="12">
        <v>20.329999999999998</v>
      </c>
      <c r="J334" s="12">
        <v>77.33</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8310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285</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3330575438</v>
      </c>
      <c r="D6" s="11" t="str">
        <f t="shared" ref="D6:D12" si="0">IF($B6="N/A","N/A",IF(C6&gt;10,"No",IF(C6&lt;-10,"No","Yes")))</f>
        <v>N/A</v>
      </c>
      <c r="E6" s="14">
        <v>3474563658</v>
      </c>
      <c r="F6" s="11" t="str">
        <f t="shared" ref="F6:F12" si="1">IF($B6="N/A","N/A",IF(E6&gt;10,"No",IF(E6&lt;-10,"No","Yes")))</f>
        <v>N/A</v>
      </c>
      <c r="G6" s="14">
        <v>3724874626</v>
      </c>
      <c r="H6" s="11" t="str">
        <f t="shared" ref="H6:H12" si="2">IF($B6="N/A","N/A",IF(G6&gt;10,"No",IF(G6&lt;-10,"No","Yes")))</f>
        <v>N/A</v>
      </c>
      <c r="I6" s="12">
        <v>4.3230000000000004</v>
      </c>
      <c r="J6" s="12">
        <v>7.2039999999999997</v>
      </c>
      <c r="K6" s="50" t="s">
        <v>739</v>
      </c>
      <c r="L6" s="9" t="str">
        <f t="shared" ref="L6:L13" si="3">IF(J6="Div by 0", "N/A", IF(K6="N/A","N/A", IF(J6&gt;VALUE(MID(K6,1,2)), "No", IF(J6&lt;-1*VALUE(MID(K6,1,2)), "No", "Yes"))))</f>
        <v>Yes</v>
      </c>
    </row>
    <row r="7" spans="1:12" x14ac:dyDescent="0.2">
      <c r="A7" s="4" t="s">
        <v>1133</v>
      </c>
      <c r="B7" s="50" t="s">
        <v>213</v>
      </c>
      <c r="C7" s="14">
        <v>4447.7828869000004</v>
      </c>
      <c r="D7" s="11" t="str">
        <f t="shared" si="0"/>
        <v>N/A</v>
      </c>
      <c r="E7" s="14">
        <v>4507.2750171999996</v>
      </c>
      <c r="F7" s="11" t="str">
        <f t="shared" si="1"/>
        <v>N/A</v>
      </c>
      <c r="G7" s="14">
        <v>4724.6778879000003</v>
      </c>
      <c r="H7" s="11" t="str">
        <f t="shared" si="2"/>
        <v>N/A</v>
      </c>
      <c r="I7" s="12">
        <v>1.3380000000000001</v>
      </c>
      <c r="J7" s="12">
        <v>4.8230000000000004</v>
      </c>
      <c r="K7" s="50" t="s">
        <v>739</v>
      </c>
      <c r="L7" s="9" t="str">
        <f t="shared" si="3"/>
        <v>Yes</v>
      </c>
    </row>
    <row r="8" spans="1:12" x14ac:dyDescent="0.2">
      <c r="A8" s="4" t="s">
        <v>724</v>
      </c>
      <c r="B8" s="50" t="s">
        <v>213</v>
      </c>
      <c r="C8" s="14">
        <v>218</v>
      </c>
      <c r="D8" s="11" t="str">
        <f t="shared" si="0"/>
        <v>N/A</v>
      </c>
      <c r="E8" s="14">
        <v>225</v>
      </c>
      <c r="F8" s="11" t="str">
        <f t="shared" si="1"/>
        <v>N/A</v>
      </c>
      <c r="G8" s="14">
        <v>256</v>
      </c>
      <c r="H8" s="11" t="str">
        <f t="shared" si="2"/>
        <v>N/A</v>
      </c>
      <c r="I8" s="12">
        <v>3.2109999999999999</v>
      </c>
      <c r="J8" s="12">
        <v>13.78</v>
      </c>
      <c r="K8" s="50" t="s">
        <v>739</v>
      </c>
      <c r="L8" s="9" t="str">
        <f t="shared" si="3"/>
        <v>Yes</v>
      </c>
    </row>
    <row r="9" spans="1:12" x14ac:dyDescent="0.2">
      <c r="A9" s="4" t="s">
        <v>725</v>
      </c>
      <c r="B9" s="50" t="s">
        <v>213</v>
      </c>
      <c r="C9" s="14">
        <v>812</v>
      </c>
      <c r="D9" s="11" t="str">
        <f t="shared" si="0"/>
        <v>N/A</v>
      </c>
      <c r="E9" s="14">
        <v>823</v>
      </c>
      <c r="F9" s="11" t="str">
        <f t="shared" si="1"/>
        <v>N/A</v>
      </c>
      <c r="G9" s="14">
        <v>944</v>
      </c>
      <c r="H9" s="11" t="str">
        <f t="shared" si="2"/>
        <v>N/A</v>
      </c>
      <c r="I9" s="12">
        <v>1.355</v>
      </c>
      <c r="J9" s="12">
        <v>14.7</v>
      </c>
      <c r="K9" s="50" t="s">
        <v>739</v>
      </c>
      <c r="L9" s="9" t="str">
        <f t="shared" si="3"/>
        <v>Yes</v>
      </c>
    </row>
    <row r="10" spans="1:12" x14ac:dyDescent="0.2">
      <c r="A10" s="4" t="s">
        <v>726</v>
      </c>
      <c r="B10" s="50" t="s">
        <v>213</v>
      </c>
      <c r="C10" s="14">
        <v>2802</v>
      </c>
      <c r="D10" s="11" t="str">
        <f t="shared" si="0"/>
        <v>N/A</v>
      </c>
      <c r="E10" s="14">
        <v>2791</v>
      </c>
      <c r="F10" s="11" t="str">
        <f t="shared" si="1"/>
        <v>N/A</v>
      </c>
      <c r="G10" s="14">
        <v>3766</v>
      </c>
      <c r="H10" s="11" t="str">
        <f t="shared" si="2"/>
        <v>N/A</v>
      </c>
      <c r="I10" s="12">
        <v>-0.39300000000000002</v>
      </c>
      <c r="J10" s="12">
        <v>34.93</v>
      </c>
      <c r="K10" s="50" t="s">
        <v>739</v>
      </c>
      <c r="L10" s="9" t="str">
        <f t="shared" si="3"/>
        <v>No</v>
      </c>
    </row>
    <row r="11" spans="1:12" x14ac:dyDescent="0.2">
      <c r="A11" s="4" t="s">
        <v>727</v>
      </c>
      <c r="B11" s="50" t="s">
        <v>213</v>
      </c>
      <c r="C11" s="14">
        <v>19669</v>
      </c>
      <c r="D11" s="11" t="str">
        <f t="shared" si="0"/>
        <v>N/A</v>
      </c>
      <c r="E11" s="14">
        <v>19808</v>
      </c>
      <c r="F11" s="11" t="str">
        <f t="shared" si="1"/>
        <v>N/A</v>
      </c>
      <c r="G11" s="14">
        <v>19345</v>
      </c>
      <c r="H11" s="11" t="str">
        <f t="shared" si="2"/>
        <v>N/A</v>
      </c>
      <c r="I11" s="12">
        <v>0.70669999999999999</v>
      </c>
      <c r="J11" s="12">
        <v>-2.34</v>
      </c>
      <c r="K11" s="50" t="s">
        <v>739</v>
      </c>
      <c r="L11" s="9" t="str">
        <f t="shared" si="3"/>
        <v>Yes</v>
      </c>
    </row>
    <row r="12" spans="1:12" x14ac:dyDescent="0.2">
      <c r="A12" s="4" t="s">
        <v>728</v>
      </c>
      <c r="B12" s="50" t="s">
        <v>213</v>
      </c>
      <c r="C12" s="14">
        <v>64790</v>
      </c>
      <c r="D12" s="11" t="str">
        <f t="shared" si="0"/>
        <v>N/A</v>
      </c>
      <c r="E12" s="14">
        <v>67908</v>
      </c>
      <c r="F12" s="11" t="str">
        <f t="shared" si="1"/>
        <v>N/A</v>
      </c>
      <c r="G12" s="14">
        <v>66648</v>
      </c>
      <c r="H12" s="11" t="str">
        <f t="shared" si="2"/>
        <v>N/A</v>
      </c>
      <c r="I12" s="12">
        <v>4.8120000000000003</v>
      </c>
      <c r="J12" s="12">
        <v>-1.86</v>
      </c>
      <c r="K12" s="50" t="s">
        <v>739</v>
      </c>
      <c r="L12" s="9" t="str">
        <f t="shared" si="3"/>
        <v>Yes</v>
      </c>
    </row>
    <row r="13" spans="1:12" x14ac:dyDescent="0.2">
      <c r="A13" s="4" t="s">
        <v>74</v>
      </c>
      <c r="B13" s="50" t="s">
        <v>213</v>
      </c>
      <c r="C13" s="14">
        <v>3798931</v>
      </c>
      <c r="D13" s="11" t="str">
        <f>IF($B13="N/A","N/A",IF(C13&gt;10,"No",IF(C13&lt;-10,"No","Yes")))</f>
        <v>N/A</v>
      </c>
      <c r="E13" s="14">
        <v>1922031</v>
      </c>
      <c r="F13" s="11" t="str">
        <f>IF($B13="N/A","N/A",IF(E13&gt;10,"No",IF(E13&lt;-10,"No","Yes")))</f>
        <v>N/A</v>
      </c>
      <c r="G13" s="14">
        <v>3208230</v>
      </c>
      <c r="H13" s="11" t="str">
        <f>IF($B13="N/A","N/A",IF(G13&gt;10,"No",IF(G13&lt;-10,"No","Yes")))</f>
        <v>N/A</v>
      </c>
      <c r="I13" s="12">
        <v>-49.4</v>
      </c>
      <c r="J13" s="12">
        <v>66.92</v>
      </c>
      <c r="K13" s="50" t="s">
        <v>739</v>
      </c>
      <c r="L13" s="9" t="str">
        <f t="shared" si="3"/>
        <v>No</v>
      </c>
    </row>
    <row r="14" spans="1:12" x14ac:dyDescent="0.2">
      <c r="A14" s="65" t="s">
        <v>157</v>
      </c>
      <c r="B14" s="37" t="s">
        <v>213</v>
      </c>
      <c r="C14" s="8">
        <v>14.016775794000001</v>
      </c>
      <c r="D14" s="46" t="str">
        <f t="shared" ref="D14:D18" si="4">IF($B14="N/A","N/A",IF(C14&gt;10,"No",IF(C14&lt;-10,"No","Yes")))</f>
        <v>N/A</v>
      </c>
      <c r="E14" s="8">
        <v>13.817603022</v>
      </c>
      <c r="F14" s="46" t="str">
        <f t="shared" ref="F14:F18" si="5">IF($B14="N/A","N/A",IF(E14&gt;10,"No",IF(E14&lt;-10,"No","Yes")))</f>
        <v>N/A</v>
      </c>
      <c r="G14" s="8">
        <v>13.364756141000001</v>
      </c>
      <c r="H14" s="46" t="str">
        <f t="shared" ref="H14:H18" si="6">IF($B14="N/A","N/A",IF(G14&gt;10,"No",IF(G14&lt;-10,"No","Yes")))</f>
        <v>N/A</v>
      </c>
      <c r="I14" s="12">
        <v>-1.42</v>
      </c>
      <c r="J14" s="12">
        <v>-3.28</v>
      </c>
      <c r="K14" s="47" t="s">
        <v>739</v>
      </c>
      <c r="L14" s="9" t="str">
        <f t="shared" ref="L14:L18" si="7">IF(J14="Div by 0", "N/A", IF(K14="N/A","N/A", IF(J14&gt;VALUE(MID(K14,1,2)), "No", IF(J14&lt;-1*VALUE(MID(K14,1,2)), "No", "Yes"))))</f>
        <v>Yes</v>
      </c>
    </row>
    <row r="15" spans="1:12" x14ac:dyDescent="0.2">
      <c r="A15" s="4" t="s">
        <v>419</v>
      </c>
      <c r="B15" s="37" t="s">
        <v>213</v>
      </c>
      <c r="C15" s="8">
        <v>27.201547160000001</v>
      </c>
      <c r="D15" s="46" t="str">
        <f t="shared" si="4"/>
        <v>N/A</v>
      </c>
      <c r="E15" s="8">
        <v>27.525048480999999</v>
      </c>
      <c r="F15" s="46" t="str">
        <f t="shared" si="5"/>
        <v>N/A</v>
      </c>
      <c r="G15" s="8">
        <v>24.495447395999999</v>
      </c>
      <c r="H15" s="46" t="str">
        <f t="shared" si="6"/>
        <v>N/A</v>
      </c>
      <c r="I15" s="12">
        <v>1.1890000000000001</v>
      </c>
      <c r="J15" s="12">
        <v>-11</v>
      </c>
      <c r="K15" s="47" t="s">
        <v>739</v>
      </c>
      <c r="L15" s="9" t="str">
        <f t="shared" si="7"/>
        <v>Yes</v>
      </c>
    </row>
    <row r="16" spans="1:12" x14ac:dyDescent="0.2">
      <c r="A16" s="4" t="s">
        <v>420</v>
      </c>
      <c r="B16" s="37" t="s">
        <v>213</v>
      </c>
      <c r="C16" s="8">
        <v>14.454693189</v>
      </c>
      <c r="D16" s="46" t="str">
        <f t="shared" si="4"/>
        <v>N/A</v>
      </c>
      <c r="E16" s="8">
        <v>13.872041235999999</v>
      </c>
      <c r="F16" s="46" t="str">
        <f t="shared" si="5"/>
        <v>N/A</v>
      </c>
      <c r="G16" s="8">
        <v>11.631556639999999</v>
      </c>
      <c r="H16" s="46" t="str">
        <f t="shared" si="6"/>
        <v>N/A</v>
      </c>
      <c r="I16" s="12">
        <v>-4.03</v>
      </c>
      <c r="J16" s="12">
        <v>-16.2</v>
      </c>
      <c r="K16" s="47" t="s">
        <v>739</v>
      </c>
      <c r="L16" s="9" t="str">
        <f t="shared" si="7"/>
        <v>Yes</v>
      </c>
    </row>
    <row r="17" spans="1:12" x14ac:dyDescent="0.2">
      <c r="A17" s="4" t="s">
        <v>421</v>
      </c>
      <c r="B17" s="37" t="s">
        <v>213</v>
      </c>
      <c r="C17" s="8">
        <v>10.416504416</v>
      </c>
      <c r="D17" s="46" t="str">
        <f t="shared" si="4"/>
        <v>N/A</v>
      </c>
      <c r="E17" s="8">
        <v>10.522923795000001</v>
      </c>
      <c r="F17" s="46" t="str">
        <f t="shared" si="5"/>
        <v>N/A</v>
      </c>
      <c r="G17" s="8">
        <v>10.832530049000001</v>
      </c>
      <c r="H17" s="46" t="str">
        <f t="shared" si="6"/>
        <v>N/A</v>
      </c>
      <c r="I17" s="12">
        <v>1.022</v>
      </c>
      <c r="J17" s="12">
        <v>2.9420000000000002</v>
      </c>
      <c r="K17" s="47" t="s">
        <v>739</v>
      </c>
      <c r="L17" s="9" t="str">
        <f t="shared" si="7"/>
        <v>Yes</v>
      </c>
    </row>
    <row r="18" spans="1:12" x14ac:dyDescent="0.2">
      <c r="A18" s="4" t="s">
        <v>422</v>
      </c>
      <c r="B18" s="37" t="s">
        <v>213</v>
      </c>
      <c r="C18" s="8">
        <v>16.929228308999999</v>
      </c>
      <c r="D18" s="46" t="str">
        <f t="shared" si="4"/>
        <v>N/A</v>
      </c>
      <c r="E18" s="8">
        <v>16.427269285000001</v>
      </c>
      <c r="F18" s="46" t="str">
        <f t="shared" si="5"/>
        <v>N/A</v>
      </c>
      <c r="G18" s="8">
        <v>16.167598051999999</v>
      </c>
      <c r="H18" s="46" t="str">
        <f t="shared" si="6"/>
        <v>N/A</v>
      </c>
      <c r="I18" s="12">
        <v>-2.97</v>
      </c>
      <c r="J18" s="12">
        <v>-1.58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28.57</v>
      </c>
      <c r="J19" s="12">
        <v>-44.4</v>
      </c>
      <c r="K19" s="50" t="s">
        <v>213</v>
      </c>
      <c r="L19" s="9" t="str">
        <f t="shared" ref="L19:L25" si="11">IF(J19="Div by 0", "N/A", IF(K19="N/A","N/A", IF(J19&gt;VALUE(MID(K19,1,2)), "No", IF(J19&lt;-1*VALUE(MID(K19,1,2)), "No", "Yes"))))</f>
        <v>N/A</v>
      </c>
    </row>
    <row r="20" spans="1:12" x14ac:dyDescent="0.2">
      <c r="A20" s="4" t="s">
        <v>76</v>
      </c>
      <c r="B20" s="50" t="s">
        <v>213</v>
      </c>
      <c r="C20" s="38">
        <v>21</v>
      </c>
      <c r="D20" s="46" t="str">
        <f t="shared" si="8"/>
        <v>N/A</v>
      </c>
      <c r="E20" s="38">
        <v>21</v>
      </c>
      <c r="F20" s="46" t="str">
        <f t="shared" si="9"/>
        <v>N/A</v>
      </c>
      <c r="G20" s="38">
        <v>24</v>
      </c>
      <c r="H20" s="46" t="str">
        <f t="shared" si="10"/>
        <v>N/A</v>
      </c>
      <c r="I20" s="12">
        <v>0</v>
      </c>
      <c r="J20" s="12">
        <v>14.29</v>
      </c>
      <c r="K20" s="50" t="s">
        <v>213</v>
      </c>
      <c r="L20" s="9" t="str">
        <f t="shared" si="11"/>
        <v>N/A</v>
      </c>
    </row>
    <row r="21" spans="1:12" x14ac:dyDescent="0.2">
      <c r="A21" s="65" t="s">
        <v>1133</v>
      </c>
      <c r="B21" s="50" t="s">
        <v>213</v>
      </c>
      <c r="C21" s="14">
        <v>4447.7828869000004</v>
      </c>
      <c r="D21" s="11" t="str">
        <f t="shared" si="8"/>
        <v>N/A</v>
      </c>
      <c r="E21" s="14">
        <v>4507.2750171999996</v>
      </c>
      <c r="F21" s="11" t="str">
        <f t="shared" si="9"/>
        <v>N/A</v>
      </c>
      <c r="G21" s="14">
        <v>4724.6778879000003</v>
      </c>
      <c r="H21" s="11" t="str">
        <f t="shared" si="10"/>
        <v>N/A</v>
      </c>
      <c r="I21" s="12">
        <v>1.3380000000000001</v>
      </c>
      <c r="J21" s="12">
        <v>4.8230000000000004</v>
      </c>
      <c r="K21" s="50" t="s">
        <v>739</v>
      </c>
      <c r="L21" s="9" t="str">
        <f t="shared" si="11"/>
        <v>Yes</v>
      </c>
    </row>
    <row r="22" spans="1:12" x14ac:dyDescent="0.2">
      <c r="A22" s="4" t="s">
        <v>1716</v>
      </c>
      <c r="B22" s="50" t="s">
        <v>213</v>
      </c>
      <c r="C22" s="14">
        <v>10083.068212</v>
      </c>
      <c r="D22" s="11" t="str">
        <f t="shared" si="8"/>
        <v>N/A</v>
      </c>
      <c r="E22" s="14">
        <v>10672.445365</v>
      </c>
      <c r="F22" s="11" t="str">
        <f t="shared" si="9"/>
        <v>N/A</v>
      </c>
      <c r="G22" s="14">
        <v>9635.5288552999991</v>
      </c>
      <c r="H22" s="11" t="str">
        <f t="shared" si="10"/>
        <v>N/A</v>
      </c>
      <c r="I22" s="12">
        <v>5.8449999999999998</v>
      </c>
      <c r="J22" s="12">
        <v>-9.7200000000000006</v>
      </c>
      <c r="K22" s="50" t="s">
        <v>739</v>
      </c>
      <c r="L22" s="9" t="str">
        <f t="shared" si="11"/>
        <v>Yes</v>
      </c>
    </row>
    <row r="23" spans="1:12" x14ac:dyDescent="0.2">
      <c r="A23" s="4" t="s">
        <v>1134</v>
      </c>
      <c r="B23" s="50" t="s">
        <v>213</v>
      </c>
      <c r="C23" s="14">
        <v>8355.4295242999997</v>
      </c>
      <c r="D23" s="11" t="str">
        <f t="shared" si="8"/>
        <v>N/A</v>
      </c>
      <c r="E23" s="14">
        <v>8523.2939475000003</v>
      </c>
      <c r="F23" s="11" t="str">
        <f t="shared" si="9"/>
        <v>N/A</v>
      </c>
      <c r="G23" s="14">
        <v>9598.9782123000005</v>
      </c>
      <c r="H23" s="11" t="str">
        <f t="shared" si="10"/>
        <v>N/A</v>
      </c>
      <c r="I23" s="12">
        <v>2.0089999999999999</v>
      </c>
      <c r="J23" s="12">
        <v>12.62</v>
      </c>
      <c r="K23" s="50" t="s">
        <v>739</v>
      </c>
      <c r="L23" s="9" t="str">
        <f t="shared" si="11"/>
        <v>Yes</v>
      </c>
    </row>
    <row r="24" spans="1:12" x14ac:dyDescent="0.2">
      <c r="A24" s="4" t="s">
        <v>1135</v>
      </c>
      <c r="B24" s="50" t="s">
        <v>213</v>
      </c>
      <c r="C24" s="14">
        <v>1941.7070398999999</v>
      </c>
      <c r="D24" s="11" t="str">
        <f t="shared" si="8"/>
        <v>N/A</v>
      </c>
      <c r="E24" s="14">
        <v>1937.6296809</v>
      </c>
      <c r="F24" s="11" t="str">
        <f t="shared" si="9"/>
        <v>N/A</v>
      </c>
      <c r="G24" s="14">
        <v>1967.8586991</v>
      </c>
      <c r="H24" s="11" t="str">
        <f t="shared" si="10"/>
        <v>N/A</v>
      </c>
      <c r="I24" s="12">
        <v>-0.21</v>
      </c>
      <c r="J24" s="12">
        <v>1.56</v>
      </c>
      <c r="K24" s="50" t="s">
        <v>739</v>
      </c>
      <c r="L24" s="9" t="str">
        <f t="shared" si="11"/>
        <v>Yes</v>
      </c>
    </row>
    <row r="25" spans="1:12" x14ac:dyDescent="0.2">
      <c r="A25" s="4" t="s">
        <v>1136</v>
      </c>
      <c r="B25" s="50" t="s">
        <v>213</v>
      </c>
      <c r="C25" s="14">
        <v>3165.0958993999998</v>
      </c>
      <c r="D25" s="11" t="str">
        <f t="shared" si="8"/>
        <v>N/A</v>
      </c>
      <c r="E25" s="14">
        <v>3161.3954064</v>
      </c>
      <c r="F25" s="11" t="str">
        <f t="shared" si="9"/>
        <v>N/A</v>
      </c>
      <c r="G25" s="14">
        <v>3241.8811990999998</v>
      </c>
      <c r="H25" s="11" t="str">
        <f t="shared" si="10"/>
        <v>N/A</v>
      </c>
      <c r="I25" s="12">
        <v>-0.11700000000000001</v>
      </c>
      <c r="J25" s="12">
        <v>2.5459999999999998</v>
      </c>
      <c r="K25" s="50" t="s">
        <v>739</v>
      </c>
      <c r="L25" s="9" t="str">
        <f t="shared" si="11"/>
        <v>Yes</v>
      </c>
    </row>
    <row r="26" spans="1:12" x14ac:dyDescent="0.2">
      <c r="A26" s="2" t="s">
        <v>1137</v>
      </c>
      <c r="B26" s="50" t="s">
        <v>213</v>
      </c>
      <c r="C26" s="14">
        <v>4504.8710589000002</v>
      </c>
      <c r="D26" s="11" t="str">
        <f t="shared" si="8"/>
        <v>N/A</v>
      </c>
      <c r="E26" s="14">
        <v>4581.9370814000004</v>
      </c>
      <c r="F26" s="11" t="str">
        <f t="shared" si="9"/>
        <v>N/A</v>
      </c>
      <c r="G26" s="14">
        <v>4712.4548746</v>
      </c>
      <c r="H26" s="11" t="str">
        <f t="shared" si="10"/>
        <v>N/A</v>
      </c>
      <c r="I26" s="12">
        <v>1.7110000000000001</v>
      </c>
      <c r="J26" s="12">
        <v>2.8490000000000002</v>
      </c>
      <c r="K26" s="50" t="s">
        <v>739</v>
      </c>
      <c r="L26" s="9" t="str">
        <f>IF(J26="Div by 0", "N/A", IF(OR(J26="N/A",K26="N/A"),"N/A", IF(J26&gt;VALUE(MID(K26,1,2)), "No", IF(J26&lt;-1*VALUE(MID(K26,1,2)), "No", "Yes"))))</f>
        <v>Yes</v>
      </c>
    </row>
    <row r="27" spans="1:12" x14ac:dyDescent="0.2">
      <c r="A27" s="2" t="s">
        <v>1138</v>
      </c>
      <c r="B27" s="50" t="s">
        <v>213</v>
      </c>
      <c r="C27" s="14">
        <v>4376.2389395999999</v>
      </c>
      <c r="D27" s="11" t="str">
        <f t="shared" si="8"/>
        <v>N/A</v>
      </c>
      <c r="E27" s="14">
        <v>4415.0207515000002</v>
      </c>
      <c r="F27" s="11" t="str">
        <f t="shared" si="9"/>
        <v>N/A</v>
      </c>
      <c r="G27" s="14">
        <v>4755.5668568999999</v>
      </c>
      <c r="H27" s="11" t="str">
        <f t="shared" si="10"/>
        <v>N/A</v>
      </c>
      <c r="I27" s="12">
        <v>0.88619999999999999</v>
      </c>
      <c r="J27" s="12">
        <v>7.7130000000000001</v>
      </c>
      <c r="K27" s="50" t="s">
        <v>739</v>
      </c>
      <c r="L27" s="9" t="str">
        <f>IF(J27="Div by 0", "N/A", IF(OR(J27="N/A",K27="N/A"),"N/A", IF(J27&gt;VALUE(MID(K27,1,2)), "No", IF(J27&lt;-1*VALUE(MID(K27,1,2)), "No", "Yes"))))</f>
        <v>Yes</v>
      </c>
    </row>
    <row r="28" spans="1:12" x14ac:dyDescent="0.2">
      <c r="A28" s="65" t="s">
        <v>1139</v>
      </c>
      <c r="B28" s="50" t="s">
        <v>213</v>
      </c>
      <c r="C28" s="14">
        <v>7642.0745009000002</v>
      </c>
      <c r="D28" s="11" t="str">
        <f t="shared" si="8"/>
        <v>N/A</v>
      </c>
      <c r="E28" s="14">
        <v>7997.7535242000004</v>
      </c>
      <c r="F28" s="11" t="str">
        <f t="shared" si="9"/>
        <v>N/A</v>
      </c>
      <c r="G28" s="14">
        <v>7886.6765119000002</v>
      </c>
      <c r="H28" s="11" t="str">
        <f t="shared" si="10"/>
        <v>N/A</v>
      </c>
      <c r="I28" s="12">
        <v>4.6539999999999999</v>
      </c>
      <c r="J28" s="12">
        <v>-1.39</v>
      </c>
      <c r="K28" s="50" t="s">
        <v>739</v>
      </c>
      <c r="L28" s="9" t="str">
        <f>IF(J28="Div by 0", "N/A", IF(K28="N/A","N/A", IF(J28&gt;VALUE(MID(K28,1,2)), "No", IF(J28&lt;-1*VALUE(MID(K28,1,2)), "No", "Yes"))))</f>
        <v>Yes</v>
      </c>
    </row>
    <row r="29" spans="1:12" x14ac:dyDescent="0.2">
      <c r="A29" s="2" t="s">
        <v>1140</v>
      </c>
      <c r="B29" s="50" t="s">
        <v>213</v>
      </c>
      <c r="C29" s="14">
        <v>10049.581378000001</v>
      </c>
      <c r="D29" s="11" t="str">
        <f t="shared" si="8"/>
        <v>N/A</v>
      </c>
      <c r="E29" s="14">
        <v>10697.529140000001</v>
      </c>
      <c r="F29" s="11" t="str">
        <f t="shared" si="9"/>
        <v>N/A</v>
      </c>
      <c r="G29" s="14">
        <v>9609.1615744999999</v>
      </c>
      <c r="H29" s="11" t="str">
        <f t="shared" si="10"/>
        <v>N/A</v>
      </c>
      <c r="I29" s="12">
        <v>6.4480000000000004</v>
      </c>
      <c r="J29" s="12">
        <v>-10.199999999999999</v>
      </c>
      <c r="K29" s="50" t="s">
        <v>739</v>
      </c>
      <c r="L29" s="9" t="str">
        <f>IF(J29="Div by 0", "N/A", IF(K29="N/A","N/A", IF(J29&gt;VALUE(MID(K29,1,2)), "No", IF(J29&lt;-1*VALUE(MID(K29,1,2)), "No", "Yes"))))</f>
        <v>Yes</v>
      </c>
    </row>
    <row r="30" spans="1:12" x14ac:dyDescent="0.2">
      <c r="A30" s="2" t="s">
        <v>1141</v>
      </c>
      <c r="B30" s="50" t="s">
        <v>213</v>
      </c>
      <c r="C30" s="14">
        <v>5438.0738236999996</v>
      </c>
      <c r="D30" s="11" t="str">
        <f t="shared" si="8"/>
        <v>N/A</v>
      </c>
      <c r="E30" s="14">
        <v>5651.2754089</v>
      </c>
      <c r="F30" s="11" t="str">
        <f t="shared" si="9"/>
        <v>N/A</v>
      </c>
      <c r="G30" s="14">
        <v>5829.4029995000001</v>
      </c>
      <c r="H30" s="11" t="str">
        <f t="shared" si="10"/>
        <v>N/A</v>
      </c>
      <c r="I30" s="12">
        <v>3.9209999999999998</v>
      </c>
      <c r="J30" s="12">
        <v>3.1520000000000001</v>
      </c>
      <c r="K30" s="50" t="s">
        <v>739</v>
      </c>
      <c r="L30" s="9" t="str">
        <f>IF(J30="Div by 0", "N/A", IF(K30="N/A","N/A", IF(J30&gt;VALUE(MID(K30,1,2)), "No", IF(J30&lt;-1*VALUE(MID(K30,1,2)), "No", "Yes"))))</f>
        <v>Yes</v>
      </c>
    </row>
    <row r="31" spans="1:12" x14ac:dyDescent="0.2">
      <c r="A31" s="2" t="s">
        <v>1142</v>
      </c>
      <c r="B31" s="50" t="s">
        <v>213</v>
      </c>
      <c r="C31" s="14">
        <v>7962.3608274999997</v>
      </c>
      <c r="D31" s="11" t="str">
        <f t="shared" si="8"/>
        <v>N/A</v>
      </c>
      <c r="E31" s="14">
        <v>8293.0002112999991</v>
      </c>
      <c r="F31" s="11" t="str">
        <f t="shared" si="9"/>
        <v>N/A</v>
      </c>
      <c r="G31" s="14">
        <v>8169.7726473000002</v>
      </c>
      <c r="H31" s="11" t="str">
        <f t="shared" si="10"/>
        <v>N/A</v>
      </c>
      <c r="I31" s="12">
        <v>4.1529999999999996</v>
      </c>
      <c r="J31" s="12">
        <v>-1.49</v>
      </c>
      <c r="K31" s="50" t="s">
        <v>739</v>
      </c>
      <c r="L31" s="9" t="str">
        <f>IF(J31="Div by 0", "N/A", IF(OR(J31="N/A",K31="N/A"),"N/A", IF(J31&gt;VALUE(MID(K31,1,2)), "No", IF(J31&lt;-1*VALUE(MID(K31,1,2)), "No", "Yes"))))</f>
        <v>Yes</v>
      </c>
    </row>
    <row r="32" spans="1:12" x14ac:dyDescent="0.2">
      <c r="A32" s="2" t="s">
        <v>1143</v>
      </c>
      <c r="B32" s="50" t="s">
        <v>213</v>
      </c>
      <c r="C32" s="14">
        <v>7086.4415129999998</v>
      </c>
      <c r="D32" s="11" t="str">
        <f t="shared" si="8"/>
        <v>N/A</v>
      </c>
      <c r="E32" s="14">
        <v>7490.7965689000002</v>
      </c>
      <c r="F32" s="11" t="str">
        <f t="shared" si="9"/>
        <v>N/A</v>
      </c>
      <c r="G32" s="14">
        <v>7408.7197649999998</v>
      </c>
      <c r="H32" s="11" t="str">
        <f t="shared" si="10"/>
        <v>N/A</v>
      </c>
      <c r="I32" s="12">
        <v>5.7060000000000004</v>
      </c>
      <c r="J32" s="12">
        <v>-1.1000000000000001</v>
      </c>
      <c r="K32" s="50" t="s">
        <v>739</v>
      </c>
      <c r="L32" s="9" t="str">
        <f>IF(J32="Div by 0", "N/A", IF(OR(J32="N/A",K32="N/A"),"N/A", IF(J32&gt;VALUE(MID(K32,1,2)), "No", IF(J32&lt;-1*VALUE(MID(K32,1,2)), "No", "Yes"))))</f>
        <v>Yes</v>
      </c>
    </row>
    <row r="33" spans="1:12" x14ac:dyDescent="0.2">
      <c r="A33" s="2" t="s">
        <v>1719</v>
      </c>
      <c r="B33" s="50" t="s">
        <v>213</v>
      </c>
      <c r="C33" s="14">
        <v>7546.6723241</v>
      </c>
      <c r="D33" s="11" t="str">
        <f t="shared" si="8"/>
        <v>N/A</v>
      </c>
      <c r="E33" s="14">
        <v>9370.8721934000005</v>
      </c>
      <c r="F33" s="11" t="str">
        <f t="shared" si="9"/>
        <v>N/A</v>
      </c>
      <c r="G33" s="14">
        <v>8548.3709677000006</v>
      </c>
      <c r="H33" s="11" t="str">
        <f t="shared" si="10"/>
        <v>N/A</v>
      </c>
      <c r="I33" s="12">
        <v>24.17</v>
      </c>
      <c r="J33" s="12">
        <v>-8.7799999999999994</v>
      </c>
      <c r="K33" s="50" t="s">
        <v>739</v>
      </c>
      <c r="L33" s="9" t="str">
        <f t="shared" ref="L33:L45" si="12">IF(J33="Div by 0", "N/A", IF(K33="N/A","N/A", IF(J33&gt;VALUE(MID(K33,1,2)), "No", IF(J33&lt;-1*VALUE(MID(K33,1,2)), "No", "Yes"))))</f>
        <v>Yes</v>
      </c>
    </row>
    <row r="34" spans="1:12" x14ac:dyDescent="0.2">
      <c r="A34" s="2" t="s">
        <v>1720</v>
      </c>
      <c r="B34" s="50" t="s">
        <v>213</v>
      </c>
      <c r="C34" s="14">
        <v>1174.1320363</v>
      </c>
      <c r="D34" s="11" t="str">
        <f t="shared" si="8"/>
        <v>N/A</v>
      </c>
      <c r="E34" s="14">
        <v>1497.9692332</v>
      </c>
      <c r="F34" s="11" t="str">
        <f t="shared" si="9"/>
        <v>N/A</v>
      </c>
      <c r="G34" s="14">
        <v>1422.0225634999999</v>
      </c>
      <c r="H34" s="11" t="str">
        <f t="shared" si="10"/>
        <v>N/A</v>
      </c>
      <c r="I34" s="12">
        <v>27.58</v>
      </c>
      <c r="J34" s="12">
        <v>-5.07</v>
      </c>
      <c r="K34" s="50" t="s">
        <v>739</v>
      </c>
      <c r="L34" s="9" t="str">
        <f t="shared" si="12"/>
        <v>Yes</v>
      </c>
    </row>
    <row r="35" spans="1:12" x14ac:dyDescent="0.2">
      <c r="A35" s="2" t="s">
        <v>1721</v>
      </c>
      <c r="B35" s="50" t="s">
        <v>213</v>
      </c>
      <c r="C35" s="14">
        <v>3933.1515804000001</v>
      </c>
      <c r="D35" s="11" t="str">
        <f t="shared" si="8"/>
        <v>N/A</v>
      </c>
      <c r="E35" s="14">
        <v>4367.9801767999998</v>
      </c>
      <c r="F35" s="11" t="str">
        <f t="shared" si="9"/>
        <v>N/A</v>
      </c>
      <c r="G35" s="14">
        <v>4607.7858661999999</v>
      </c>
      <c r="H35" s="11" t="str">
        <f t="shared" si="10"/>
        <v>N/A</v>
      </c>
      <c r="I35" s="12">
        <v>11.06</v>
      </c>
      <c r="J35" s="12">
        <v>5.49</v>
      </c>
      <c r="K35" s="50" t="s">
        <v>739</v>
      </c>
      <c r="L35" s="9" t="str">
        <f t="shared" si="12"/>
        <v>Yes</v>
      </c>
    </row>
    <row r="36" spans="1:12" x14ac:dyDescent="0.2">
      <c r="A36" s="2" t="s">
        <v>1722</v>
      </c>
      <c r="B36" s="50" t="s">
        <v>213</v>
      </c>
      <c r="C36" s="14">
        <v>268.16921993</v>
      </c>
      <c r="D36" s="11" t="str">
        <f t="shared" si="8"/>
        <v>N/A</v>
      </c>
      <c r="E36" s="14">
        <v>347.63016518000001</v>
      </c>
      <c r="F36" s="11" t="str">
        <f t="shared" si="9"/>
        <v>N/A</v>
      </c>
      <c r="G36" s="14">
        <v>273.16508748000001</v>
      </c>
      <c r="H36" s="11" t="str">
        <f t="shared" si="10"/>
        <v>N/A</v>
      </c>
      <c r="I36" s="12">
        <v>29.63</v>
      </c>
      <c r="J36" s="12">
        <v>-21.4</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214.31889763999999</v>
      </c>
      <c r="D39" s="11" t="str">
        <f t="shared" si="8"/>
        <v>N/A</v>
      </c>
      <c r="E39" s="14">
        <v>319.37525705000002</v>
      </c>
      <c r="F39" s="11" t="str">
        <f t="shared" si="9"/>
        <v>N/A</v>
      </c>
      <c r="G39" s="14">
        <v>286.04344135999997</v>
      </c>
      <c r="H39" s="11" t="str">
        <f t="shared" si="10"/>
        <v>N/A</v>
      </c>
      <c r="I39" s="12">
        <v>49.02</v>
      </c>
      <c r="J39" s="12">
        <v>-10.4</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31500.726060000001</v>
      </c>
      <c r="D41" s="11" t="str">
        <f t="shared" si="8"/>
        <v>N/A</v>
      </c>
      <c r="E41" s="14">
        <v>33362.602803000002</v>
      </c>
      <c r="F41" s="11" t="str">
        <f t="shared" si="9"/>
        <v>N/A</v>
      </c>
      <c r="G41" s="14">
        <v>31087.876319999999</v>
      </c>
      <c r="H41" s="11" t="str">
        <f t="shared" si="10"/>
        <v>N/A</v>
      </c>
      <c r="I41" s="12">
        <v>5.9109999999999996</v>
      </c>
      <c r="J41" s="12">
        <v>-6.82</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13363.121535</v>
      </c>
      <c r="D44" s="11" t="str">
        <f t="shared" si="8"/>
        <v>N/A</v>
      </c>
      <c r="E44" s="14">
        <v>14313.221696000001</v>
      </c>
      <c r="F44" s="11" t="str">
        <f t="shared" si="9"/>
        <v>N/A</v>
      </c>
      <c r="G44" s="14">
        <v>14285.521092000001</v>
      </c>
      <c r="H44" s="11" t="str">
        <f t="shared" si="10"/>
        <v>N/A</v>
      </c>
      <c r="I44" s="12">
        <v>7.11</v>
      </c>
      <c r="J44" s="12">
        <v>-0.19400000000000001</v>
      </c>
      <c r="K44" s="50" t="s">
        <v>739</v>
      </c>
      <c r="L44" s="9" t="str">
        <f t="shared" si="12"/>
        <v>Yes</v>
      </c>
    </row>
    <row r="45" spans="1:12" ht="25.5" x14ac:dyDescent="0.2">
      <c r="A45" s="2" t="s">
        <v>1145</v>
      </c>
      <c r="B45" s="50" t="s">
        <v>213</v>
      </c>
      <c r="C45" s="14">
        <v>800.94172860000003</v>
      </c>
      <c r="D45" s="11" t="str">
        <f t="shared" si="8"/>
        <v>N/A</v>
      </c>
      <c r="E45" s="14">
        <v>1021.9873006</v>
      </c>
      <c r="F45" s="11" t="str">
        <f t="shared" si="9"/>
        <v>N/A</v>
      </c>
      <c r="G45" s="14">
        <v>942.89239523000003</v>
      </c>
      <c r="H45" s="11" t="str">
        <f t="shared" si="10"/>
        <v>N/A</v>
      </c>
      <c r="I45" s="12">
        <v>27.6</v>
      </c>
      <c r="J45" s="12">
        <v>-7.74</v>
      </c>
      <c r="K45" s="50" t="s">
        <v>739</v>
      </c>
      <c r="L45" s="9" t="str">
        <f t="shared" si="12"/>
        <v>Yes</v>
      </c>
    </row>
    <row r="46" spans="1:12" x14ac:dyDescent="0.2">
      <c r="A46" s="2" t="s">
        <v>1146</v>
      </c>
      <c r="B46" s="37" t="s">
        <v>213</v>
      </c>
      <c r="C46" s="49">
        <v>47854.331684999997</v>
      </c>
      <c r="D46" s="46" t="str">
        <f t="shared" si="8"/>
        <v>N/A</v>
      </c>
      <c r="E46" s="49">
        <v>50220.845366000001</v>
      </c>
      <c r="F46" s="46" t="str">
        <f t="shared" si="9"/>
        <v>N/A</v>
      </c>
      <c r="G46" s="49">
        <v>49851.993890999998</v>
      </c>
      <c r="H46" s="46" t="str">
        <f t="shared" si="10"/>
        <v>N/A</v>
      </c>
      <c r="I46" s="12">
        <v>4.9450000000000003</v>
      </c>
      <c r="J46" s="12">
        <v>-0.73399999999999999</v>
      </c>
      <c r="K46" s="47" t="s">
        <v>739</v>
      </c>
      <c r="L46" s="9" t="str">
        <f>IF(J46="Div by 0", "N/A", IF(K46="N/A","N/A", IF(J46&gt;VALUE(MID(K46,1,2)), "No", IF(J46&lt;-1*VALUE(MID(K46,1,2)), "No", "Yes"))))</f>
        <v>Yes</v>
      </c>
    </row>
    <row r="47" spans="1:12" x14ac:dyDescent="0.2">
      <c r="A47" s="66" t="s">
        <v>1147</v>
      </c>
      <c r="B47" s="37" t="s">
        <v>213</v>
      </c>
      <c r="C47" s="49">
        <v>20263.170247999999</v>
      </c>
      <c r="D47" s="46" t="str">
        <f t="shared" si="8"/>
        <v>N/A</v>
      </c>
      <c r="E47" s="49">
        <v>21049.161263999998</v>
      </c>
      <c r="F47" s="46" t="str">
        <f t="shared" si="9"/>
        <v>N/A</v>
      </c>
      <c r="G47" s="49">
        <v>19197.976202999998</v>
      </c>
      <c r="H47" s="46" t="str">
        <f t="shared" si="10"/>
        <v>N/A</v>
      </c>
      <c r="I47" s="12">
        <v>3.879</v>
      </c>
      <c r="J47" s="12">
        <v>-8.7899999999999991</v>
      </c>
      <c r="K47" s="47" t="s">
        <v>739</v>
      </c>
      <c r="L47" s="9" t="str">
        <f>IF(J47="Div by 0", "N/A", IF(K47="N/A","N/A", IF(J47&gt;VALUE(MID(K47,1,2)), "No", IF(J47&lt;-1*VALUE(MID(K47,1,2)), "No", "Yes"))))</f>
        <v>Yes</v>
      </c>
    </row>
    <row r="48" spans="1:12" ht="25.5" x14ac:dyDescent="0.2">
      <c r="A48" s="2" t="s">
        <v>1148</v>
      </c>
      <c r="B48" s="37" t="s">
        <v>213</v>
      </c>
      <c r="C48" s="49">
        <v>35541.013183000003</v>
      </c>
      <c r="D48" s="46" t="str">
        <f t="shared" si="8"/>
        <v>N/A</v>
      </c>
      <c r="E48" s="49">
        <v>38410.099817000002</v>
      </c>
      <c r="F48" s="46" t="str">
        <f t="shared" si="9"/>
        <v>N/A</v>
      </c>
      <c r="G48" s="49">
        <v>33983.815438999998</v>
      </c>
      <c r="H48" s="46" t="str">
        <f t="shared" si="10"/>
        <v>N/A</v>
      </c>
      <c r="I48" s="12">
        <v>8.0730000000000004</v>
      </c>
      <c r="J48" s="12">
        <v>-11.5</v>
      </c>
      <c r="K48" s="47" t="s">
        <v>739</v>
      </c>
      <c r="L48" s="9" t="str">
        <f>IF(J48="Div by 0", "N/A", IF(K48="N/A","N/A", IF(J48&gt;VALUE(MID(K48,1,2)), "No", IF(J48&lt;-1*VALUE(MID(K48,1,2)), "No", "Yes"))))</f>
        <v>Yes</v>
      </c>
    </row>
    <row r="49" spans="1:12" x14ac:dyDescent="0.2">
      <c r="A49" s="6" t="s">
        <v>1149</v>
      </c>
      <c r="B49" s="37" t="s">
        <v>213</v>
      </c>
      <c r="C49" s="49">
        <v>16692.036178999999</v>
      </c>
      <c r="D49" s="46" t="str">
        <f t="shared" si="8"/>
        <v>N/A</v>
      </c>
      <c r="E49" s="49">
        <v>17221.465370999998</v>
      </c>
      <c r="F49" s="46" t="str">
        <f t="shared" si="9"/>
        <v>N/A</v>
      </c>
      <c r="G49" s="49">
        <v>16561.363062</v>
      </c>
      <c r="H49" s="46" t="str">
        <f t="shared" si="10"/>
        <v>N/A</v>
      </c>
      <c r="I49" s="12">
        <v>3.1720000000000002</v>
      </c>
      <c r="J49" s="12">
        <v>-3.83</v>
      </c>
      <c r="K49" s="47" t="s">
        <v>739</v>
      </c>
      <c r="L49" s="9" t="str">
        <f t="shared" ref="L49:L59" si="13">IF(J49="Div by 0", "N/A", IF(K49="N/A","N/A", IF(J49&gt;VALUE(MID(K49,1,2)), "No", IF(J49&lt;-1*VALUE(MID(K49,1,2)), "No", "Yes"))))</f>
        <v>Yes</v>
      </c>
    </row>
    <row r="50" spans="1:12" ht="25.5" x14ac:dyDescent="0.2">
      <c r="A50" s="2" t="s">
        <v>1150</v>
      </c>
      <c r="B50" s="37" t="s">
        <v>213</v>
      </c>
      <c r="C50" s="49">
        <v>14122.065651999999</v>
      </c>
      <c r="D50" s="46" t="str">
        <f t="shared" si="8"/>
        <v>N/A</v>
      </c>
      <c r="E50" s="49">
        <v>14937.880927</v>
      </c>
      <c r="F50" s="46" t="str">
        <f t="shared" si="9"/>
        <v>N/A</v>
      </c>
      <c r="G50" s="49">
        <v>14618.901769</v>
      </c>
      <c r="H50" s="46" t="str">
        <f t="shared" si="10"/>
        <v>N/A</v>
      </c>
      <c r="I50" s="12">
        <v>5.7770000000000001</v>
      </c>
      <c r="J50" s="12">
        <v>-2.14</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32220.636126000001</v>
      </c>
      <c r="D53" s="46" t="str">
        <f t="shared" si="14"/>
        <v>N/A</v>
      </c>
      <c r="E53" s="49">
        <v>30610.304401000001</v>
      </c>
      <c r="F53" s="46" t="str">
        <f t="shared" si="15"/>
        <v>N/A</v>
      </c>
      <c r="G53" s="49">
        <v>30026.041667000001</v>
      </c>
      <c r="H53" s="46" t="str">
        <f t="shared" si="16"/>
        <v>N/A</v>
      </c>
      <c r="I53" s="12">
        <v>-5</v>
      </c>
      <c r="J53" s="12">
        <v>-1.91</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28703.101272</v>
      </c>
      <c r="D55" s="46" t="str">
        <f t="shared" si="14"/>
        <v>N/A</v>
      </c>
      <c r="E55" s="49">
        <v>28709.069058000001</v>
      </c>
      <c r="F55" s="46" t="str">
        <f t="shared" si="15"/>
        <v>N/A</v>
      </c>
      <c r="G55" s="49">
        <v>29397.704709000001</v>
      </c>
      <c r="H55" s="46" t="str">
        <f t="shared" si="16"/>
        <v>N/A</v>
      </c>
      <c r="I55" s="12">
        <v>2.0799999999999999E-2</v>
      </c>
      <c r="J55" s="12">
        <v>2.399</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168242411</v>
      </c>
      <c r="F60" s="46" t="str">
        <f t="shared" si="15"/>
        <v>N/A</v>
      </c>
      <c r="G60" s="49">
        <v>202026820</v>
      </c>
      <c r="H60" s="46" t="str">
        <f t="shared" si="16"/>
        <v>N/A</v>
      </c>
      <c r="I60" s="12" t="s">
        <v>213</v>
      </c>
      <c r="J60" s="12">
        <v>20.079999999999998</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117073256</v>
      </c>
      <c r="F61" s="46" t="str">
        <f t="shared" si="15"/>
        <v>N/A</v>
      </c>
      <c r="G61" s="49">
        <v>150453314</v>
      </c>
      <c r="H61" s="46" t="str">
        <f t="shared" si="16"/>
        <v>N/A</v>
      </c>
      <c r="I61" s="12" t="s">
        <v>213</v>
      </c>
      <c r="J61" s="12">
        <v>28.51</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17902613</v>
      </c>
      <c r="F64" s="46" t="str">
        <f t="shared" si="15"/>
        <v>N/A</v>
      </c>
      <c r="G64" s="49">
        <v>18177214</v>
      </c>
      <c r="H64" s="46" t="str">
        <f t="shared" si="16"/>
        <v>N/A</v>
      </c>
      <c r="I64" s="12" t="s">
        <v>213</v>
      </c>
      <c r="J64" s="12">
        <v>1.534</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33266542</v>
      </c>
      <c r="F66" s="46" t="str">
        <f t="shared" si="15"/>
        <v>N/A</v>
      </c>
      <c r="G66" s="49">
        <v>33396292</v>
      </c>
      <c r="H66" s="46" t="str">
        <f t="shared" si="16"/>
        <v>N/A</v>
      </c>
      <c r="I66" s="12" t="s">
        <v>213</v>
      </c>
      <c r="J66" s="12">
        <v>0.39</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9491.2249379999994</v>
      </c>
      <c r="D71" s="46" t="str">
        <f t="shared" si="14"/>
        <v>N/A</v>
      </c>
      <c r="E71" s="49">
        <v>9967.5579713999996</v>
      </c>
      <c r="F71" s="46" t="str">
        <f t="shared" si="15"/>
        <v>N/A</v>
      </c>
      <c r="G71" s="49">
        <v>9813.7967551000002</v>
      </c>
      <c r="H71" s="46" t="str">
        <f t="shared" si="16"/>
        <v>N/A</v>
      </c>
      <c r="I71" s="12">
        <v>5.0190000000000001</v>
      </c>
      <c r="J71" s="12">
        <v>-1.54</v>
      </c>
      <c r="K71" s="47" t="s">
        <v>739</v>
      </c>
      <c r="L71" s="9" t="str">
        <f t="shared" ref="L71:L81" si="18">IF(J71="Div by 0", "N/A", IF(K71="N/A","N/A", IF(J71&gt;VALUE(MID(K71,1,2)), "No", IF(J71&lt;-1*VALUE(MID(K71,1,2)), "No", "Yes"))))</f>
        <v>Yes</v>
      </c>
    </row>
    <row r="72" spans="1:12" ht="25.5" x14ac:dyDescent="0.2">
      <c r="A72" s="2" t="s">
        <v>1171</v>
      </c>
      <c r="B72" s="37" t="s">
        <v>213</v>
      </c>
      <c r="C72" s="49">
        <v>7517.8448551000001</v>
      </c>
      <c r="D72" s="46" t="str">
        <f t="shared" si="14"/>
        <v>N/A</v>
      </c>
      <c r="E72" s="49">
        <v>8248.6617346999992</v>
      </c>
      <c r="F72" s="46" t="str">
        <f t="shared" si="15"/>
        <v>N/A</v>
      </c>
      <c r="G72" s="49">
        <v>8397.2380420999998</v>
      </c>
      <c r="H72" s="46" t="str">
        <f t="shared" si="16"/>
        <v>N/A</v>
      </c>
      <c r="I72" s="12">
        <v>9.7210000000000001</v>
      </c>
      <c r="J72" s="12">
        <v>1.8009999999999999</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23032.790575999999</v>
      </c>
      <c r="D75" s="46" t="str">
        <f t="shared" si="14"/>
        <v>N/A</v>
      </c>
      <c r="E75" s="49">
        <v>21885.834963000001</v>
      </c>
      <c r="F75" s="46" t="str">
        <f t="shared" si="15"/>
        <v>N/A</v>
      </c>
      <c r="G75" s="49">
        <v>21038.442129999999</v>
      </c>
      <c r="H75" s="46" t="str">
        <f t="shared" si="16"/>
        <v>N/A</v>
      </c>
      <c r="I75" s="12">
        <v>-4.9800000000000004</v>
      </c>
      <c r="J75" s="12">
        <v>-3.87</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18085.061578000001</v>
      </c>
      <c r="D77" s="46" t="str">
        <f t="shared" si="14"/>
        <v>N/A</v>
      </c>
      <c r="E77" s="49">
        <v>17808.641328000002</v>
      </c>
      <c r="F77" s="46" t="str">
        <f t="shared" si="15"/>
        <v>N/A</v>
      </c>
      <c r="G77" s="49">
        <v>18502.100831</v>
      </c>
      <c r="H77" s="46" t="str">
        <f t="shared" si="16"/>
        <v>N/A</v>
      </c>
      <c r="I77" s="12">
        <v>-1.53</v>
      </c>
      <c r="J77" s="12">
        <v>3.8940000000000001</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168334358</v>
      </c>
      <c r="F82" s="46" t="str">
        <f t="shared" si="15"/>
        <v>N/A</v>
      </c>
      <c r="G82" s="49">
        <v>202072566</v>
      </c>
      <c r="H82" s="46" t="str">
        <f t="shared" si="16"/>
        <v>N/A</v>
      </c>
      <c r="I82" s="12" t="s">
        <v>213</v>
      </c>
      <c r="J82" s="12">
        <v>20.04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16927</v>
      </c>
      <c r="F83" s="46" t="str">
        <f t="shared" ref="F83:F114" si="21">IF($B83="N/A","N/A",IF(E83&gt;10,"No",IF(E83&lt;-10,"No","Yes")))</f>
        <v>N/A</v>
      </c>
      <c r="G83" s="38">
        <v>20301</v>
      </c>
      <c r="H83" s="46" t="str">
        <f t="shared" ref="H83:H114" si="22">IF($B83="N/A","N/A",IF(G83&gt;10,"No",IF(G83&lt;-10,"No","Yes")))</f>
        <v>N/A</v>
      </c>
      <c r="I83" s="12" t="s">
        <v>213</v>
      </c>
      <c r="J83" s="12">
        <v>19.93</v>
      </c>
      <c r="K83" s="47" t="s">
        <v>739</v>
      </c>
      <c r="L83" s="9" t="str">
        <f t="shared" si="19"/>
        <v>Yes</v>
      </c>
    </row>
    <row r="84" spans="1:12" x14ac:dyDescent="0.2">
      <c r="A84" s="2" t="s">
        <v>358</v>
      </c>
      <c r="B84" s="37" t="s">
        <v>213</v>
      </c>
      <c r="C84" s="49" t="s">
        <v>213</v>
      </c>
      <c r="D84" s="46" t="str">
        <f t="shared" si="20"/>
        <v>N/A</v>
      </c>
      <c r="E84" s="49">
        <v>9944.7248774</v>
      </c>
      <c r="F84" s="46" t="str">
        <f t="shared" si="21"/>
        <v>N/A</v>
      </c>
      <c r="G84" s="49">
        <v>9953.8232599000003</v>
      </c>
      <c r="H84" s="46" t="str">
        <f t="shared" si="22"/>
        <v>N/A</v>
      </c>
      <c r="I84" s="12" t="s">
        <v>213</v>
      </c>
      <c r="J84" s="12">
        <v>9.1499999999999998E-2</v>
      </c>
      <c r="K84" s="47" t="s">
        <v>739</v>
      </c>
      <c r="L84" s="9" t="str">
        <f t="shared" si="19"/>
        <v>Yes</v>
      </c>
    </row>
    <row r="85" spans="1:12" ht="25.5" x14ac:dyDescent="0.2">
      <c r="A85" s="2" t="s">
        <v>1181</v>
      </c>
      <c r="B85" s="37" t="s">
        <v>213</v>
      </c>
      <c r="C85" s="49" t="s">
        <v>213</v>
      </c>
      <c r="D85" s="46" t="str">
        <f t="shared" si="20"/>
        <v>N/A</v>
      </c>
      <c r="E85" s="49">
        <v>24156519</v>
      </c>
      <c r="F85" s="46" t="str">
        <f t="shared" si="21"/>
        <v>N/A</v>
      </c>
      <c r="G85" s="49">
        <v>26928788</v>
      </c>
      <c r="H85" s="46" t="str">
        <f t="shared" si="22"/>
        <v>N/A</v>
      </c>
      <c r="I85" s="12" t="s">
        <v>213</v>
      </c>
      <c r="J85" s="12">
        <v>11.48</v>
      </c>
      <c r="K85" s="47" t="s">
        <v>739</v>
      </c>
      <c r="L85" s="9" t="str">
        <f t="shared" si="19"/>
        <v>Yes</v>
      </c>
    </row>
    <row r="86" spans="1:12" x14ac:dyDescent="0.2">
      <c r="A86" s="2" t="s">
        <v>729</v>
      </c>
      <c r="B86" s="37" t="s">
        <v>213</v>
      </c>
      <c r="C86" s="49" t="s">
        <v>213</v>
      </c>
      <c r="D86" s="46" t="str">
        <f t="shared" si="20"/>
        <v>N/A</v>
      </c>
      <c r="E86" s="38">
        <v>16347</v>
      </c>
      <c r="F86" s="46" t="str">
        <f t="shared" si="21"/>
        <v>N/A</v>
      </c>
      <c r="G86" s="38">
        <v>16403</v>
      </c>
      <c r="H86" s="46" t="str">
        <f t="shared" si="22"/>
        <v>N/A</v>
      </c>
      <c r="I86" s="12" t="s">
        <v>213</v>
      </c>
      <c r="J86" s="12">
        <v>0.34260000000000002</v>
      </c>
      <c r="K86" s="47" t="s">
        <v>739</v>
      </c>
      <c r="L86" s="9" t="str">
        <f t="shared" si="19"/>
        <v>Yes</v>
      </c>
    </row>
    <row r="87" spans="1:12" ht="25.5" x14ac:dyDescent="0.2">
      <c r="A87" s="2" t="s">
        <v>1182</v>
      </c>
      <c r="B87" s="37" t="s">
        <v>213</v>
      </c>
      <c r="C87" s="49" t="s">
        <v>213</v>
      </c>
      <c r="D87" s="46" t="str">
        <f t="shared" si="20"/>
        <v>N/A</v>
      </c>
      <c r="E87" s="49">
        <v>1477.7340796000001</v>
      </c>
      <c r="F87" s="46" t="str">
        <f t="shared" si="21"/>
        <v>N/A</v>
      </c>
      <c r="G87" s="49">
        <v>1641.6989575</v>
      </c>
      <c r="H87" s="46" t="str">
        <f t="shared" si="22"/>
        <v>N/A</v>
      </c>
      <c r="I87" s="12" t="s">
        <v>213</v>
      </c>
      <c r="J87" s="12">
        <v>11.1</v>
      </c>
      <c r="K87" s="47" t="s">
        <v>739</v>
      </c>
      <c r="L87" s="9" t="str">
        <f t="shared" si="19"/>
        <v>Yes</v>
      </c>
    </row>
    <row r="88" spans="1:12" ht="25.5" x14ac:dyDescent="0.2">
      <c r="A88" s="2" t="s">
        <v>1183</v>
      </c>
      <c r="B88" s="37" t="s">
        <v>213</v>
      </c>
      <c r="C88" s="49" t="s">
        <v>213</v>
      </c>
      <c r="D88" s="46" t="str">
        <f t="shared" si="20"/>
        <v>N/A</v>
      </c>
      <c r="E88" s="49">
        <v>3121131</v>
      </c>
      <c r="F88" s="46" t="str">
        <f t="shared" si="21"/>
        <v>N/A</v>
      </c>
      <c r="G88" s="49">
        <v>5306308</v>
      </c>
      <c r="H88" s="46" t="str">
        <f t="shared" si="22"/>
        <v>N/A</v>
      </c>
      <c r="I88" s="12" t="s">
        <v>213</v>
      </c>
      <c r="J88" s="12">
        <v>70.010000000000005</v>
      </c>
      <c r="K88" s="47" t="s">
        <v>739</v>
      </c>
      <c r="L88" s="9" t="str">
        <f t="shared" si="19"/>
        <v>No</v>
      </c>
    </row>
    <row r="89" spans="1:12" x14ac:dyDescent="0.2">
      <c r="A89" s="2" t="s">
        <v>730</v>
      </c>
      <c r="B89" s="37" t="s">
        <v>213</v>
      </c>
      <c r="C89" s="49" t="s">
        <v>213</v>
      </c>
      <c r="D89" s="46" t="str">
        <f t="shared" si="20"/>
        <v>N/A</v>
      </c>
      <c r="E89" s="38">
        <v>428</v>
      </c>
      <c r="F89" s="46" t="str">
        <f t="shared" si="21"/>
        <v>N/A</v>
      </c>
      <c r="G89" s="38">
        <v>472</v>
      </c>
      <c r="H89" s="46" t="str">
        <f t="shared" si="22"/>
        <v>N/A</v>
      </c>
      <c r="I89" s="12" t="s">
        <v>213</v>
      </c>
      <c r="J89" s="12">
        <v>10.28</v>
      </c>
      <c r="K89" s="47" t="s">
        <v>739</v>
      </c>
      <c r="L89" s="9" t="str">
        <f t="shared" si="19"/>
        <v>Yes</v>
      </c>
    </row>
    <row r="90" spans="1:12" ht="25.5" x14ac:dyDescent="0.2">
      <c r="A90" s="2" t="s">
        <v>1184</v>
      </c>
      <c r="B90" s="37" t="s">
        <v>213</v>
      </c>
      <c r="C90" s="49" t="s">
        <v>213</v>
      </c>
      <c r="D90" s="46" t="str">
        <f t="shared" si="20"/>
        <v>N/A</v>
      </c>
      <c r="E90" s="49">
        <v>7292.3621494999998</v>
      </c>
      <c r="F90" s="46" t="str">
        <f t="shared" si="21"/>
        <v>N/A</v>
      </c>
      <c r="G90" s="49">
        <v>11242.177965999999</v>
      </c>
      <c r="H90" s="46" t="str">
        <f t="shared" si="22"/>
        <v>N/A</v>
      </c>
      <c r="I90" s="12" t="s">
        <v>213</v>
      </c>
      <c r="J90" s="12">
        <v>54.16</v>
      </c>
      <c r="K90" s="47" t="s">
        <v>739</v>
      </c>
      <c r="L90" s="9" t="str">
        <f t="shared" si="19"/>
        <v>No</v>
      </c>
    </row>
    <row r="91" spans="1:12" ht="25.5" x14ac:dyDescent="0.2">
      <c r="A91" s="2" t="s">
        <v>1185</v>
      </c>
      <c r="B91" s="37" t="s">
        <v>213</v>
      </c>
      <c r="C91" s="49" t="s">
        <v>213</v>
      </c>
      <c r="D91" s="46" t="str">
        <f t="shared" si="20"/>
        <v>N/A</v>
      </c>
      <c r="E91" s="49">
        <v>1900828</v>
      </c>
      <c r="F91" s="46" t="str">
        <f t="shared" si="21"/>
        <v>N/A</v>
      </c>
      <c r="G91" s="49">
        <v>2120654</v>
      </c>
      <c r="H91" s="46" t="str">
        <f t="shared" si="22"/>
        <v>N/A</v>
      </c>
      <c r="I91" s="12" t="s">
        <v>213</v>
      </c>
      <c r="J91" s="12">
        <v>11.56</v>
      </c>
      <c r="K91" s="47" t="s">
        <v>739</v>
      </c>
      <c r="L91" s="9" t="str">
        <f t="shared" si="19"/>
        <v>Yes</v>
      </c>
    </row>
    <row r="92" spans="1:12" x14ac:dyDescent="0.2">
      <c r="A92" s="2" t="s">
        <v>731</v>
      </c>
      <c r="B92" s="37" t="s">
        <v>213</v>
      </c>
      <c r="C92" s="49" t="s">
        <v>213</v>
      </c>
      <c r="D92" s="46" t="str">
        <f t="shared" si="20"/>
        <v>N/A</v>
      </c>
      <c r="E92" s="38">
        <v>212</v>
      </c>
      <c r="F92" s="46" t="str">
        <f t="shared" si="21"/>
        <v>N/A</v>
      </c>
      <c r="G92" s="38">
        <v>215</v>
      </c>
      <c r="H92" s="46" t="str">
        <f t="shared" si="22"/>
        <v>N/A</v>
      </c>
      <c r="I92" s="12" t="s">
        <v>213</v>
      </c>
      <c r="J92" s="12">
        <v>1.415</v>
      </c>
      <c r="K92" s="47" t="s">
        <v>739</v>
      </c>
      <c r="L92" s="9" t="str">
        <f t="shared" si="19"/>
        <v>Yes</v>
      </c>
    </row>
    <row r="93" spans="1:12" ht="25.5" x14ac:dyDescent="0.2">
      <c r="A93" s="2" t="s">
        <v>1186</v>
      </c>
      <c r="B93" s="37" t="s">
        <v>213</v>
      </c>
      <c r="C93" s="49" t="s">
        <v>213</v>
      </c>
      <c r="D93" s="46" t="str">
        <f t="shared" si="20"/>
        <v>N/A</v>
      </c>
      <c r="E93" s="49">
        <v>8966.1698113000002</v>
      </c>
      <c r="F93" s="46" t="str">
        <f t="shared" si="21"/>
        <v>N/A</v>
      </c>
      <c r="G93" s="49">
        <v>9863.5069767000005</v>
      </c>
      <c r="H93" s="46" t="str">
        <f t="shared" si="22"/>
        <v>N/A</v>
      </c>
      <c r="I93" s="12" t="s">
        <v>213</v>
      </c>
      <c r="J93" s="12">
        <v>10.01</v>
      </c>
      <c r="K93" s="47" t="s">
        <v>739</v>
      </c>
      <c r="L93" s="9" t="str">
        <f t="shared" si="19"/>
        <v>Yes</v>
      </c>
    </row>
    <row r="94" spans="1:12" x14ac:dyDescent="0.2">
      <c r="A94" s="2" t="s">
        <v>1187</v>
      </c>
      <c r="B94" s="37" t="s">
        <v>213</v>
      </c>
      <c r="C94" s="49" t="s">
        <v>213</v>
      </c>
      <c r="D94" s="46" t="str">
        <f t="shared" si="20"/>
        <v>N/A</v>
      </c>
      <c r="E94" s="49">
        <v>18397587</v>
      </c>
      <c r="F94" s="46" t="str">
        <f t="shared" si="21"/>
        <v>N/A</v>
      </c>
      <c r="G94" s="49">
        <v>20566379</v>
      </c>
      <c r="H94" s="46" t="str">
        <f t="shared" si="22"/>
        <v>N/A</v>
      </c>
      <c r="I94" s="12" t="s">
        <v>213</v>
      </c>
      <c r="J94" s="12">
        <v>11.79</v>
      </c>
      <c r="K94" s="47" t="s">
        <v>739</v>
      </c>
      <c r="L94" s="9" t="str">
        <f t="shared" si="19"/>
        <v>Yes</v>
      </c>
    </row>
    <row r="95" spans="1:12" x14ac:dyDescent="0.2">
      <c r="A95" s="2" t="s">
        <v>732</v>
      </c>
      <c r="B95" s="37" t="s">
        <v>213</v>
      </c>
      <c r="C95" s="49" t="s">
        <v>213</v>
      </c>
      <c r="D95" s="46" t="str">
        <f t="shared" si="20"/>
        <v>N/A</v>
      </c>
      <c r="E95" s="38">
        <v>1889</v>
      </c>
      <c r="F95" s="46" t="str">
        <f t="shared" si="21"/>
        <v>N/A</v>
      </c>
      <c r="G95" s="38">
        <v>2333</v>
      </c>
      <c r="H95" s="46" t="str">
        <f t="shared" si="22"/>
        <v>N/A</v>
      </c>
      <c r="I95" s="12" t="s">
        <v>213</v>
      </c>
      <c r="J95" s="12">
        <v>23.5</v>
      </c>
      <c r="K95" s="47" t="s">
        <v>739</v>
      </c>
      <c r="L95" s="9" t="str">
        <f t="shared" si="19"/>
        <v>Yes</v>
      </c>
    </row>
    <row r="96" spans="1:12" x14ac:dyDescent="0.2">
      <c r="A96" s="2" t="s">
        <v>1188</v>
      </c>
      <c r="B96" s="37" t="s">
        <v>213</v>
      </c>
      <c r="C96" s="49" t="s">
        <v>213</v>
      </c>
      <c r="D96" s="46" t="str">
        <f t="shared" si="20"/>
        <v>N/A</v>
      </c>
      <c r="E96" s="49">
        <v>9739.3260984999997</v>
      </c>
      <c r="F96" s="46" t="str">
        <f t="shared" si="21"/>
        <v>N/A</v>
      </c>
      <c r="G96" s="49">
        <v>8815.4217745000005</v>
      </c>
      <c r="H96" s="46" t="str">
        <f t="shared" si="22"/>
        <v>N/A</v>
      </c>
      <c r="I96" s="12" t="s">
        <v>213</v>
      </c>
      <c r="J96" s="12">
        <v>-9.49</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8021021</v>
      </c>
      <c r="F100" s="46" t="str">
        <f t="shared" si="21"/>
        <v>N/A</v>
      </c>
      <c r="G100" s="49">
        <v>9928734</v>
      </c>
      <c r="H100" s="46" t="str">
        <f t="shared" si="22"/>
        <v>N/A</v>
      </c>
      <c r="I100" s="12" t="s">
        <v>213</v>
      </c>
      <c r="J100" s="12">
        <v>23.78</v>
      </c>
      <c r="K100" s="47" t="s">
        <v>739</v>
      </c>
      <c r="L100" s="9" t="str">
        <f t="shared" si="19"/>
        <v>Yes</v>
      </c>
    </row>
    <row r="101" spans="1:12" x14ac:dyDescent="0.2">
      <c r="A101" s="2" t="s">
        <v>521</v>
      </c>
      <c r="B101" s="37" t="s">
        <v>213</v>
      </c>
      <c r="C101" s="49" t="s">
        <v>213</v>
      </c>
      <c r="D101" s="46" t="str">
        <f t="shared" si="20"/>
        <v>N/A</v>
      </c>
      <c r="E101" s="38">
        <v>8321</v>
      </c>
      <c r="F101" s="46" t="str">
        <f t="shared" si="21"/>
        <v>N/A</v>
      </c>
      <c r="G101" s="38">
        <v>10718</v>
      </c>
      <c r="H101" s="46" t="str">
        <f t="shared" si="22"/>
        <v>N/A</v>
      </c>
      <c r="I101" s="12" t="s">
        <v>213</v>
      </c>
      <c r="J101" s="12">
        <v>28.81</v>
      </c>
      <c r="K101" s="47" t="s">
        <v>739</v>
      </c>
      <c r="L101" s="9" t="str">
        <f t="shared" si="19"/>
        <v>Yes</v>
      </c>
    </row>
    <row r="102" spans="1:12" ht="25.5" x14ac:dyDescent="0.2">
      <c r="A102" s="2" t="s">
        <v>1192</v>
      </c>
      <c r="B102" s="37" t="s">
        <v>213</v>
      </c>
      <c r="C102" s="49" t="s">
        <v>213</v>
      </c>
      <c r="D102" s="46" t="str">
        <f t="shared" si="20"/>
        <v>N/A</v>
      </c>
      <c r="E102" s="49">
        <v>963.94916476000003</v>
      </c>
      <c r="F102" s="46" t="str">
        <f t="shared" si="21"/>
        <v>N/A</v>
      </c>
      <c r="G102" s="49">
        <v>926.36070161999999</v>
      </c>
      <c r="H102" s="46" t="str">
        <f t="shared" si="22"/>
        <v>N/A</v>
      </c>
      <c r="I102" s="12" t="s">
        <v>213</v>
      </c>
      <c r="J102" s="12">
        <v>-3.9</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96055031</v>
      </c>
      <c r="F106" s="46" t="str">
        <f t="shared" si="21"/>
        <v>N/A</v>
      </c>
      <c r="G106" s="49">
        <v>114289904</v>
      </c>
      <c r="H106" s="46" t="str">
        <f t="shared" si="22"/>
        <v>N/A</v>
      </c>
      <c r="I106" s="12" t="s">
        <v>213</v>
      </c>
      <c r="J106" s="12">
        <v>18.98</v>
      </c>
      <c r="K106" s="47" t="s">
        <v>739</v>
      </c>
      <c r="L106" s="9" t="str">
        <f t="shared" si="19"/>
        <v>Yes</v>
      </c>
    </row>
    <row r="107" spans="1:12" x14ac:dyDescent="0.2">
      <c r="A107" s="2" t="s">
        <v>523</v>
      </c>
      <c r="B107" s="37" t="s">
        <v>213</v>
      </c>
      <c r="C107" s="49" t="s">
        <v>213</v>
      </c>
      <c r="D107" s="46" t="str">
        <f t="shared" si="20"/>
        <v>N/A</v>
      </c>
      <c r="E107" s="38">
        <v>14367</v>
      </c>
      <c r="F107" s="46" t="str">
        <f t="shared" si="21"/>
        <v>N/A</v>
      </c>
      <c r="G107" s="38">
        <v>17374</v>
      </c>
      <c r="H107" s="46" t="str">
        <f t="shared" si="22"/>
        <v>N/A</v>
      </c>
      <c r="I107" s="12" t="s">
        <v>213</v>
      </c>
      <c r="J107" s="12">
        <v>20.93</v>
      </c>
      <c r="K107" s="47" t="s">
        <v>739</v>
      </c>
      <c r="L107" s="9" t="str">
        <f t="shared" si="19"/>
        <v>Yes</v>
      </c>
    </row>
    <row r="108" spans="1:12" ht="25.5" x14ac:dyDescent="0.2">
      <c r="A108" s="2" t="s">
        <v>1196</v>
      </c>
      <c r="B108" s="37" t="s">
        <v>213</v>
      </c>
      <c r="C108" s="49" t="s">
        <v>213</v>
      </c>
      <c r="D108" s="46" t="str">
        <f t="shared" si="20"/>
        <v>N/A</v>
      </c>
      <c r="E108" s="49">
        <v>6685.8099116000003</v>
      </c>
      <c r="F108" s="46" t="str">
        <f t="shared" si="21"/>
        <v>N/A</v>
      </c>
      <c r="G108" s="49">
        <v>6578.2148036999997</v>
      </c>
      <c r="H108" s="46" t="str">
        <f t="shared" si="22"/>
        <v>N/A</v>
      </c>
      <c r="I108" s="12" t="s">
        <v>213</v>
      </c>
      <c r="J108" s="12">
        <v>-1.61</v>
      </c>
      <c r="K108" s="47" t="s">
        <v>739</v>
      </c>
      <c r="L108" s="9" t="str">
        <f t="shared" si="19"/>
        <v>Yes</v>
      </c>
    </row>
    <row r="109" spans="1:12" ht="25.5" x14ac:dyDescent="0.2">
      <c r="A109" s="2" t="s">
        <v>1197</v>
      </c>
      <c r="B109" s="37" t="s">
        <v>213</v>
      </c>
      <c r="C109" s="49" t="s">
        <v>213</v>
      </c>
      <c r="D109" s="46" t="str">
        <f t="shared" si="20"/>
        <v>N/A</v>
      </c>
      <c r="E109" s="49">
        <v>15491446</v>
      </c>
      <c r="F109" s="46" t="str">
        <f t="shared" si="21"/>
        <v>N/A</v>
      </c>
      <c r="G109" s="49">
        <v>20009206</v>
      </c>
      <c r="H109" s="46" t="str">
        <f t="shared" si="22"/>
        <v>N/A</v>
      </c>
      <c r="I109" s="12" t="s">
        <v>213</v>
      </c>
      <c r="J109" s="12">
        <v>29.16</v>
      </c>
      <c r="K109" s="47" t="s">
        <v>739</v>
      </c>
      <c r="L109" s="9" t="str">
        <f t="shared" si="19"/>
        <v>Yes</v>
      </c>
    </row>
    <row r="110" spans="1:12" x14ac:dyDescent="0.2">
      <c r="A110" s="2" t="s">
        <v>524</v>
      </c>
      <c r="B110" s="37" t="s">
        <v>213</v>
      </c>
      <c r="C110" s="49" t="s">
        <v>213</v>
      </c>
      <c r="D110" s="46" t="str">
        <f t="shared" si="20"/>
        <v>N/A</v>
      </c>
      <c r="E110" s="38">
        <v>2300</v>
      </c>
      <c r="F110" s="46" t="str">
        <f t="shared" si="21"/>
        <v>N/A</v>
      </c>
      <c r="G110" s="38">
        <v>2810</v>
      </c>
      <c r="H110" s="46" t="str">
        <f t="shared" si="22"/>
        <v>N/A</v>
      </c>
      <c r="I110" s="12" t="s">
        <v>213</v>
      </c>
      <c r="J110" s="12">
        <v>22.17</v>
      </c>
      <c r="K110" s="47" t="s">
        <v>739</v>
      </c>
      <c r="L110" s="9" t="str">
        <f t="shared" si="19"/>
        <v>Yes</v>
      </c>
    </row>
    <row r="111" spans="1:12" ht="25.5" x14ac:dyDescent="0.2">
      <c r="A111" s="2" t="s">
        <v>1198</v>
      </c>
      <c r="B111" s="37" t="s">
        <v>213</v>
      </c>
      <c r="C111" s="49" t="s">
        <v>213</v>
      </c>
      <c r="D111" s="46" t="str">
        <f t="shared" si="20"/>
        <v>N/A</v>
      </c>
      <c r="E111" s="49">
        <v>6735.4113042999998</v>
      </c>
      <c r="F111" s="46" t="str">
        <f t="shared" si="21"/>
        <v>N/A</v>
      </c>
      <c r="G111" s="49">
        <v>7120.7138789999999</v>
      </c>
      <c r="H111" s="46" t="str">
        <f t="shared" si="22"/>
        <v>N/A</v>
      </c>
      <c r="I111" s="12" t="s">
        <v>213</v>
      </c>
      <c r="J111" s="12">
        <v>5.7210000000000001</v>
      </c>
      <c r="K111" s="47" t="s">
        <v>739</v>
      </c>
      <c r="L111" s="9" t="str">
        <f t="shared" si="19"/>
        <v>Yes</v>
      </c>
    </row>
    <row r="112" spans="1:12" ht="25.5" x14ac:dyDescent="0.2">
      <c r="A112" s="2" t="s">
        <v>1199</v>
      </c>
      <c r="B112" s="37" t="s">
        <v>213</v>
      </c>
      <c r="C112" s="49" t="s">
        <v>213</v>
      </c>
      <c r="D112" s="46" t="str">
        <f t="shared" si="20"/>
        <v>N/A</v>
      </c>
      <c r="E112" s="49">
        <v>17150</v>
      </c>
      <c r="F112" s="46" t="str">
        <f t="shared" si="21"/>
        <v>N/A</v>
      </c>
      <c r="G112" s="49">
        <v>622417</v>
      </c>
      <c r="H112" s="46" t="str">
        <f t="shared" si="22"/>
        <v>N/A</v>
      </c>
      <c r="I112" s="12" t="s">
        <v>213</v>
      </c>
      <c r="J112" s="12">
        <v>3529</v>
      </c>
      <c r="K112" s="47" t="s">
        <v>739</v>
      </c>
      <c r="L112" s="9" t="str">
        <f t="shared" si="19"/>
        <v>No</v>
      </c>
    </row>
    <row r="113" spans="1:12" ht="25.5" x14ac:dyDescent="0.2">
      <c r="A113" s="2" t="s">
        <v>525</v>
      </c>
      <c r="B113" s="37" t="s">
        <v>213</v>
      </c>
      <c r="C113" s="49" t="s">
        <v>213</v>
      </c>
      <c r="D113" s="46" t="str">
        <f t="shared" si="20"/>
        <v>N/A</v>
      </c>
      <c r="E113" s="38">
        <v>11</v>
      </c>
      <c r="F113" s="46" t="str">
        <f t="shared" si="21"/>
        <v>N/A</v>
      </c>
      <c r="G113" s="38">
        <v>39</v>
      </c>
      <c r="H113" s="46" t="str">
        <f t="shared" si="22"/>
        <v>N/A</v>
      </c>
      <c r="I113" s="12" t="s">
        <v>213</v>
      </c>
      <c r="J113" s="12">
        <v>550</v>
      </c>
      <c r="K113" s="47" t="s">
        <v>739</v>
      </c>
      <c r="L113" s="9" t="str">
        <f t="shared" si="19"/>
        <v>No</v>
      </c>
    </row>
    <row r="114" spans="1:12" ht="25.5" x14ac:dyDescent="0.2">
      <c r="A114" s="2" t="s">
        <v>1200</v>
      </c>
      <c r="B114" s="37" t="s">
        <v>213</v>
      </c>
      <c r="C114" s="49" t="s">
        <v>213</v>
      </c>
      <c r="D114" s="46" t="str">
        <f t="shared" si="20"/>
        <v>N/A</v>
      </c>
      <c r="E114" s="49">
        <v>2858.3333333</v>
      </c>
      <c r="F114" s="46" t="str">
        <f t="shared" si="21"/>
        <v>N/A</v>
      </c>
      <c r="G114" s="49">
        <v>15959.410255999999</v>
      </c>
      <c r="H114" s="46" t="str">
        <f t="shared" si="22"/>
        <v>N/A</v>
      </c>
      <c r="I114" s="12" t="s">
        <v>213</v>
      </c>
      <c r="J114" s="12">
        <v>458.3</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106790</v>
      </c>
      <c r="F115" s="46" t="str">
        <f t="shared" ref="F115:F146" si="24">IF($B115="N/A","N/A",IF(E115&gt;10,"No",IF(E115&lt;-10,"No","Yes")))</f>
        <v>N/A</v>
      </c>
      <c r="G115" s="49">
        <v>103141</v>
      </c>
      <c r="H115" s="46" t="str">
        <f t="shared" ref="H115:H146" si="25">IF($B115="N/A","N/A",IF(G115&gt;10,"No",IF(G115&lt;-10,"No","Yes")))</f>
        <v>N/A</v>
      </c>
      <c r="I115" s="12" t="s">
        <v>213</v>
      </c>
      <c r="J115" s="12">
        <v>-3.42</v>
      </c>
      <c r="K115" s="47" t="s">
        <v>739</v>
      </c>
      <c r="L115" s="9" t="str">
        <f t="shared" si="19"/>
        <v>Yes</v>
      </c>
    </row>
    <row r="116" spans="1:12" ht="25.5" x14ac:dyDescent="0.2">
      <c r="A116" s="2" t="s">
        <v>526</v>
      </c>
      <c r="B116" s="37" t="s">
        <v>213</v>
      </c>
      <c r="C116" s="49" t="s">
        <v>213</v>
      </c>
      <c r="D116" s="46" t="str">
        <f t="shared" si="23"/>
        <v>N/A</v>
      </c>
      <c r="E116" s="38">
        <v>16</v>
      </c>
      <c r="F116" s="46" t="str">
        <f t="shared" si="24"/>
        <v>N/A</v>
      </c>
      <c r="G116" s="38">
        <v>19</v>
      </c>
      <c r="H116" s="46" t="str">
        <f t="shared" si="25"/>
        <v>N/A</v>
      </c>
      <c r="I116" s="12" t="s">
        <v>213</v>
      </c>
      <c r="J116" s="12">
        <v>18.75</v>
      </c>
      <c r="K116" s="47" t="s">
        <v>739</v>
      </c>
      <c r="L116" s="9" t="str">
        <f t="shared" si="19"/>
        <v>Yes</v>
      </c>
    </row>
    <row r="117" spans="1:12" ht="25.5" x14ac:dyDescent="0.2">
      <c r="A117" s="2" t="s">
        <v>1202</v>
      </c>
      <c r="B117" s="37" t="s">
        <v>213</v>
      </c>
      <c r="C117" s="49" t="s">
        <v>213</v>
      </c>
      <c r="D117" s="46" t="str">
        <f t="shared" si="23"/>
        <v>N/A</v>
      </c>
      <c r="E117" s="49">
        <v>6674.375</v>
      </c>
      <c r="F117" s="46" t="str">
        <f t="shared" si="24"/>
        <v>N/A</v>
      </c>
      <c r="G117" s="49">
        <v>5428.4736842000002</v>
      </c>
      <c r="H117" s="46" t="str">
        <f t="shared" si="25"/>
        <v>N/A</v>
      </c>
      <c r="I117" s="12" t="s">
        <v>213</v>
      </c>
      <c r="J117" s="12">
        <v>-18.7</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422189</v>
      </c>
      <c r="F124" s="46" t="str">
        <f t="shared" si="24"/>
        <v>N/A</v>
      </c>
      <c r="G124" s="49">
        <v>740226</v>
      </c>
      <c r="H124" s="46" t="str">
        <f t="shared" si="25"/>
        <v>N/A</v>
      </c>
      <c r="I124" s="12" t="s">
        <v>213</v>
      </c>
      <c r="J124" s="12">
        <v>75.33</v>
      </c>
      <c r="K124" s="47" t="s">
        <v>739</v>
      </c>
      <c r="L124" s="9" t="str">
        <f t="shared" si="19"/>
        <v>No</v>
      </c>
    </row>
    <row r="125" spans="1:12" ht="25.5" x14ac:dyDescent="0.2">
      <c r="A125" s="2" t="s">
        <v>529</v>
      </c>
      <c r="B125" s="37" t="s">
        <v>213</v>
      </c>
      <c r="C125" s="49" t="s">
        <v>213</v>
      </c>
      <c r="D125" s="46" t="str">
        <f t="shared" si="23"/>
        <v>N/A</v>
      </c>
      <c r="E125" s="38">
        <v>628</v>
      </c>
      <c r="F125" s="46" t="str">
        <f t="shared" si="24"/>
        <v>N/A</v>
      </c>
      <c r="G125" s="38">
        <v>1014</v>
      </c>
      <c r="H125" s="46" t="str">
        <f t="shared" si="25"/>
        <v>N/A</v>
      </c>
      <c r="I125" s="12" t="s">
        <v>213</v>
      </c>
      <c r="J125" s="12">
        <v>61.46</v>
      </c>
      <c r="K125" s="47" t="s">
        <v>739</v>
      </c>
      <c r="L125" s="9" t="str">
        <f t="shared" si="19"/>
        <v>No</v>
      </c>
    </row>
    <row r="126" spans="1:12" ht="25.5" x14ac:dyDescent="0.2">
      <c r="A126" s="2" t="s">
        <v>1208</v>
      </c>
      <c r="B126" s="37" t="s">
        <v>213</v>
      </c>
      <c r="C126" s="49" t="s">
        <v>213</v>
      </c>
      <c r="D126" s="46" t="str">
        <f t="shared" si="23"/>
        <v>N/A</v>
      </c>
      <c r="E126" s="49">
        <v>672.27547771000002</v>
      </c>
      <c r="F126" s="46" t="str">
        <f t="shared" si="24"/>
        <v>N/A</v>
      </c>
      <c r="G126" s="49">
        <v>730.00591715999997</v>
      </c>
      <c r="H126" s="46" t="str">
        <f t="shared" si="25"/>
        <v>N/A</v>
      </c>
      <c r="I126" s="12" t="s">
        <v>213</v>
      </c>
      <c r="J126" s="12">
        <v>8.5869999999999997</v>
      </c>
      <c r="K126" s="47" t="s">
        <v>739</v>
      </c>
      <c r="L126" s="9" t="str">
        <f t="shared" si="19"/>
        <v>Yes</v>
      </c>
    </row>
    <row r="127" spans="1:12" ht="25.5" x14ac:dyDescent="0.2">
      <c r="A127" s="2" t="s">
        <v>1209</v>
      </c>
      <c r="B127" s="37" t="s">
        <v>213</v>
      </c>
      <c r="C127" s="49" t="s">
        <v>213</v>
      </c>
      <c r="D127" s="46" t="str">
        <f t="shared" si="23"/>
        <v>N/A</v>
      </c>
      <c r="E127" s="49">
        <v>640019</v>
      </c>
      <c r="F127" s="46" t="str">
        <f t="shared" si="24"/>
        <v>N/A</v>
      </c>
      <c r="G127" s="49">
        <v>1452809</v>
      </c>
      <c r="H127" s="46" t="str">
        <f t="shared" si="25"/>
        <v>N/A</v>
      </c>
      <c r="I127" s="12" t="s">
        <v>213</v>
      </c>
      <c r="J127" s="12">
        <v>127</v>
      </c>
      <c r="K127" s="47" t="s">
        <v>739</v>
      </c>
      <c r="L127" s="9" t="str">
        <f t="shared" si="19"/>
        <v>No</v>
      </c>
    </row>
    <row r="128" spans="1:12" x14ac:dyDescent="0.2">
      <c r="A128" s="2" t="s">
        <v>530</v>
      </c>
      <c r="B128" s="37" t="s">
        <v>213</v>
      </c>
      <c r="C128" s="49" t="s">
        <v>213</v>
      </c>
      <c r="D128" s="46" t="str">
        <f t="shared" si="23"/>
        <v>N/A</v>
      </c>
      <c r="E128" s="38">
        <v>505</v>
      </c>
      <c r="F128" s="46" t="str">
        <f t="shared" si="24"/>
        <v>N/A</v>
      </c>
      <c r="G128" s="38">
        <v>939</v>
      </c>
      <c r="H128" s="46" t="str">
        <f t="shared" si="25"/>
        <v>N/A</v>
      </c>
      <c r="I128" s="12" t="s">
        <v>213</v>
      </c>
      <c r="J128" s="12">
        <v>85.94</v>
      </c>
      <c r="K128" s="47" t="s">
        <v>739</v>
      </c>
      <c r="L128" s="9" t="str">
        <f t="shared" si="19"/>
        <v>No</v>
      </c>
    </row>
    <row r="129" spans="1:12" ht="25.5" x14ac:dyDescent="0.2">
      <c r="A129" s="2" t="s">
        <v>1210</v>
      </c>
      <c r="B129" s="37" t="s">
        <v>213</v>
      </c>
      <c r="C129" s="49" t="s">
        <v>213</v>
      </c>
      <c r="D129" s="46" t="str">
        <f t="shared" si="23"/>
        <v>N/A</v>
      </c>
      <c r="E129" s="49">
        <v>1267.3643563999999</v>
      </c>
      <c r="F129" s="46" t="str">
        <f t="shared" si="24"/>
        <v>N/A</v>
      </c>
      <c r="G129" s="49">
        <v>1547.1874333999999</v>
      </c>
      <c r="H129" s="46" t="str">
        <f t="shared" si="25"/>
        <v>N/A</v>
      </c>
      <c r="I129" s="12" t="s">
        <v>213</v>
      </c>
      <c r="J129" s="12">
        <v>22.08</v>
      </c>
      <c r="K129" s="47" t="s">
        <v>739</v>
      </c>
      <c r="L129" s="9" t="str">
        <f t="shared" si="19"/>
        <v>Yes</v>
      </c>
    </row>
    <row r="130" spans="1:12" ht="25.5" x14ac:dyDescent="0.2">
      <c r="A130" s="2" t="s">
        <v>1211</v>
      </c>
      <c r="B130" s="37" t="s">
        <v>213</v>
      </c>
      <c r="C130" s="49" t="s">
        <v>213</v>
      </c>
      <c r="D130" s="46" t="str">
        <f t="shared" si="23"/>
        <v>N/A</v>
      </c>
      <c r="E130" s="49">
        <v>4647</v>
      </c>
      <c r="F130" s="46" t="str">
        <f t="shared" si="24"/>
        <v>N/A</v>
      </c>
      <c r="G130" s="49">
        <v>4000</v>
      </c>
      <c r="H130" s="46" t="str">
        <f t="shared" si="25"/>
        <v>N/A</v>
      </c>
      <c r="I130" s="12" t="s">
        <v>213</v>
      </c>
      <c r="J130" s="12">
        <v>-13.9</v>
      </c>
      <c r="K130" s="47" t="s">
        <v>739</v>
      </c>
      <c r="L130" s="9" t="str">
        <f t="shared" si="19"/>
        <v>Yes</v>
      </c>
    </row>
    <row r="131" spans="1:12" ht="25.5" x14ac:dyDescent="0.2">
      <c r="A131" s="2" t="s">
        <v>531</v>
      </c>
      <c r="B131" s="37" t="s">
        <v>213</v>
      </c>
      <c r="C131" s="49" t="s">
        <v>213</v>
      </c>
      <c r="D131" s="46" t="str">
        <f t="shared" si="23"/>
        <v>N/A</v>
      </c>
      <c r="E131" s="38">
        <v>11</v>
      </c>
      <c r="F131" s="46" t="str">
        <f t="shared" si="24"/>
        <v>N/A</v>
      </c>
      <c r="G131" s="38">
        <v>11</v>
      </c>
      <c r="H131" s="46" t="str">
        <f t="shared" si="25"/>
        <v>N/A</v>
      </c>
      <c r="I131" s="12" t="s">
        <v>213</v>
      </c>
      <c r="J131" s="12">
        <v>-16.7</v>
      </c>
      <c r="K131" s="47" t="s">
        <v>739</v>
      </c>
      <c r="L131" s="9" t="str">
        <f t="shared" si="19"/>
        <v>Yes</v>
      </c>
    </row>
    <row r="132" spans="1:12" ht="25.5" x14ac:dyDescent="0.2">
      <c r="A132" s="2" t="s">
        <v>1212</v>
      </c>
      <c r="B132" s="37" t="s">
        <v>213</v>
      </c>
      <c r="C132" s="49" t="s">
        <v>213</v>
      </c>
      <c r="D132" s="46" t="str">
        <f t="shared" si="23"/>
        <v>N/A</v>
      </c>
      <c r="E132" s="49">
        <v>774.5</v>
      </c>
      <c r="F132" s="46" t="str">
        <f t="shared" si="24"/>
        <v>N/A</v>
      </c>
      <c r="G132" s="49">
        <v>800</v>
      </c>
      <c r="H132" s="46" t="str">
        <f t="shared" si="25"/>
        <v>N/A</v>
      </c>
      <c r="I132" s="12" t="s">
        <v>213</v>
      </c>
      <c r="J132" s="12">
        <v>3.2919999999999998</v>
      </c>
      <c r="K132" s="47" t="s">
        <v>739</v>
      </c>
      <c r="L132" s="9" t="str">
        <f t="shared" si="19"/>
        <v>Yes</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0</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0</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3138525411</v>
      </c>
      <c r="D139" s="11" t="str">
        <f t="shared" si="23"/>
        <v>N/A</v>
      </c>
      <c r="E139" s="14">
        <v>3271671444</v>
      </c>
      <c r="F139" s="11" t="str">
        <f t="shared" si="24"/>
        <v>N/A</v>
      </c>
      <c r="G139" s="14">
        <v>3510309140</v>
      </c>
      <c r="H139" s="11" t="str">
        <f t="shared" si="25"/>
        <v>N/A</v>
      </c>
      <c r="I139" s="12">
        <v>4.242</v>
      </c>
      <c r="J139" s="12">
        <v>7.2939999999999996</v>
      </c>
      <c r="K139" s="14" t="s">
        <v>213</v>
      </c>
      <c r="L139" s="9" t="str">
        <f t="shared" ref="L139:L158" si="26">IF(J139="Div by 0", "N/A", IF(K139="N/A","N/A", IF(J139&gt;VALUE(MID(K139,1,2)), "No", IF(J139&lt;-1*VALUE(MID(K139,1,2)), "No", "Yes"))))</f>
        <v>N/A</v>
      </c>
    </row>
    <row r="140" spans="1:12" x14ac:dyDescent="0.2">
      <c r="A140" s="60" t="s">
        <v>1217</v>
      </c>
      <c r="B140" s="14" t="s">
        <v>213</v>
      </c>
      <c r="C140" s="14">
        <v>5005.8621800000001</v>
      </c>
      <c r="D140" s="11" t="str">
        <f t="shared" si="23"/>
        <v>N/A</v>
      </c>
      <c r="E140" s="14">
        <v>5051.1362245</v>
      </c>
      <c r="F140" s="11" t="str">
        <f t="shared" si="24"/>
        <v>N/A</v>
      </c>
      <c r="G140" s="14">
        <v>5317.1275801000002</v>
      </c>
      <c r="H140" s="11" t="str">
        <f t="shared" si="25"/>
        <v>N/A</v>
      </c>
      <c r="I140" s="12">
        <v>0.90439999999999998</v>
      </c>
      <c r="J140" s="12">
        <v>5.266</v>
      </c>
      <c r="K140" s="14" t="s">
        <v>213</v>
      </c>
      <c r="L140" s="9" t="str">
        <f t="shared" si="26"/>
        <v>N/A</v>
      </c>
    </row>
    <row r="141" spans="1:12" x14ac:dyDescent="0.2">
      <c r="A141" s="60" t="s">
        <v>407</v>
      </c>
      <c r="B141" s="14" t="s">
        <v>213</v>
      </c>
      <c r="C141" s="14">
        <v>2409639</v>
      </c>
      <c r="D141" s="11" t="str">
        <f t="shared" si="23"/>
        <v>N/A</v>
      </c>
      <c r="E141" s="14">
        <v>1386572</v>
      </c>
      <c r="F141" s="11" t="str">
        <f t="shared" si="24"/>
        <v>N/A</v>
      </c>
      <c r="G141" s="14">
        <v>2236653</v>
      </c>
      <c r="H141" s="11" t="str">
        <f t="shared" si="25"/>
        <v>N/A</v>
      </c>
      <c r="I141" s="12">
        <v>-42.5</v>
      </c>
      <c r="J141" s="12">
        <v>61.31</v>
      </c>
      <c r="K141" s="14" t="s">
        <v>213</v>
      </c>
      <c r="L141" s="9" t="str">
        <f t="shared" si="26"/>
        <v>N/A</v>
      </c>
    </row>
    <row r="142" spans="1:12" x14ac:dyDescent="0.2">
      <c r="A142" s="60" t="s">
        <v>1218</v>
      </c>
      <c r="B142" s="14" t="s">
        <v>213</v>
      </c>
      <c r="C142" s="14">
        <v>2801.9058140000002</v>
      </c>
      <c r="D142" s="11" t="str">
        <f t="shared" si="23"/>
        <v>N/A</v>
      </c>
      <c r="E142" s="14">
        <v>3101.9507829999998</v>
      </c>
      <c r="F142" s="11" t="str">
        <f t="shared" si="24"/>
        <v>N/A</v>
      </c>
      <c r="G142" s="14">
        <v>3425.1960184</v>
      </c>
      <c r="H142" s="11" t="str">
        <f t="shared" si="25"/>
        <v>N/A</v>
      </c>
      <c r="I142" s="12">
        <v>10.71</v>
      </c>
      <c r="J142" s="12">
        <v>10.42</v>
      </c>
      <c r="K142" s="14" t="s">
        <v>213</v>
      </c>
      <c r="L142" s="9" t="str">
        <f t="shared" si="26"/>
        <v>N/A</v>
      </c>
    </row>
    <row r="143" spans="1:12" x14ac:dyDescent="0.2">
      <c r="A143" s="60" t="s">
        <v>408</v>
      </c>
      <c r="B143" s="14" t="s">
        <v>213</v>
      </c>
      <c r="C143" s="14">
        <v>37926851</v>
      </c>
      <c r="D143" s="11" t="str">
        <f t="shared" si="23"/>
        <v>N/A</v>
      </c>
      <c r="E143" s="14">
        <v>50302266</v>
      </c>
      <c r="F143" s="11" t="str">
        <f t="shared" si="24"/>
        <v>N/A</v>
      </c>
      <c r="G143" s="14">
        <v>49781080</v>
      </c>
      <c r="H143" s="11" t="str">
        <f t="shared" si="25"/>
        <v>N/A</v>
      </c>
      <c r="I143" s="12">
        <v>32.630000000000003</v>
      </c>
      <c r="J143" s="12">
        <v>-1.04</v>
      </c>
      <c r="K143" s="14" t="s">
        <v>213</v>
      </c>
      <c r="L143" s="9" t="str">
        <f t="shared" si="26"/>
        <v>N/A</v>
      </c>
    </row>
    <row r="144" spans="1:12" ht="25.5" x14ac:dyDescent="0.2">
      <c r="A144" s="60" t="s">
        <v>1219</v>
      </c>
      <c r="B144" s="14" t="s">
        <v>213</v>
      </c>
      <c r="C144" s="14">
        <v>573.84066390999999</v>
      </c>
      <c r="D144" s="11" t="str">
        <f t="shared" si="23"/>
        <v>N/A</v>
      </c>
      <c r="E144" s="14">
        <v>719.38484640000001</v>
      </c>
      <c r="F144" s="11" t="str">
        <f t="shared" si="24"/>
        <v>N/A</v>
      </c>
      <c r="G144" s="14">
        <v>676.23554981999996</v>
      </c>
      <c r="H144" s="11" t="str">
        <f t="shared" si="25"/>
        <v>N/A</v>
      </c>
      <c r="I144" s="12">
        <v>25.36</v>
      </c>
      <c r="J144" s="12">
        <v>-6</v>
      </c>
      <c r="K144" s="14" t="s">
        <v>213</v>
      </c>
      <c r="L144" s="9" t="str">
        <f t="shared" si="26"/>
        <v>N/A</v>
      </c>
    </row>
    <row r="145" spans="1:13" x14ac:dyDescent="0.2">
      <c r="A145" s="60" t="s">
        <v>409</v>
      </c>
      <c r="B145" s="14" t="s">
        <v>213</v>
      </c>
      <c r="C145" s="14">
        <v>180064989</v>
      </c>
      <c r="D145" s="11" t="str">
        <f t="shared" si="23"/>
        <v>N/A</v>
      </c>
      <c r="E145" s="14">
        <v>179529338</v>
      </c>
      <c r="F145" s="11" t="str">
        <f t="shared" si="24"/>
        <v>N/A</v>
      </c>
      <c r="G145" s="14">
        <v>191916923</v>
      </c>
      <c r="H145" s="11" t="str">
        <f t="shared" si="25"/>
        <v>N/A</v>
      </c>
      <c r="I145" s="12">
        <v>-0.29699999999999999</v>
      </c>
      <c r="J145" s="12">
        <v>6.9</v>
      </c>
      <c r="K145" s="14" t="s">
        <v>213</v>
      </c>
      <c r="L145" s="9" t="str">
        <f t="shared" si="26"/>
        <v>N/A</v>
      </c>
    </row>
    <row r="146" spans="1:13" x14ac:dyDescent="0.2">
      <c r="A146" s="60" t="s">
        <v>1220</v>
      </c>
      <c r="B146" s="14" t="s">
        <v>213</v>
      </c>
      <c r="C146" s="14">
        <v>4708.5662099000001</v>
      </c>
      <c r="D146" s="11" t="str">
        <f t="shared" si="23"/>
        <v>N/A</v>
      </c>
      <c r="E146" s="14">
        <v>4930.9054904000004</v>
      </c>
      <c r="F146" s="11" t="str">
        <f t="shared" si="24"/>
        <v>N/A</v>
      </c>
      <c r="G146" s="14">
        <v>5127.0817214999997</v>
      </c>
      <c r="H146" s="11" t="str">
        <f t="shared" si="25"/>
        <v>N/A</v>
      </c>
      <c r="I146" s="12">
        <v>4.7220000000000004</v>
      </c>
      <c r="J146" s="12">
        <v>3.9790000000000001</v>
      </c>
      <c r="K146" s="14" t="s">
        <v>213</v>
      </c>
      <c r="L146" s="9" t="str">
        <f t="shared" si="26"/>
        <v>N/A</v>
      </c>
    </row>
    <row r="147" spans="1:13" x14ac:dyDescent="0.2">
      <c r="A147" s="60" t="s">
        <v>410</v>
      </c>
      <c r="B147" s="14" t="s">
        <v>213</v>
      </c>
      <c r="C147" s="14">
        <v>13217950</v>
      </c>
      <c r="D147" s="11" t="str">
        <f t="shared" ref="D147:D160" si="27">IF($B147="N/A","N/A",IF(C147&gt;10,"No",IF(C147&lt;-10,"No","Yes")))</f>
        <v>N/A</v>
      </c>
      <c r="E147" s="14">
        <v>11749209</v>
      </c>
      <c r="F147" s="11" t="str">
        <f t="shared" ref="F147:F160" si="28">IF($B147="N/A","N/A",IF(E147&gt;10,"No",IF(E147&lt;-10,"No","Yes")))</f>
        <v>N/A</v>
      </c>
      <c r="G147" s="14">
        <v>14028102</v>
      </c>
      <c r="H147" s="11" t="str">
        <f t="shared" ref="H147:H160" si="29">IF($B147="N/A","N/A",IF(G147&gt;10,"No",IF(G147&lt;-10,"No","Yes")))</f>
        <v>N/A</v>
      </c>
      <c r="I147" s="12">
        <v>-11.1</v>
      </c>
      <c r="J147" s="12">
        <v>19.399999999999999</v>
      </c>
      <c r="K147" s="14" t="s">
        <v>213</v>
      </c>
      <c r="L147" s="9" t="str">
        <f t="shared" si="26"/>
        <v>N/A</v>
      </c>
    </row>
    <row r="148" spans="1:13" x14ac:dyDescent="0.2">
      <c r="A148" s="60" t="s">
        <v>1221</v>
      </c>
      <c r="B148" s="14" t="s">
        <v>213</v>
      </c>
      <c r="C148" s="14">
        <v>3202.7986430999999</v>
      </c>
      <c r="D148" s="11" t="str">
        <f t="shared" si="27"/>
        <v>N/A</v>
      </c>
      <c r="E148" s="14">
        <v>3168.6108414</v>
      </c>
      <c r="F148" s="11" t="str">
        <f t="shared" si="28"/>
        <v>N/A</v>
      </c>
      <c r="G148" s="14">
        <v>3670.3563579000001</v>
      </c>
      <c r="H148" s="11" t="str">
        <f t="shared" si="29"/>
        <v>N/A</v>
      </c>
      <c r="I148" s="12">
        <v>-1.07</v>
      </c>
      <c r="J148" s="12">
        <v>15.83</v>
      </c>
      <c r="K148" s="14" t="s">
        <v>213</v>
      </c>
      <c r="L148" s="9" t="str">
        <f t="shared" si="26"/>
        <v>N/A</v>
      </c>
    </row>
    <row r="149" spans="1:13" x14ac:dyDescent="0.2">
      <c r="A149" s="60" t="s">
        <v>411</v>
      </c>
      <c r="B149" s="14" t="s">
        <v>213</v>
      </c>
      <c r="C149" s="14">
        <v>3224981</v>
      </c>
      <c r="D149" s="11" t="str">
        <f t="shared" si="27"/>
        <v>N/A</v>
      </c>
      <c r="E149" s="14">
        <v>3275637</v>
      </c>
      <c r="F149" s="11" t="str">
        <f t="shared" si="28"/>
        <v>N/A</v>
      </c>
      <c r="G149" s="14">
        <v>3720224</v>
      </c>
      <c r="H149" s="11" t="str">
        <f t="shared" si="29"/>
        <v>N/A</v>
      </c>
      <c r="I149" s="12">
        <v>1.571</v>
      </c>
      <c r="J149" s="12">
        <v>13.57</v>
      </c>
      <c r="K149" s="14" t="s">
        <v>213</v>
      </c>
      <c r="L149" s="9" t="str">
        <f t="shared" si="26"/>
        <v>N/A</v>
      </c>
    </row>
    <row r="150" spans="1:13" x14ac:dyDescent="0.2">
      <c r="A150" s="60" t="s">
        <v>1222</v>
      </c>
      <c r="B150" s="14" t="s">
        <v>213</v>
      </c>
      <c r="C150" s="14">
        <v>156.46133320000001</v>
      </c>
      <c r="D150" s="11" t="str">
        <f t="shared" si="27"/>
        <v>N/A</v>
      </c>
      <c r="E150" s="14">
        <v>163.93759070999999</v>
      </c>
      <c r="F150" s="11" t="str">
        <f t="shared" si="28"/>
        <v>N/A</v>
      </c>
      <c r="G150" s="14">
        <v>186.18807867000001</v>
      </c>
      <c r="H150" s="11" t="str">
        <f t="shared" si="29"/>
        <v>N/A</v>
      </c>
      <c r="I150" s="12">
        <v>4.7779999999999996</v>
      </c>
      <c r="J150" s="12">
        <v>13.57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108715</v>
      </c>
      <c r="D155" s="11" t="str">
        <f t="shared" si="27"/>
        <v>N/A</v>
      </c>
      <c r="E155" s="14">
        <v>173924</v>
      </c>
      <c r="F155" s="11" t="str">
        <f t="shared" si="28"/>
        <v>N/A</v>
      </c>
      <c r="G155" s="14">
        <v>612055</v>
      </c>
      <c r="H155" s="11" t="str">
        <f t="shared" si="29"/>
        <v>N/A</v>
      </c>
      <c r="I155" s="12">
        <v>59.98</v>
      </c>
      <c r="J155" s="12">
        <v>251.9</v>
      </c>
      <c r="K155" s="14" t="s">
        <v>213</v>
      </c>
      <c r="L155" s="9" t="str">
        <f t="shared" si="26"/>
        <v>N/A</v>
      </c>
    </row>
    <row r="156" spans="1:13" x14ac:dyDescent="0.2">
      <c r="A156" s="60" t="s">
        <v>1225</v>
      </c>
      <c r="B156" s="14" t="s">
        <v>213</v>
      </c>
      <c r="C156" s="14">
        <v>18119.166667000001</v>
      </c>
      <c r="D156" s="11" t="str">
        <f t="shared" si="27"/>
        <v>N/A</v>
      </c>
      <c r="E156" s="14">
        <v>28987.333332999999</v>
      </c>
      <c r="F156" s="11" t="str">
        <f t="shared" si="28"/>
        <v>N/A</v>
      </c>
      <c r="G156" s="14">
        <v>43718.214286000002</v>
      </c>
      <c r="H156" s="11" t="str">
        <f t="shared" si="29"/>
        <v>N/A</v>
      </c>
      <c r="I156" s="12">
        <v>59.98</v>
      </c>
      <c r="J156" s="12">
        <v>50.82</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660798</v>
      </c>
      <c r="D6" s="11" t="str">
        <f t="shared" ref="D6:D11" si="0">IF($B6="N/A","N/A",IF(C6&gt;10,"No",IF(C6&lt;-10,"No","Yes")))</f>
        <v>N/A</v>
      </c>
      <c r="E6" s="1">
        <v>679849</v>
      </c>
      <c r="F6" s="11" t="str">
        <f t="shared" ref="F6:F11" si="1">IF($B6="N/A","N/A",IF(E6&gt;10,"No",IF(E6&lt;-10,"No","Yes")))</f>
        <v>N/A</v>
      </c>
      <c r="G6" s="1">
        <v>693747</v>
      </c>
      <c r="H6" s="11" t="str">
        <f t="shared" ref="H6:H11" si="2">IF($B6="N/A","N/A",IF(G6&gt;10,"No",IF(G6&lt;-10,"No","Yes")))</f>
        <v>N/A</v>
      </c>
      <c r="I6" s="12">
        <v>2.883</v>
      </c>
      <c r="J6" s="12">
        <v>2.044</v>
      </c>
      <c r="K6" s="1" t="s">
        <v>739</v>
      </c>
      <c r="L6" s="9" t="str">
        <f t="shared" ref="L6:L14" si="3">IF(J6="Div by 0", "N/A", IF(K6="N/A","N/A", IF(J6&gt;VALUE(MID(K6,1,2)), "No", IF(J6&lt;-1*VALUE(MID(K6,1,2)), "No", "Yes"))))</f>
        <v>Yes</v>
      </c>
    </row>
    <row r="7" spans="1:12" x14ac:dyDescent="0.2">
      <c r="A7" s="18" t="s">
        <v>100</v>
      </c>
      <c r="B7" s="50" t="s">
        <v>213</v>
      </c>
      <c r="C7" s="1">
        <v>38166</v>
      </c>
      <c r="D7" s="11" t="str">
        <f t="shared" si="0"/>
        <v>N/A</v>
      </c>
      <c r="E7" s="1">
        <v>36487</v>
      </c>
      <c r="F7" s="11" t="str">
        <f t="shared" si="1"/>
        <v>N/A</v>
      </c>
      <c r="G7" s="1">
        <v>50453</v>
      </c>
      <c r="H7" s="11" t="str">
        <f t="shared" si="2"/>
        <v>N/A</v>
      </c>
      <c r="I7" s="12">
        <v>-4.4000000000000004</v>
      </c>
      <c r="J7" s="12">
        <v>38.28</v>
      </c>
      <c r="K7" s="50" t="s">
        <v>739</v>
      </c>
      <c r="L7" s="9" t="str">
        <f t="shared" si="3"/>
        <v>No</v>
      </c>
    </row>
    <row r="8" spans="1:12" x14ac:dyDescent="0.2">
      <c r="A8" s="18" t="s">
        <v>101</v>
      </c>
      <c r="B8" s="50" t="s">
        <v>213</v>
      </c>
      <c r="C8" s="1">
        <v>145494</v>
      </c>
      <c r="D8" s="11" t="str">
        <f t="shared" si="0"/>
        <v>N/A</v>
      </c>
      <c r="E8" s="1">
        <v>147919</v>
      </c>
      <c r="F8" s="11" t="str">
        <f t="shared" si="1"/>
        <v>N/A</v>
      </c>
      <c r="G8" s="1">
        <v>140416</v>
      </c>
      <c r="H8" s="11" t="str">
        <f t="shared" si="2"/>
        <v>N/A</v>
      </c>
      <c r="I8" s="12">
        <v>1.667</v>
      </c>
      <c r="J8" s="12">
        <v>-5.07</v>
      </c>
      <c r="K8" s="50" t="s">
        <v>739</v>
      </c>
      <c r="L8" s="9" t="str">
        <f t="shared" si="3"/>
        <v>Yes</v>
      </c>
    </row>
    <row r="9" spans="1:12" x14ac:dyDescent="0.2">
      <c r="A9" s="18" t="s">
        <v>104</v>
      </c>
      <c r="B9" s="50" t="s">
        <v>213</v>
      </c>
      <c r="C9" s="1">
        <v>385206</v>
      </c>
      <c r="D9" s="11" t="str">
        <f t="shared" si="0"/>
        <v>N/A</v>
      </c>
      <c r="E9" s="1">
        <v>401875</v>
      </c>
      <c r="F9" s="11" t="str">
        <f t="shared" si="1"/>
        <v>N/A</v>
      </c>
      <c r="G9" s="1">
        <v>406329</v>
      </c>
      <c r="H9" s="11" t="str">
        <f t="shared" si="2"/>
        <v>N/A</v>
      </c>
      <c r="I9" s="12">
        <v>4.327</v>
      </c>
      <c r="J9" s="12">
        <v>1.1080000000000001</v>
      </c>
      <c r="K9" s="50" t="s">
        <v>739</v>
      </c>
      <c r="L9" s="9" t="str">
        <f t="shared" si="3"/>
        <v>Yes</v>
      </c>
    </row>
    <row r="10" spans="1:12" x14ac:dyDescent="0.2">
      <c r="A10" s="18" t="s">
        <v>105</v>
      </c>
      <c r="B10" s="50" t="s">
        <v>213</v>
      </c>
      <c r="C10" s="1">
        <v>91932</v>
      </c>
      <c r="D10" s="11" t="str">
        <f t="shared" si="0"/>
        <v>N/A</v>
      </c>
      <c r="E10" s="1">
        <v>93568</v>
      </c>
      <c r="F10" s="11" t="str">
        <f t="shared" si="1"/>
        <v>N/A</v>
      </c>
      <c r="G10" s="1">
        <v>96549</v>
      </c>
      <c r="H10" s="11" t="str">
        <f t="shared" si="2"/>
        <v>N/A</v>
      </c>
      <c r="I10" s="12">
        <v>1.78</v>
      </c>
      <c r="J10" s="12">
        <v>3.1859999999999999</v>
      </c>
      <c r="K10" s="50" t="s">
        <v>739</v>
      </c>
      <c r="L10" s="9" t="str">
        <f t="shared" si="3"/>
        <v>Yes</v>
      </c>
    </row>
    <row r="11" spans="1:12" x14ac:dyDescent="0.2">
      <c r="A11" s="18" t="s">
        <v>77</v>
      </c>
      <c r="B11" s="1" t="s">
        <v>213</v>
      </c>
      <c r="C11" s="1">
        <v>547699.11</v>
      </c>
      <c r="D11" s="46" t="str">
        <f t="shared" si="0"/>
        <v>N/A</v>
      </c>
      <c r="E11" s="1">
        <v>561972.47999999998</v>
      </c>
      <c r="F11" s="11" t="str">
        <f t="shared" si="1"/>
        <v>N/A</v>
      </c>
      <c r="G11" s="1">
        <v>573985.38</v>
      </c>
      <c r="H11" s="11" t="str">
        <f t="shared" si="2"/>
        <v>N/A</v>
      </c>
      <c r="I11" s="12">
        <v>2.6059999999999999</v>
      </c>
      <c r="J11" s="12">
        <v>2.1379999999999999</v>
      </c>
      <c r="K11" s="1" t="s">
        <v>740</v>
      </c>
      <c r="L11" s="9" t="str">
        <f t="shared" si="3"/>
        <v>Yes</v>
      </c>
    </row>
    <row r="12" spans="1:12" x14ac:dyDescent="0.2">
      <c r="A12" s="18" t="s">
        <v>115</v>
      </c>
      <c r="B12" s="1" t="s">
        <v>213</v>
      </c>
      <c r="C12" s="1">
        <v>87781</v>
      </c>
      <c r="D12" s="1" t="s">
        <v>213</v>
      </c>
      <c r="E12" s="1">
        <v>87316</v>
      </c>
      <c r="F12" s="1" t="s">
        <v>213</v>
      </c>
      <c r="G12" s="1">
        <v>90173</v>
      </c>
      <c r="H12" s="1" t="s">
        <v>213</v>
      </c>
      <c r="I12" s="12">
        <v>-0.53</v>
      </c>
      <c r="J12" s="12">
        <v>3.2719999999999998</v>
      </c>
      <c r="K12" s="1" t="s">
        <v>740</v>
      </c>
      <c r="L12" s="9" t="str">
        <f t="shared" si="3"/>
        <v>Yes</v>
      </c>
    </row>
    <row r="13" spans="1:12" x14ac:dyDescent="0.2">
      <c r="A13" s="18" t="s">
        <v>449</v>
      </c>
      <c r="B13" s="1" t="s">
        <v>213</v>
      </c>
      <c r="C13" s="1">
        <v>37500</v>
      </c>
      <c r="D13" s="1" t="s">
        <v>213</v>
      </c>
      <c r="E13" s="1">
        <v>35774</v>
      </c>
      <c r="F13" s="1" t="s">
        <v>213</v>
      </c>
      <c r="G13" s="1">
        <v>49583</v>
      </c>
      <c r="H13" s="1" t="s">
        <v>213</v>
      </c>
      <c r="I13" s="12">
        <v>-4.5999999999999996</v>
      </c>
      <c r="J13" s="12">
        <v>38.6</v>
      </c>
      <c r="K13" s="1" t="s">
        <v>740</v>
      </c>
      <c r="L13" s="9" t="str">
        <f t="shared" si="3"/>
        <v>No</v>
      </c>
    </row>
    <row r="14" spans="1:12" x14ac:dyDescent="0.2">
      <c r="A14" s="18" t="s">
        <v>450</v>
      </c>
      <c r="B14" s="1" t="s">
        <v>213</v>
      </c>
      <c r="C14" s="1">
        <v>49809</v>
      </c>
      <c r="D14" s="1" t="s">
        <v>213</v>
      </c>
      <c r="E14" s="1">
        <v>51144</v>
      </c>
      <c r="F14" s="1" t="s">
        <v>213</v>
      </c>
      <c r="G14" s="1">
        <v>40298</v>
      </c>
      <c r="H14" s="1" t="s">
        <v>213</v>
      </c>
      <c r="I14" s="12">
        <v>2.68</v>
      </c>
      <c r="J14" s="12">
        <v>-21.2</v>
      </c>
      <c r="K14" s="1" t="s">
        <v>740</v>
      </c>
      <c r="L14" s="9" t="str">
        <f t="shared" si="3"/>
        <v>No</v>
      </c>
    </row>
    <row r="15" spans="1:12" x14ac:dyDescent="0.2">
      <c r="A15" s="4" t="s">
        <v>58</v>
      </c>
      <c r="B15" s="50" t="s">
        <v>213</v>
      </c>
      <c r="C15" s="14">
        <v>3286829708</v>
      </c>
      <c r="D15" s="11" t="str">
        <f t="shared" ref="D15:D20" si="4">IF($B15="N/A","N/A",IF(C15&gt;10,"No",IF(C15&lt;-10,"No","Yes")))</f>
        <v>N/A</v>
      </c>
      <c r="E15" s="14">
        <v>3419373959</v>
      </c>
      <c r="F15" s="11" t="str">
        <f t="shared" ref="F15:F20" si="5">IF($B15="N/A","N/A",IF(E15&gt;10,"No",IF(E15&lt;-10,"No","Yes")))</f>
        <v>N/A</v>
      </c>
      <c r="G15" s="14">
        <v>3668914056</v>
      </c>
      <c r="H15" s="11" t="str">
        <f t="shared" ref="H15:H20" si="6">IF($B15="N/A","N/A",IF(G15&gt;10,"No",IF(G15&lt;-10,"No","Yes")))</f>
        <v>N/A</v>
      </c>
      <c r="I15" s="12">
        <v>4.0330000000000004</v>
      </c>
      <c r="J15" s="12">
        <v>7.298</v>
      </c>
      <c r="K15" s="50" t="s">
        <v>739</v>
      </c>
      <c r="L15" s="9" t="str">
        <f t="shared" ref="L15:L20" si="7">IF(J15="Div by 0", "N/A", IF(K15="N/A","N/A", IF(J15&gt;VALUE(MID(K15,1,2)), "No", IF(J15&lt;-1*VALUE(MID(K15,1,2)), "No", "Yes"))))</f>
        <v>Yes</v>
      </c>
    </row>
    <row r="16" spans="1:12" x14ac:dyDescent="0.2">
      <c r="A16" s="4" t="s">
        <v>1133</v>
      </c>
      <c r="B16" s="50" t="s">
        <v>213</v>
      </c>
      <c r="C16" s="14">
        <v>4974.0309564999998</v>
      </c>
      <c r="D16" s="11" t="str">
        <f t="shared" si="4"/>
        <v>N/A</v>
      </c>
      <c r="E16" s="14">
        <v>5029.6079849999996</v>
      </c>
      <c r="F16" s="11" t="str">
        <f t="shared" si="5"/>
        <v>N/A</v>
      </c>
      <c r="G16" s="14">
        <v>5288.5476348000002</v>
      </c>
      <c r="H16" s="11" t="str">
        <f t="shared" si="6"/>
        <v>N/A</v>
      </c>
      <c r="I16" s="12">
        <v>1.117</v>
      </c>
      <c r="J16" s="12">
        <v>5.1479999999999997</v>
      </c>
      <c r="K16" s="50" t="s">
        <v>739</v>
      </c>
      <c r="L16" s="9" t="str">
        <f t="shared" si="7"/>
        <v>Yes</v>
      </c>
    </row>
    <row r="17" spans="1:12" x14ac:dyDescent="0.2">
      <c r="A17" s="4" t="s">
        <v>1233</v>
      </c>
      <c r="B17" s="50" t="s">
        <v>213</v>
      </c>
      <c r="C17" s="14">
        <v>19211.974269999999</v>
      </c>
      <c r="D17" s="11" t="str">
        <f t="shared" si="4"/>
        <v>N/A</v>
      </c>
      <c r="E17" s="14">
        <v>21077.574807000001</v>
      </c>
      <c r="F17" s="11" t="str">
        <f t="shared" si="5"/>
        <v>N/A</v>
      </c>
      <c r="G17" s="14">
        <v>16783.167561999999</v>
      </c>
      <c r="H17" s="11" t="str">
        <f t="shared" si="6"/>
        <v>N/A</v>
      </c>
      <c r="I17" s="12">
        <v>9.7110000000000003</v>
      </c>
      <c r="J17" s="12">
        <v>-20.399999999999999</v>
      </c>
      <c r="K17" s="50" t="s">
        <v>739</v>
      </c>
      <c r="L17" s="9" t="str">
        <f t="shared" si="7"/>
        <v>Yes</v>
      </c>
    </row>
    <row r="18" spans="1:12" x14ac:dyDescent="0.2">
      <c r="A18" s="4" t="s">
        <v>1234</v>
      </c>
      <c r="B18" s="50" t="s">
        <v>213</v>
      </c>
      <c r="C18" s="14">
        <v>9984.2287104999996</v>
      </c>
      <c r="D18" s="11" t="str">
        <f t="shared" si="4"/>
        <v>N/A</v>
      </c>
      <c r="E18" s="14">
        <v>10248.405607000001</v>
      </c>
      <c r="F18" s="11" t="str">
        <f t="shared" si="5"/>
        <v>N/A</v>
      </c>
      <c r="G18" s="14">
        <v>11743.971697999999</v>
      </c>
      <c r="H18" s="11" t="str">
        <f t="shared" si="6"/>
        <v>N/A</v>
      </c>
      <c r="I18" s="12">
        <v>2.6459999999999999</v>
      </c>
      <c r="J18" s="12">
        <v>14.59</v>
      </c>
      <c r="K18" s="50" t="s">
        <v>739</v>
      </c>
      <c r="L18" s="9" t="str">
        <f t="shared" si="7"/>
        <v>Yes</v>
      </c>
    </row>
    <row r="19" spans="1:12" x14ac:dyDescent="0.2">
      <c r="A19" s="4" t="s">
        <v>1235</v>
      </c>
      <c r="B19" s="50" t="s">
        <v>213</v>
      </c>
      <c r="C19" s="14">
        <v>1941.7070398999999</v>
      </c>
      <c r="D19" s="11" t="str">
        <f t="shared" si="4"/>
        <v>N/A</v>
      </c>
      <c r="E19" s="14">
        <v>1937.6296809</v>
      </c>
      <c r="F19" s="11" t="str">
        <f t="shared" si="5"/>
        <v>N/A</v>
      </c>
      <c r="G19" s="14">
        <v>1969.0338346999999</v>
      </c>
      <c r="H19" s="11" t="str">
        <f t="shared" si="6"/>
        <v>N/A</v>
      </c>
      <c r="I19" s="12">
        <v>-0.21</v>
      </c>
      <c r="J19" s="12">
        <v>1.621</v>
      </c>
      <c r="K19" s="50" t="s">
        <v>739</v>
      </c>
      <c r="L19" s="9" t="str">
        <f t="shared" si="7"/>
        <v>Yes</v>
      </c>
    </row>
    <row r="20" spans="1:12" x14ac:dyDescent="0.2">
      <c r="A20" s="4" t="s">
        <v>1236</v>
      </c>
      <c r="B20" s="50" t="s">
        <v>213</v>
      </c>
      <c r="C20" s="14">
        <v>3839.6088847999999</v>
      </c>
      <c r="D20" s="11" t="str">
        <f t="shared" si="4"/>
        <v>N/A</v>
      </c>
      <c r="E20" s="14">
        <v>3801.4882225000001</v>
      </c>
      <c r="F20" s="11" t="str">
        <f t="shared" si="5"/>
        <v>N/A</v>
      </c>
      <c r="G20" s="14">
        <v>3863.6943314</v>
      </c>
      <c r="H20" s="11" t="str">
        <f t="shared" si="6"/>
        <v>N/A</v>
      </c>
      <c r="I20" s="12">
        <v>-0.99299999999999999</v>
      </c>
      <c r="J20" s="12">
        <v>1.6359999999999999</v>
      </c>
      <c r="K20" s="50" t="s">
        <v>739</v>
      </c>
      <c r="L20" s="9" t="str">
        <f t="shared" si="7"/>
        <v>Yes</v>
      </c>
    </row>
    <row r="21" spans="1:12" x14ac:dyDescent="0.2">
      <c r="A21" s="2" t="s">
        <v>1137</v>
      </c>
      <c r="B21" s="50" t="s">
        <v>213</v>
      </c>
      <c r="C21" s="14">
        <v>5139.1499034999997</v>
      </c>
      <c r="D21" s="11" t="str">
        <f t="shared" ref="D21:D22" si="8">IF($B21="N/A","N/A",IF(C21&gt;10,"No",IF(C21&lt;-10,"No","Yes")))</f>
        <v>N/A</v>
      </c>
      <c r="E21" s="14">
        <v>5214.6112061000003</v>
      </c>
      <c r="F21" s="11" t="str">
        <f t="shared" ref="F21:F22" si="9">IF($B21="N/A","N/A",IF(E21&gt;10,"No",IF(E21&lt;-10,"No","Yes")))</f>
        <v>N/A</v>
      </c>
      <c r="G21" s="14">
        <v>5377.2083830000001</v>
      </c>
      <c r="H21" s="11" t="str">
        <f t="shared" ref="H21:H22" si="10">IF($B21="N/A","N/A",IF(G21&gt;10,"No",IF(G21&lt;-10,"No","Yes")))</f>
        <v>N/A</v>
      </c>
      <c r="I21" s="12">
        <v>1.468</v>
      </c>
      <c r="J21" s="12">
        <v>3.1179999999999999</v>
      </c>
      <c r="K21" s="50" t="s">
        <v>739</v>
      </c>
      <c r="L21" s="9" t="str">
        <f>IF(J21="Div by 0", "N/A", IF(OR(J21="N/A",K21="N/A"),"N/A", IF(J21&gt;VALUE(MID(K21,1,2)), "No", IF(J21&lt;-1*VALUE(MID(K21,1,2)), "No", "Yes"))))</f>
        <v>Yes</v>
      </c>
    </row>
    <row r="22" spans="1:12" x14ac:dyDescent="0.2">
      <c r="A22" s="2" t="s">
        <v>1138</v>
      </c>
      <c r="B22" s="50" t="s">
        <v>213</v>
      </c>
      <c r="C22" s="14">
        <v>4756.6035097000004</v>
      </c>
      <c r="D22" s="11" t="str">
        <f t="shared" si="8"/>
        <v>N/A</v>
      </c>
      <c r="E22" s="14">
        <v>4792.9570143000001</v>
      </c>
      <c r="F22" s="11" t="str">
        <f t="shared" si="9"/>
        <v>N/A</v>
      </c>
      <c r="G22" s="14">
        <v>5180.9274219999998</v>
      </c>
      <c r="H22" s="11" t="str">
        <f t="shared" si="10"/>
        <v>N/A</v>
      </c>
      <c r="I22" s="12">
        <v>0.76429999999999998</v>
      </c>
      <c r="J22" s="12">
        <v>8.0950000000000006</v>
      </c>
      <c r="K22" s="50" t="s">
        <v>739</v>
      </c>
      <c r="L22" s="9" t="str">
        <f>IF(J22="Div by 0", "N/A", IF(OR(J22="N/A",K22="N/A"),"N/A", IF(J22&gt;VALUE(MID(K22,1,2)), "No", IF(J22&lt;-1*VALUE(MID(K22,1,2)), "No", "Yes"))))</f>
        <v>Yes</v>
      </c>
    </row>
    <row r="23" spans="1:12" x14ac:dyDescent="0.2">
      <c r="A23" s="4" t="s">
        <v>1237</v>
      </c>
      <c r="B23" s="50" t="s">
        <v>213</v>
      </c>
      <c r="C23" s="14">
        <v>12968.82028</v>
      </c>
      <c r="D23" s="11" t="str">
        <f>IF($B23="N/A","N/A",IF(C23&gt;10,"No",IF(C23&lt;-10,"No","Yes")))</f>
        <v>N/A</v>
      </c>
      <c r="E23" s="14">
        <v>13828.952185</v>
      </c>
      <c r="F23" s="11" t="str">
        <f>IF($B23="N/A","N/A",IF(E23&gt;10,"No",IF(E23&lt;-10,"No","Yes")))</f>
        <v>N/A</v>
      </c>
      <c r="G23" s="14">
        <v>13774.275814000001</v>
      </c>
      <c r="H23" s="11" t="str">
        <f>IF($B23="N/A","N/A",IF(G23&gt;10,"No",IF(G23&lt;-10,"No","Yes")))</f>
        <v>N/A</v>
      </c>
      <c r="I23" s="12">
        <v>6.6319999999999997</v>
      </c>
      <c r="J23" s="12">
        <v>-0.39500000000000002</v>
      </c>
      <c r="K23" s="50" t="s">
        <v>739</v>
      </c>
      <c r="L23" s="9" t="str">
        <f>IF(J23="Div by 0", "N/A", IF(K23="N/A","N/A", IF(J23&gt;VALUE(MID(K23,1,2)), "No", IF(J23&lt;-1*VALUE(MID(K23,1,2)), "No", "Yes"))))</f>
        <v>Yes</v>
      </c>
    </row>
    <row r="24" spans="1:12" x14ac:dyDescent="0.2">
      <c r="A24" s="4" t="s">
        <v>1238</v>
      </c>
      <c r="B24" s="50" t="s">
        <v>213</v>
      </c>
      <c r="C24" s="14">
        <v>19244.949120000001</v>
      </c>
      <c r="D24" s="11" t="str">
        <f>IF($B24="N/A","N/A",IF(C24&gt;10,"No",IF(C24&lt;-10,"No","Yes")))</f>
        <v>N/A</v>
      </c>
      <c r="E24" s="14">
        <v>21221.322637000001</v>
      </c>
      <c r="F24" s="11" t="str">
        <f>IF($B24="N/A","N/A",IF(E24&gt;10,"No",IF(E24&lt;-10,"No","Yes")))</f>
        <v>N/A</v>
      </c>
      <c r="G24" s="14">
        <v>16827.208116000002</v>
      </c>
      <c r="H24" s="11" t="str">
        <f>IF($B24="N/A","N/A",IF(G24&gt;10,"No",IF(G24&lt;-10,"No","Yes")))</f>
        <v>N/A</v>
      </c>
      <c r="I24" s="12">
        <v>10.27</v>
      </c>
      <c r="J24" s="12">
        <v>-20.7</v>
      </c>
      <c r="K24" s="50" t="s">
        <v>739</v>
      </c>
      <c r="L24" s="9" t="str">
        <f>IF(J24="Div by 0", "N/A", IF(K24="N/A","N/A", IF(J24&gt;VALUE(MID(K24,1,2)), "No", IF(J24&lt;-1*VALUE(MID(K24,1,2)), "No", "Yes"))))</f>
        <v>Yes</v>
      </c>
    </row>
    <row r="25" spans="1:12" x14ac:dyDescent="0.2">
      <c r="A25" s="4" t="s">
        <v>1239</v>
      </c>
      <c r="B25" s="50" t="s">
        <v>213</v>
      </c>
      <c r="C25" s="14">
        <v>8307.8868075999999</v>
      </c>
      <c r="D25" s="11" t="str">
        <f>IF($B25="N/A","N/A",IF(C25&gt;10,"No",IF(C25&lt;-10,"No","Yes")))</f>
        <v>N/A</v>
      </c>
      <c r="E25" s="14">
        <v>8721.0690794999991</v>
      </c>
      <c r="F25" s="11" t="str">
        <f>IF($B25="N/A","N/A",IF(E25&gt;10,"No",IF(E25&lt;-10,"No","Yes")))</f>
        <v>N/A</v>
      </c>
      <c r="G25" s="14">
        <v>10080.314557</v>
      </c>
      <c r="H25" s="11" t="str">
        <f>IF($B25="N/A","N/A",IF(G25&gt;10,"No",IF(G25&lt;-10,"No","Yes")))</f>
        <v>N/A</v>
      </c>
      <c r="I25" s="12">
        <v>4.9729999999999999</v>
      </c>
      <c r="J25" s="12">
        <v>15.59</v>
      </c>
      <c r="K25" s="50" t="s">
        <v>739</v>
      </c>
      <c r="L25" s="9" t="str">
        <f>IF(J25="Div by 0", "N/A", IF(K25="N/A","N/A", IF(J25&gt;VALUE(MID(K25,1,2)), "No", IF(J25&lt;-1*VALUE(MID(K25,1,2)), "No", "Yes"))))</f>
        <v>Yes</v>
      </c>
    </row>
    <row r="26" spans="1:12" x14ac:dyDescent="0.2">
      <c r="A26" s="4" t="s">
        <v>1240</v>
      </c>
      <c r="B26" s="50" t="s">
        <v>213</v>
      </c>
      <c r="C26" s="14">
        <v>12933.293566</v>
      </c>
      <c r="D26" s="11" t="str">
        <f t="shared" ref="D26:D27" si="11">IF($B26="N/A","N/A",IF(C26&gt;10,"No",IF(C26&lt;-10,"No","Yes")))</f>
        <v>N/A</v>
      </c>
      <c r="E26" s="14">
        <v>13757.172037</v>
      </c>
      <c r="F26" s="11" t="str">
        <f t="shared" ref="F26:F30" si="12">IF($B26="N/A","N/A",IF(E26&gt;10,"No",IF(E26&lt;-10,"No","Yes")))</f>
        <v>N/A</v>
      </c>
      <c r="G26" s="14">
        <v>13728.288775999999</v>
      </c>
      <c r="H26" s="11" t="str">
        <f t="shared" ref="H26:H27" si="13">IF($B26="N/A","N/A",IF(G26&gt;10,"No",IF(G26&lt;-10,"No","Yes")))</f>
        <v>N/A</v>
      </c>
      <c r="I26" s="12">
        <v>6.37</v>
      </c>
      <c r="J26" s="12">
        <v>-0.21</v>
      </c>
      <c r="K26" s="50" t="s">
        <v>739</v>
      </c>
      <c r="L26" s="9" t="str">
        <f>IF(J26="Div by 0", "N/A", IF(OR(J26="N/A",K26="N/A"),"N/A", IF(J26&gt;VALUE(MID(K26,1,2)), "No", IF(J26&lt;-1*VALUE(MID(K26,1,2)), "No", "Yes"))))</f>
        <v>Yes</v>
      </c>
    </row>
    <row r="27" spans="1:12" x14ac:dyDescent="0.2">
      <c r="A27" s="4" t="s">
        <v>1241</v>
      </c>
      <c r="B27" s="50" t="s">
        <v>213</v>
      </c>
      <c r="C27" s="14">
        <v>13039.004236999999</v>
      </c>
      <c r="D27" s="11" t="str">
        <f t="shared" si="11"/>
        <v>N/A</v>
      </c>
      <c r="E27" s="14">
        <v>13968.07302</v>
      </c>
      <c r="F27" s="11" t="str">
        <f t="shared" si="12"/>
        <v>N/A</v>
      </c>
      <c r="G27" s="14">
        <v>13861.198686</v>
      </c>
      <c r="H27" s="11" t="str">
        <f t="shared" si="13"/>
        <v>N/A</v>
      </c>
      <c r="I27" s="12">
        <v>7.125</v>
      </c>
      <c r="J27" s="12">
        <v>-0.76500000000000001</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99.999848667999998</v>
      </c>
      <c r="D31" s="46" t="str">
        <f t="shared" ref="D31:D69" si="17">IF($B31="N/A","N/A",IF(C31&gt;10,"No",IF(C31&lt;-10,"No","Yes")))</f>
        <v>N/A</v>
      </c>
      <c r="E31" s="13">
        <v>100</v>
      </c>
      <c r="F31" s="46" t="str">
        <f t="shared" ref="F31:F69" si="18">IF($B31="N/A","N/A",IF(E31&gt;10,"No",IF(E31&lt;-10,"No","Yes")))</f>
        <v>N/A</v>
      </c>
      <c r="G31" s="13">
        <v>100</v>
      </c>
      <c r="H31" s="46" t="str">
        <f t="shared" ref="H31:H69" si="19">IF($B31="N/A","N/A",IF(G31&gt;10,"No",IF(G31&lt;-10,"No","Yes")))</f>
        <v>N/A</v>
      </c>
      <c r="I31" s="12">
        <v>2.0000000000000001E-4</v>
      </c>
      <c r="J31" s="12">
        <v>0</v>
      </c>
      <c r="K31" s="47" t="s">
        <v>739</v>
      </c>
      <c r="L31" s="9" t="str">
        <f t="shared" ref="L31:L99" si="20">IF(J31="Div by 0", "N/A", IF(K31="N/A","N/A", IF(J31&gt;VALUE(MID(K31,1,2)), "No", IF(J31&lt;-1*VALUE(MID(K31,1,2)), "No", "Yes"))))</f>
        <v>Yes</v>
      </c>
    </row>
    <row r="32" spans="1:12" x14ac:dyDescent="0.2">
      <c r="A32" s="48" t="s">
        <v>22</v>
      </c>
      <c r="B32" s="37" t="s">
        <v>213</v>
      </c>
      <c r="C32" s="1">
        <v>660797</v>
      </c>
      <c r="D32" s="46" t="str">
        <f t="shared" si="17"/>
        <v>N/A</v>
      </c>
      <c r="E32" s="1">
        <v>679849</v>
      </c>
      <c r="F32" s="46" t="str">
        <f t="shared" si="18"/>
        <v>N/A</v>
      </c>
      <c r="G32" s="1">
        <v>693747</v>
      </c>
      <c r="H32" s="46" t="str">
        <f t="shared" si="19"/>
        <v>N/A</v>
      </c>
      <c r="I32" s="12">
        <v>2.883</v>
      </c>
      <c r="J32" s="12">
        <v>2.044</v>
      </c>
      <c r="K32" s="47" t="s">
        <v>739</v>
      </c>
      <c r="L32" s="9" t="str">
        <f t="shared" si="20"/>
        <v>Yes</v>
      </c>
    </row>
    <row r="33" spans="1:12" x14ac:dyDescent="0.2">
      <c r="A33" s="48" t="s">
        <v>451</v>
      </c>
      <c r="B33" s="50" t="s">
        <v>213</v>
      </c>
      <c r="C33" s="1">
        <v>38166</v>
      </c>
      <c r="D33" s="1" t="str">
        <f t="shared" si="17"/>
        <v>N/A</v>
      </c>
      <c r="E33" s="1">
        <v>36487</v>
      </c>
      <c r="F33" s="1" t="str">
        <f t="shared" si="18"/>
        <v>N/A</v>
      </c>
      <c r="G33" s="1">
        <v>50453</v>
      </c>
      <c r="H33" s="11" t="str">
        <f t="shared" si="19"/>
        <v>N/A</v>
      </c>
      <c r="I33" s="12">
        <v>-4.4000000000000004</v>
      </c>
      <c r="J33" s="12">
        <v>38.28</v>
      </c>
      <c r="K33" s="50" t="s">
        <v>739</v>
      </c>
      <c r="L33" s="9" t="str">
        <f t="shared" si="20"/>
        <v>No</v>
      </c>
    </row>
    <row r="34" spans="1:12" x14ac:dyDescent="0.2">
      <c r="A34" s="48" t="s">
        <v>1245</v>
      </c>
      <c r="B34" s="5" t="s">
        <v>213</v>
      </c>
      <c r="C34" s="1">
        <v>17351</v>
      </c>
      <c r="D34" s="9" t="str">
        <f t="shared" ref="D34:D38" si="21">IF($B34="N/A","N/A",IF(C34&lt;0,"No","Yes"))</f>
        <v>N/A</v>
      </c>
      <c r="E34" s="1">
        <v>16071</v>
      </c>
      <c r="F34" s="9" t="str">
        <f t="shared" ref="F34:F38" si="22">IF($B34="N/A","N/A",IF(E34&lt;0,"No","Yes"))</f>
        <v>N/A</v>
      </c>
      <c r="G34" s="1">
        <v>27937</v>
      </c>
      <c r="H34" s="9" t="str">
        <f t="shared" ref="H34:H38" si="23">IF($B34="N/A","N/A",IF(G34&lt;0,"No","Yes"))</f>
        <v>N/A</v>
      </c>
      <c r="I34" s="12">
        <v>-7.38</v>
      </c>
      <c r="J34" s="12">
        <v>73.83</v>
      </c>
      <c r="K34" s="1" t="s">
        <v>739</v>
      </c>
      <c r="L34" s="9" t="str">
        <f t="shared" si="20"/>
        <v>No</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1047</v>
      </c>
      <c r="D36" s="9" t="str">
        <f t="shared" si="21"/>
        <v>N/A</v>
      </c>
      <c r="E36" s="1">
        <v>1154</v>
      </c>
      <c r="F36" s="9" t="str">
        <f t="shared" si="22"/>
        <v>N/A</v>
      </c>
      <c r="G36" s="1">
        <v>1312</v>
      </c>
      <c r="H36" s="9" t="str">
        <f t="shared" si="23"/>
        <v>N/A</v>
      </c>
      <c r="I36" s="12">
        <v>10.220000000000001</v>
      </c>
      <c r="J36" s="12">
        <v>13.69</v>
      </c>
      <c r="K36" s="1" t="s">
        <v>739</v>
      </c>
      <c r="L36" s="9" t="str">
        <f t="shared" si="20"/>
        <v>Yes</v>
      </c>
    </row>
    <row r="37" spans="1:12" x14ac:dyDescent="0.2">
      <c r="A37" s="48" t="s">
        <v>1248</v>
      </c>
      <c r="B37" s="5" t="s">
        <v>213</v>
      </c>
      <c r="C37" s="1">
        <v>19711</v>
      </c>
      <c r="D37" s="9" t="str">
        <f t="shared" si="21"/>
        <v>N/A</v>
      </c>
      <c r="E37" s="1">
        <v>19214</v>
      </c>
      <c r="F37" s="9" t="str">
        <f t="shared" si="22"/>
        <v>N/A</v>
      </c>
      <c r="G37" s="1">
        <v>21156</v>
      </c>
      <c r="H37" s="9" t="str">
        <f t="shared" si="23"/>
        <v>N/A</v>
      </c>
      <c r="I37" s="12">
        <v>-2.52</v>
      </c>
      <c r="J37" s="12">
        <v>10.11</v>
      </c>
      <c r="K37" s="1" t="s">
        <v>739</v>
      </c>
      <c r="L37" s="9" t="str">
        <f t="shared" si="20"/>
        <v>Yes</v>
      </c>
    </row>
    <row r="38" spans="1:12" x14ac:dyDescent="0.2">
      <c r="A38" s="48" t="s">
        <v>1249</v>
      </c>
      <c r="B38" s="5" t="s">
        <v>213</v>
      </c>
      <c r="C38" s="1">
        <v>57</v>
      </c>
      <c r="D38" s="9" t="str">
        <f t="shared" si="21"/>
        <v>N/A</v>
      </c>
      <c r="E38" s="1">
        <v>48</v>
      </c>
      <c r="F38" s="9" t="str">
        <f t="shared" si="22"/>
        <v>N/A</v>
      </c>
      <c r="G38" s="1">
        <v>48</v>
      </c>
      <c r="H38" s="9" t="str">
        <f t="shared" si="23"/>
        <v>N/A</v>
      </c>
      <c r="I38" s="12">
        <v>-15.8</v>
      </c>
      <c r="J38" s="12">
        <v>0</v>
      </c>
      <c r="K38" s="1" t="s">
        <v>739</v>
      </c>
      <c r="L38" s="9" t="str">
        <f t="shared" si="20"/>
        <v>Yes</v>
      </c>
    </row>
    <row r="39" spans="1:12" x14ac:dyDescent="0.2">
      <c r="A39" s="48" t="s">
        <v>452</v>
      </c>
      <c r="B39" s="50" t="s">
        <v>213</v>
      </c>
      <c r="C39" s="1">
        <v>145494</v>
      </c>
      <c r="D39" s="1" t="str">
        <f t="shared" si="17"/>
        <v>N/A</v>
      </c>
      <c r="E39" s="1">
        <v>147919</v>
      </c>
      <c r="F39" s="1" t="str">
        <f t="shared" si="18"/>
        <v>N/A</v>
      </c>
      <c r="G39" s="1">
        <v>140416</v>
      </c>
      <c r="H39" s="11" t="str">
        <f t="shared" si="19"/>
        <v>N/A</v>
      </c>
      <c r="I39" s="12">
        <v>1.667</v>
      </c>
      <c r="J39" s="12">
        <v>-5.07</v>
      </c>
      <c r="K39" s="50" t="s">
        <v>739</v>
      </c>
      <c r="L39" s="9" t="str">
        <f t="shared" si="20"/>
        <v>Yes</v>
      </c>
    </row>
    <row r="40" spans="1:12" x14ac:dyDescent="0.2">
      <c r="A40" s="48" t="s">
        <v>1250</v>
      </c>
      <c r="B40" s="5" t="s">
        <v>213</v>
      </c>
      <c r="C40" s="1">
        <v>124850</v>
      </c>
      <c r="D40" s="9" t="str">
        <f t="shared" ref="D40:D45" si="24">IF($B40="N/A","N/A",IF(C40&lt;0,"No","Yes"))</f>
        <v>N/A</v>
      </c>
      <c r="E40" s="1">
        <v>126293</v>
      </c>
      <c r="F40" s="9" t="str">
        <f t="shared" ref="F40:F45" si="25">IF($B40="N/A","N/A",IF(E40&lt;0,"No","Yes"))</f>
        <v>N/A</v>
      </c>
      <c r="G40" s="1">
        <v>117677</v>
      </c>
      <c r="H40" s="9" t="str">
        <f t="shared" ref="H40:H45" si="26">IF($B40="N/A","N/A",IF(G40&lt;0,"No","Yes"))</f>
        <v>N/A</v>
      </c>
      <c r="I40" s="12">
        <v>1.1559999999999999</v>
      </c>
      <c r="J40" s="12">
        <v>-6.82</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3082</v>
      </c>
      <c r="D42" s="9" t="str">
        <f t="shared" si="24"/>
        <v>N/A</v>
      </c>
      <c r="E42" s="1">
        <v>3760</v>
      </c>
      <c r="F42" s="9" t="str">
        <f t="shared" si="25"/>
        <v>N/A</v>
      </c>
      <c r="G42" s="1">
        <v>3750</v>
      </c>
      <c r="H42" s="9" t="str">
        <f t="shared" si="26"/>
        <v>N/A</v>
      </c>
      <c r="I42" s="12">
        <v>22</v>
      </c>
      <c r="J42" s="12">
        <v>-0.26600000000000001</v>
      </c>
      <c r="K42" s="1" t="s">
        <v>739</v>
      </c>
      <c r="L42" s="9" t="str">
        <f t="shared" si="20"/>
        <v>Yes</v>
      </c>
    </row>
    <row r="43" spans="1:12" x14ac:dyDescent="0.2">
      <c r="A43" s="48" t="s">
        <v>1253</v>
      </c>
      <c r="B43" s="5" t="s">
        <v>213</v>
      </c>
      <c r="C43" s="1">
        <v>267</v>
      </c>
      <c r="D43" s="9" t="str">
        <f t="shared" si="24"/>
        <v>N/A</v>
      </c>
      <c r="E43" s="1">
        <v>255</v>
      </c>
      <c r="F43" s="9" t="str">
        <f t="shared" si="25"/>
        <v>N/A</v>
      </c>
      <c r="G43" s="1">
        <v>272</v>
      </c>
      <c r="H43" s="9" t="str">
        <f t="shared" si="26"/>
        <v>N/A</v>
      </c>
      <c r="I43" s="12">
        <v>-4.49</v>
      </c>
      <c r="J43" s="12">
        <v>6.6669999999999998</v>
      </c>
      <c r="K43" s="1" t="s">
        <v>739</v>
      </c>
      <c r="L43" s="9" t="str">
        <f t="shared" si="20"/>
        <v>Yes</v>
      </c>
    </row>
    <row r="44" spans="1:12" x14ac:dyDescent="0.2">
      <c r="A44" s="48" t="s">
        <v>1254</v>
      </c>
      <c r="B44" s="5" t="s">
        <v>213</v>
      </c>
      <c r="C44" s="1">
        <v>11030</v>
      </c>
      <c r="D44" s="9" t="str">
        <f t="shared" si="24"/>
        <v>N/A</v>
      </c>
      <c r="E44" s="1">
        <v>11405</v>
      </c>
      <c r="F44" s="9" t="str">
        <f t="shared" si="25"/>
        <v>N/A</v>
      </c>
      <c r="G44" s="1">
        <v>12309</v>
      </c>
      <c r="H44" s="9" t="str">
        <f t="shared" si="26"/>
        <v>N/A</v>
      </c>
      <c r="I44" s="12">
        <v>3.4</v>
      </c>
      <c r="J44" s="12">
        <v>7.9260000000000002</v>
      </c>
      <c r="K44" s="1" t="s">
        <v>739</v>
      </c>
      <c r="L44" s="9" t="str">
        <f t="shared" si="20"/>
        <v>Yes</v>
      </c>
    </row>
    <row r="45" spans="1:12" x14ac:dyDescent="0.2">
      <c r="A45" s="48" t="s">
        <v>1255</v>
      </c>
      <c r="B45" s="5" t="s">
        <v>213</v>
      </c>
      <c r="C45" s="1">
        <v>6265</v>
      </c>
      <c r="D45" s="9" t="str">
        <f t="shared" si="24"/>
        <v>N/A</v>
      </c>
      <c r="E45" s="1">
        <v>6206</v>
      </c>
      <c r="F45" s="9" t="str">
        <f t="shared" si="25"/>
        <v>N/A</v>
      </c>
      <c r="G45" s="1">
        <v>6408</v>
      </c>
      <c r="H45" s="9" t="str">
        <f t="shared" si="26"/>
        <v>N/A</v>
      </c>
      <c r="I45" s="12">
        <v>-0.94199999999999995</v>
      </c>
      <c r="J45" s="12">
        <v>3.2549999999999999</v>
      </c>
      <c r="K45" s="1" t="s">
        <v>739</v>
      </c>
      <c r="L45" s="9" t="str">
        <f t="shared" si="20"/>
        <v>Yes</v>
      </c>
    </row>
    <row r="46" spans="1:12" x14ac:dyDescent="0.2">
      <c r="A46" s="48" t="s">
        <v>453</v>
      </c>
      <c r="B46" s="50" t="s">
        <v>213</v>
      </c>
      <c r="C46" s="1">
        <v>385206</v>
      </c>
      <c r="D46" s="1" t="str">
        <f t="shared" si="17"/>
        <v>N/A</v>
      </c>
      <c r="E46" s="1">
        <v>401875</v>
      </c>
      <c r="F46" s="1" t="str">
        <f t="shared" si="18"/>
        <v>N/A</v>
      </c>
      <c r="G46" s="1">
        <v>406329</v>
      </c>
      <c r="H46" s="11" t="str">
        <f t="shared" si="19"/>
        <v>N/A</v>
      </c>
      <c r="I46" s="12">
        <v>4.327</v>
      </c>
      <c r="J46" s="12">
        <v>1.1080000000000001</v>
      </c>
      <c r="K46" s="50" t="s">
        <v>739</v>
      </c>
      <c r="L46" s="9" t="str">
        <f t="shared" si="20"/>
        <v>Yes</v>
      </c>
    </row>
    <row r="47" spans="1:12" x14ac:dyDescent="0.2">
      <c r="A47" s="48" t="s">
        <v>1256</v>
      </c>
      <c r="B47" s="5" t="s">
        <v>213</v>
      </c>
      <c r="C47" s="1">
        <v>87882</v>
      </c>
      <c r="D47" s="9" t="str">
        <f t="shared" ref="D47:D53" si="27">IF($B47="N/A","N/A",IF(C47&lt;0,"No","Yes"))</f>
        <v>N/A</v>
      </c>
      <c r="E47" s="1">
        <v>89541</v>
      </c>
      <c r="F47" s="9" t="str">
        <f t="shared" ref="F47:F53" si="28">IF($B47="N/A","N/A",IF(E47&lt;0,"No","Yes"))</f>
        <v>N/A</v>
      </c>
      <c r="G47" s="1">
        <v>94299</v>
      </c>
      <c r="H47" s="9" t="str">
        <f t="shared" ref="H47:H53" si="29">IF($B47="N/A","N/A",IF(G47&lt;0,"No","Yes"))</f>
        <v>N/A</v>
      </c>
      <c r="I47" s="12">
        <v>1.8879999999999999</v>
      </c>
      <c r="J47" s="12">
        <v>5.3140000000000001</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291302</v>
      </c>
      <c r="D50" s="9" t="str">
        <f t="shared" si="27"/>
        <v>N/A</v>
      </c>
      <c r="E50" s="1">
        <v>305954</v>
      </c>
      <c r="F50" s="9" t="str">
        <f t="shared" si="28"/>
        <v>N/A</v>
      </c>
      <c r="G50" s="1">
        <v>305574</v>
      </c>
      <c r="H50" s="9" t="str">
        <f t="shared" si="29"/>
        <v>N/A</v>
      </c>
      <c r="I50" s="12">
        <v>5.03</v>
      </c>
      <c r="J50" s="12">
        <v>-0.124</v>
      </c>
      <c r="K50" s="1" t="s">
        <v>739</v>
      </c>
      <c r="L50" s="9" t="str">
        <f t="shared" si="20"/>
        <v>Yes</v>
      </c>
    </row>
    <row r="51" spans="1:12" x14ac:dyDescent="0.2">
      <c r="A51" s="48"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8" t="s">
        <v>1261</v>
      </c>
      <c r="B52" s="5" t="s">
        <v>213</v>
      </c>
      <c r="C52" s="1">
        <v>6022</v>
      </c>
      <c r="D52" s="9" t="str">
        <f t="shared" si="27"/>
        <v>N/A</v>
      </c>
      <c r="E52" s="1">
        <v>6380</v>
      </c>
      <c r="F52" s="9" t="str">
        <f t="shared" si="28"/>
        <v>N/A</v>
      </c>
      <c r="G52" s="1">
        <v>6281</v>
      </c>
      <c r="H52" s="9" t="str">
        <f t="shared" si="29"/>
        <v>N/A</v>
      </c>
      <c r="I52" s="12">
        <v>5.9450000000000003</v>
      </c>
      <c r="J52" s="12">
        <v>-1.55</v>
      </c>
      <c r="K52" s="1" t="s">
        <v>739</v>
      </c>
      <c r="L52" s="9" t="str">
        <f t="shared" si="20"/>
        <v>Yes</v>
      </c>
    </row>
    <row r="53" spans="1:12" x14ac:dyDescent="0.2">
      <c r="A53" s="48" t="s">
        <v>1262</v>
      </c>
      <c r="B53" s="5" t="s">
        <v>213</v>
      </c>
      <c r="C53" s="1">
        <v>0</v>
      </c>
      <c r="D53" s="9" t="str">
        <f t="shared" si="27"/>
        <v>N/A</v>
      </c>
      <c r="E53" s="1">
        <v>0</v>
      </c>
      <c r="F53" s="9" t="str">
        <f t="shared" si="28"/>
        <v>N/A</v>
      </c>
      <c r="G53" s="1">
        <v>175</v>
      </c>
      <c r="H53" s="9" t="str">
        <f t="shared" si="29"/>
        <v>N/A</v>
      </c>
      <c r="I53" s="12" t="s">
        <v>1747</v>
      </c>
      <c r="J53" s="12" t="s">
        <v>1747</v>
      </c>
      <c r="K53" s="1" t="s">
        <v>739</v>
      </c>
      <c r="L53" s="9" t="str">
        <f t="shared" si="20"/>
        <v>N/A</v>
      </c>
    </row>
    <row r="54" spans="1:12" x14ac:dyDescent="0.2">
      <c r="A54" s="48" t="s">
        <v>454</v>
      </c>
      <c r="B54" s="50" t="s">
        <v>213</v>
      </c>
      <c r="C54" s="1">
        <v>91931</v>
      </c>
      <c r="D54" s="1" t="str">
        <f t="shared" si="17"/>
        <v>N/A</v>
      </c>
      <c r="E54" s="1">
        <v>93568</v>
      </c>
      <c r="F54" s="1" t="str">
        <f t="shared" si="18"/>
        <v>N/A</v>
      </c>
      <c r="G54" s="1">
        <v>96549</v>
      </c>
      <c r="H54" s="11" t="str">
        <f t="shared" si="19"/>
        <v>N/A</v>
      </c>
      <c r="I54" s="12">
        <v>1.7809999999999999</v>
      </c>
      <c r="J54" s="12">
        <v>3.1859999999999999</v>
      </c>
      <c r="K54" s="50" t="s">
        <v>739</v>
      </c>
      <c r="L54" s="9" t="str">
        <f t="shared" si="20"/>
        <v>Yes</v>
      </c>
    </row>
    <row r="55" spans="1:12" x14ac:dyDescent="0.2">
      <c r="A55" s="48" t="s">
        <v>1263</v>
      </c>
      <c r="B55" s="5" t="s">
        <v>213</v>
      </c>
      <c r="C55" s="1">
        <v>58342</v>
      </c>
      <c r="D55" s="9" t="str">
        <f t="shared" ref="D55:D60" si="30">IF($B55="N/A","N/A",IF(C55&lt;0,"No","Yes"))</f>
        <v>N/A</v>
      </c>
      <c r="E55" s="1">
        <v>61150</v>
      </c>
      <c r="F55" s="9" t="str">
        <f t="shared" ref="F55:F60" si="31">IF($B55="N/A","N/A",IF(E55&lt;0,"No","Yes"))</f>
        <v>N/A</v>
      </c>
      <c r="G55" s="1">
        <v>62843</v>
      </c>
      <c r="H55" s="9" t="str">
        <f t="shared" ref="H55:H60" si="32">IF($B55="N/A","N/A",IF(G55&lt;0,"No","Yes"))</f>
        <v>N/A</v>
      </c>
      <c r="I55" s="12">
        <v>4.8129999999999997</v>
      </c>
      <c r="J55" s="12">
        <v>2.7690000000000001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19676</v>
      </c>
      <c r="D58" s="9" t="str">
        <f t="shared" si="30"/>
        <v>N/A</v>
      </c>
      <c r="E58" s="1">
        <v>19207</v>
      </c>
      <c r="F58" s="9" t="str">
        <f t="shared" si="31"/>
        <v>N/A</v>
      </c>
      <c r="G58" s="1">
        <v>21236</v>
      </c>
      <c r="H58" s="9" t="str">
        <f t="shared" si="32"/>
        <v>N/A</v>
      </c>
      <c r="I58" s="12">
        <v>-2.38</v>
      </c>
      <c r="J58" s="12">
        <v>10.56</v>
      </c>
      <c r="K58" s="1" t="s">
        <v>739</v>
      </c>
      <c r="L58" s="9" t="str">
        <f t="shared" si="20"/>
        <v>Yes</v>
      </c>
    </row>
    <row r="59" spans="1:12" x14ac:dyDescent="0.2">
      <c r="A59" s="48"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8" t="s">
        <v>1268</v>
      </c>
      <c r="B60" s="5" t="s">
        <v>213</v>
      </c>
      <c r="C60" s="1">
        <v>13913</v>
      </c>
      <c r="D60" s="9" t="str">
        <f t="shared" si="30"/>
        <v>N/A</v>
      </c>
      <c r="E60" s="1">
        <v>13211</v>
      </c>
      <c r="F60" s="9" t="str">
        <f t="shared" si="31"/>
        <v>N/A</v>
      </c>
      <c r="G60" s="1">
        <v>12470</v>
      </c>
      <c r="H60" s="9" t="str">
        <f t="shared" si="32"/>
        <v>N/A</v>
      </c>
      <c r="I60" s="12">
        <v>-5.05</v>
      </c>
      <c r="J60" s="12">
        <v>-5.61</v>
      </c>
      <c r="K60" s="1" t="s">
        <v>739</v>
      </c>
      <c r="L60" s="9" t="str">
        <f t="shared" si="20"/>
        <v>Yes</v>
      </c>
    </row>
    <row r="61" spans="1:12" x14ac:dyDescent="0.2">
      <c r="A61" s="3" t="s">
        <v>186</v>
      </c>
      <c r="B61" s="37" t="s">
        <v>213</v>
      </c>
      <c r="C61" s="1">
        <v>0</v>
      </c>
      <c r="D61" s="1" t="str">
        <f t="shared" si="17"/>
        <v>N/A</v>
      </c>
      <c r="E61" s="1">
        <v>0</v>
      </c>
      <c r="F61" s="1" t="str">
        <f t="shared" si="18"/>
        <v>N/A</v>
      </c>
      <c r="G61" s="1">
        <v>75742</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660797</v>
      </c>
      <c r="D68" s="1" t="str">
        <f t="shared" si="17"/>
        <v>N/A</v>
      </c>
      <c r="E68" s="1">
        <v>679849</v>
      </c>
      <c r="F68" s="1" t="str">
        <f t="shared" si="18"/>
        <v>N/A</v>
      </c>
      <c r="G68" s="1">
        <v>693747</v>
      </c>
      <c r="H68" s="11" t="str">
        <f t="shared" si="19"/>
        <v>N/A</v>
      </c>
      <c r="I68" s="59">
        <v>2.883</v>
      </c>
      <c r="J68" s="59">
        <v>2.044</v>
      </c>
      <c r="K68" s="50" t="s">
        <v>739</v>
      </c>
      <c r="L68" s="9" t="str">
        <f t="shared" si="33"/>
        <v>Yes</v>
      </c>
    </row>
    <row r="69" spans="1:12" x14ac:dyDescent="0.2">
      <c r="A69" s="2" t="s">
        <v>194</v>
      </c>
      <c r="B69" s="50" t="s">
        <v>213</v>
      </c>
      <c r="C69" s="1">
        <v>660797</v>
      </c>
      <c r="D69" s="1" t="str">
        <f t="shared" si="17"/>
        <v>N/A</v>
      </c>
      <c r="E69" s="1">
        <v>679849</v>
      </c>
      <c r="F69" s="1" t="str">
        <f t="shared" si="18"/>
        <v>N/A</v>
      </c>
      <c r="G69" s="1">
        <v>693747</v>
      </c>
      <c r="H69" s="11" t="str">
        <f t="shared" si="19"/>
        <v>N/A</v>
      </c>
      <c r="I69" s="59">
        <v>2.883</v>
      </c>
      <c r="J69" s="59">
        <v>2.044</v>
      </c>
      <c r="K69" s="50" t="s">
        <v>739</v>
      </c>
      <c r="L69" s="9" t="str">
        <f t="shared" si="33"/>
        <v>Yes</v>
      </c>
    </row>
    <row r="70" spans="1:12" x14ac:dyDescent="0.2">
      <c r="A70" s="48" t="s">
        <v>78</v>
      </c>
      <c r="B70" s="50" t="s">
        <v>294</v>
      </c>
      <c r="C70" s="13">
        <v>0</v>
      </c>
      <c r="D70" s="46" t="str">
        <f>IF($B70="N/A","N/A",IF(C70&gt;=20,"No",IF(C70&lt;0,"No","Yes")))</f>
        <v>Yes</v>
      </c>
      <c r="E70" s="13">
        <v>0</v>
      </c>
      <c r="F70" s="46" t="str">
        <f>IF($B70="N/A","N/A",IF(E70&gt;=20,"No",IF(E70&lt;0,"No","Yes")))</f>
        <v>Yes</v>
      </c>
      <c r="G70" s="13">
        <v>2.8068268771999998</v>
      </c>
      <c r="H70" s="46" t="str">
        <f>IF($B70="N/A","N/A",IF(G70&gt;=20,"No",IF(G70&lt;0,"No","Yes")))</f>
        <v>Yes</v>
      </c>
      <c r="I70" s="12" t="s">
        <v>1747</v>
      </c>
      <c r="J70" s="12" t="s">
        <v>1747</v>
      </c>
      <c r="K70" s="47" t="s">
        <v>739</v>
      </c>
      <c r="L70" s="9" t="str">
        <f t="shared" si="20"/>
        <v>N/A</v>
      </c>
    </row>
    <row r="71" spans="1:12" x14ac:dyDescent="0.2">
      <c r="A71" s="48" t="s">
        <v>79</v>
      </c>
      <c r="B71" s="37" t="s">
        <v>213</v>
      </c>
      <c r="C71" s="13">
        <v>100</v>
      </c>
      <c r="D71" s="46" t="str">
        <f>IF($B71="N/A","N/A",IF(C71&gt;10,"No",IF(C71&lt;-10,"No","Yes")))</f>
        <v>N/A</v>
      </c>
      <c r="E71" s="13">
        <v>100</v>
      </c>
      <c r="F71" s="46" t="str">
        <f>IF($B71="N/A","N/A",IF(E71&gt;10,"No",IF(E71&lt;-10,"No","Yes")))</f>
        <v>N/A</v>
      </c>
      <c r="G71" s="13">
        <v>97.193173122999994</v>
      </c>
      <c r="H71" s="46" t="str">
        <f>IF($B71="N/A","N/A",IF(G71&gt;10,"No",IF(G71&lt;-10,"No","Yes")))</f>
        <v>N/A</v>
      </c>
      <c r="I71" s="12">
        <v>0</v>
      </c>
      <c r="J71" s="12">
        <v>-2.81</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v>
      </c>
      <c r="D73" s="46" t="str">
        <f>IF($B73="N/A","N/A",IF(C73&gt;10,"No",IF(C73&lt;-10,"No","Yes")))</f>
        <v>N/A</v>
      </c>
      <c r="E73" s="13">
        <v>0</v>
      </c>
      <c r="F73" s="46" t="str">
        <f>IF($B73="N/A","N/A",IF(E73&gt;10,"No",IF(E73&lt;-10,"No","Yes")))</f>
        <v>N/A</v>
      </c>
      <c r="G73" s="13">
        <v>2.7902002721999999</v>
      </c>
      <c r="H73" s="46" t="str">
        <f>IF($B73="N/A","N/A",IF(G73&gt;10,"No",IF(G73&lt;-10,"No","Yes")))</f>
        <v>N/A</v>
      </c>
      <c r="I73" s="12" t="s">
        <v>1747</v>
      </c>
      <c r="J73" s="12" t="s">
        <v>1747</v>
      </c>
      <c r="K73" s="47" t="s">
        <v>739</v>
      </c>
      <c r="L73" s="9" t="str">
        <f t="shared" si="20"/>
        <v>N/A</v>
      </c>
    </row>
    <row r="74" spans="1:12" x14ac:dyDescent="0.2">
      <c r="A74" s="48" t="s">
        <v>121</v>
      </c>
      <c r="B74" s="37" t="s">
        <v>213</v>
      </c>
      <c r="C74" s="13">
        <v>100</v>
      </c>
      <c r="D74" s="46" t="str">
        <f>IF($B74="N/A","N/A",IF(C74&gt;10,"No",IF(C74&lt;-10,"No","Yes")))</f>
        <v>N/A</v>
      </c>
      <c r="E74" s="13">
        <v>100</v>
      </c>
      <c r="F74" s="46" t="str">
        <f>IF($B74="N/A","N/A",IF(E74&gt;10,"No",IF(E74&lt;-10,"No","Yes")))</f>
        <v>N/A</v>
      </c>
      <c r="G74" s="13">
        <v>97.209799727999993</v>
      </c>
      <c r="H74" s="46" t="str">
        <f>IF($B74="N/A","N/A",IF(G74&gt;10,"No",IF(G74&lt;-10,"No","Yes")))</f>
        <v>N/A</v>
      </c>
      <c r="I74" s="12">
        <v>0</v>
      </c>
      <c r="J74" s="12">
        <v>-2.79</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545045</v>
      </c>
      <c r="D82" s="46" t="str">
        <f t="shared" si="34"/>
        <v>N/A</v>
      </c>
      <c r="E82" s="38">
        <v>552759</v>
      </c>
      <c r="F82" s="46" t="str">
        <f t="shared" si="35"/>
        <v>N/A</v>
      </c>
      <c r="G82" s="38">
        <v>569434</v>
      </c>
      <c r="H82" s="46" t="str">
        <f t="shared" si="36"/>
        <v>N/A</v>
      </c>
      <c r="I82" s="12">
        <v>1.415</v>
      </c>
      <c r="J82" s="12">
        <v>3.0169999999999999</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97.946408094999995</v>
      </c>
      <c r="D87" s="46" t="str">
        <f t="shared" si="34"/>
        <v>N/A</v>
      </c>
      <c r="E87" s="8">
        <v>97.842640282999994</v>
      </c>
      <c r="F87" s="46" t="str">
        <f t="shared" si="35"/>
        <v>N/A</v>
      </c>
      <c r="G87" s="8">
        <v>88.901435460000002</v>
      </c>
      <c r="H87" s="46" t="str">
        <f t="shared" si="36"/>
        <v>N/A</v>
      </c>
      <c r="I87" s="12">
        <v>-0.106</v>
      </c>
      <c r="J87" s="12">
        <v>-9.14</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9.0242240540999994</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2.0535919052999998</v>
      </c>
      <c r="D98" s="46" t="str">
        <f t="shared" si="34"/>
        <v>N/A</v>
      </c>
      <c r="E98" s="8">
        <v>2.1573597172999999</v>
      </c>
      <c r="F98" s="46" t="str">
        <f t="shared" si="35"/>
        <v>N/A</v>
      </c>
      <c r="G98" s="8">
        <v>2.0743404855000001</v>
      </c>
      <c r="H98" s="46" t="str">
        <f t="shared" si="36"/>
        <v>N/A</v>
      </c>
      <c r="I98" s="12">
        <v>5.0529999999999999</v>
      </c>
      <c r="J98" s="12">
        <v>-3.85</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0</v>
      </c>
      <c r="D100" s="46" t="str">
        <f>IF($B100="N/A","N/A",IF(C100&gt;10,"No",IF(C100&lt;-10,"No","Yes")))</f>
        <v>N/A</v>
      </c>
      <c r="E100" s="49">
        <v>0</v>
      </c>
      <c r="F100" s="46" t="str">
        <f>IF($B100="N/A","N/A",IF(E100&gt;10,"No",IF(E100&lt;-10,"No","Yes")))</f>
        <v>N/A</v>
      </c>
      <c r="G100" s="49">
        <v>343373384</v>
      </c>
      <c r="H100" s="46" t="str">
        <f>IF($B100="N/A","N/A",IF(G100&gt;10,"No",IF(G100&lt;-10,"No","Yes")))</f>
        <v>N/A</v>
      </c>
      <c r="I100" s="12" t="s">
        <v>1747</v>
      </c>
      <c r="J100" s="12" t="s">
        <v>1747</v>
      </c>
      <c r="K100" s="47" t="s">
        <v>739</v>
      </c>
      <c r="L100" s="9" t="str">
        <f t="shared" ref="L100:L111" si="38">IF(J100="Div by 0", "N/A", IF(K100="N/A","N/A", IF(J100&gt;VALUE(MID(K100,1,2)), "No", IF(J100&lt;-1*VALUE(MID(K100,1,2)), "No", "Yes"))))</f>
        <v>N/A</v>
      </c>
    </row>
    <row r="101" spans="1:12" x14ac:dyDescent="0.2">
      <c r="A101" s="48" t="s">
        <v>455</v>
      </c>
      <c r="B101" s="37" t="s">
        <v>213</v>
      </c>
      <c r="C101" s="49">
        <v>0</v>
      </c>
      <c r="D101" s="46" t="str">
        <f>IF($B101="N/A","N/A",IF(C101&gt;10,"No",IF(C101&lt;-10,"No","Yes")))</f>
        <v>N/A</v>
      </c>
      <c r="E101" s="49">
        <v>0</v>
      </c>
      <c r="F101" s="46" t="str">
        <f>IF($B101="N/A","N/A",IF(E101&gt;10,"No",IF(E101&lt;-10,"No","Yes")))</f>
        <v>N/A</v>
      </c>
      <c r="G101" s="49">
        <v>343373384</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v>
      </c>
      <c r="D104" s="46" t="str">
        <f>IF($B104="N/A","N/A",IF(C104&gt;2,"No",IF(C104&lt;0.9,"No","Yes")))</f>
        <v>No</v>
      </c>
      <c r="E104" s="8">
        <v>0</v>
      </c>
      <c r="F104" s="46" t="str">
        <f>IF($B104="N/A","N/A",IF(E104&gt;2,"No",IF(E104&lt;0.9,"No","Yes")))</f>
        <v>No</v>
      </c>
      <c r="G104" s="8">
        <v>9.46400409E-2</v>
      </c>
      <c r="H104" s="46" t="str">
        <f>IF($B104="N/A","N/A",IF(G104&gt;2,"No",IF(G104&lt;0.9,"No","Yes")))</f>
        <v>No</v>
      </c>
      <c r="I104" s="12" t="s">
        <v>1747</v>
      </c>
      <c r="J104" s="12" t="s">
        <v>1747</v>
      </c>
      <c r="K104" s="47" t="s">
        <v>739</v>
      </c>
      <c r="L104" s="9" t="str">
        <f t="shared" si="38"/>
        <v>N/A</v>
      </c>
    </row>
    <row r="105" spans="1:12" x14ac:dyDescent="0.2">
      <c r="A105" s="48" t="s">
        <v>458</v>
      </c>
      <c r="B105" s="63" t="s">
        <v>295</v>
      </c>
      <c r="C105" s="8" t="s">
        <v>1747</v>
      </c>
      <c r="D105" s="46" t="str">
        <f>IF($B105="N/A","N/A",IF(C105&gt;2,"No",IF(C105&lt;0.9,"No","Yes")))</f>
        <v>No</v>
      </c>
      <c r="E105" s="8" t="s">
        <v>1747</v>
      </c>
      <c r="F105" s="46" t="str">
        <f>IF($B105="N/A","N/A",IF(E105&gt;2,"No",IF(E105&lt;0.9,"No","Yes")))</f>
        <v>No</v>
      </c>
      <c r="G105" s="8">
        <v>0.99904343520000005</v>
      </c>
      <c r="H105" s="46" t="str">
        <f>IF($B105="N/A","N/A",IF(G105&gt;2,"No",IF(G105&lt;0.9,"No","Yes")))</f>
        <v>Yes</v>
      </c>
      <c r="I105" s="12" t="s">
        <v>1747</v>
      </c>
      <c r="J105" s="12" t="s">
        <v>1747</v>
      </c>
      <c r="K105" s="47" t="s">
        <v>739</v>
      </c>
      <c r="L105" s="9" t="str">
        <f t="shared" si="38"/>
        <v>N/A</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0</v>
      </c>
      <c r="D108" s="46" t="str">
        <f>IF($B108="N/A","N/A",IF(C108&gt;10,"No",IF(C108&lt;-10,"No","Yes")))</f>
        <v>N/A</v>
      </c>
      <c r="E108" s="49">
        <v>0</v>
      </c>
      <c r="F108" s="46" t="str">
        <f>IF($B108="N/A","N/A",IF(E108&gt;10,"No",IF(E108&lt;-10,"No","Yes")))</f>
        <v>N/A</v>
      </c>
      <c r="G108" s="49">
        <v>50.924918630999997</v>
      </c>
      <c r="H108" s="46" t="str">
        <f>IF($B108="N/A","N/A",IF(G108&gt;10,"No",IF(G108&lt;-10,"No","Yes")))</f>
        <v>N/A</v>
      </c>
      <c r="I108" s="12" t="s">
        <v>1747</v>
      </c>
      <c r="J108" s="12" t="s">
        <v>1747</v>
      </c>
      <c r="K108" s="47" t="s">
        <v>739</v>
      </c>
      <c r="L108" s="9" t="str">
        <f t="shared" si="38"/>
        <v>N/A</v>
      </c>
    </row>
    <row r="109" spans="1:12" x14ac:dyDescent="0.2">
      <c r="A109" s="48" t="s">
        <v>1287</v>
      </c>
      <c r="B109" s="37" t="s">
        <v>213</v>
      </c>
      <c r="C109" s="49" t="s">
        <v>1747</v>
      </c>
      <c r="D109" s="46" t="str">
        <f>IF($B109="N/A","N/A",IF(C109&gt;10,"No",IF(C109&lt;-10,"No","Yes")))</f>
        <v>N/A</v>
      </c>
      <c r="E109" s="49" t="s">
        <v>1747</v>
      </c>
      <c r="F109" s="46" t="str">
        <f>IF($B109="N/A","N/A",IF(E109&gt;10,"No",IF(E109&lt;-10,"No","Yes")))</f>
        <v>N/A</v>
      </c>
      <c r="G109" s="49">
        <v>537.57590520999997</v>
      </c>
      <c r="H109" s="46" t="str">
        <f>IF($B109="N/A","N/A",IF(G109&gt;10,"No",IF(G109&lt;-10,"No","Yes")))</f>
        <v>N/A</v>
      </c>
      <c r="I109" s="12" t="s">
        <v>1747</v>
      </c>
      <c r="J109" s="12" t="s">
        <v>1747</v>
      </c>
      <c r="K109" s="47" t="s">
        <v>739</v>
      </c>
      <c r="L109" s="9" t="str">
        <f t="shared" si="38"/>
        <v>N/A</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0</v>
      </c>
      <c r="D112" s="46" t="str">
        <f>IF(OR($B112="N/A",$C112="N/A"),"N/A",IF(C112&gt;98,"Yes","No"))</f>
        <v>No</v>
      </c>
      <c r="E112" s="8">
        <v>0</v>
      </c>
      <c r="F112" s="46" t="str">
        <f>IF(OR($B112="N/A",$E112="N/A"),"N/A",IF(E112&gt;98,"Yes","No"))</f>
        <v>No</v>
      </c>
      <c r="G112" s="8">
        <v>10.907722844</v>
      </c>
      <c r="H112" s="46" t="str">
        <f t="shared" ref="H112:H115" si="39">IF($B112="N/A","N/A",IF(G112&gt;98,"Yes","No"))</f>
        <v>No</v>
      </c>
      <c r="I112" s="12" t="s">
        <v>1747</v>
      </c>
      <c r="J112" s="12" t="s">
        <v>1747</v>
      </c>
      <c r="K112" s="47" t="s">
        <v>739</v>
      </c>
      <c r="L112" s="9" t="str">
        <f>IF(J112="Div by 0", "N/A", IF(OR(J112="N/A",K112="N/A"),"N/A", IF(J112&gt;VALUE(MID(K112,1,2)), "No", IF(J112&lt;-1*VALUE(MID(K112,1,2)), "No", "Yes"))))</f>
        <v>N/A</v>
      </c>
    </row>
    <row r="113" spans="1:12" x14ac:dyDescent="0.2">
      <c r="A113" s="48" t="s">
        <v>461</v>
      </c>
      <c r="B113" s="50" t="s">
        <v>296</v>
      </c>
      <c r="C113" s="8" t="s">
        <v>1747</v>
      </c>
      <c r="D113" s="46" t="str">
        <f t="shared" ref="D113:D115" si="40">IF(OR($B113="N/A",$C113="N/A"),"N/A",IF(C113&gt;98,"Yes","No"))</f>
        <v>Yes</v>
      </c>
      <c r="E113" s="8" t="s">
        <v>1747</v>
      </c>
      <c r="F113" s="46" t="str">
        <f t="shared" ref="F113:F115" si="41">IF(OR($B113="N/A",$E113="N/A"),"N/A",IF(E113&gt;98,"Yes","No"))</f>
        <v>Yes</v>
      </c>
      <c r="G113" s="8">
        <v>99.828364711999996</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660797</v>
      </c>
      <c r="D116" s="46" t="str">
        <f>IF($B116="N/A","N/A",IF(C116&gt;10,"No",IF(C116&lt;-10,"No","Yes")))</f>
        <v>N/A</v>
      </c>
      <c r="E116" s="52">
        <v>679849</v>
      </c>
      <c r="F116" s="46" t="str">
        <f>IF($B116="N/A","N/A",IF(E116&gt;10,"No",IF(E116&lt;-10,"No","Yes")))</f>
        <v>N/A</v>
      </c>
      <c r="G116" s="52">
        <v>693747</v>
      </c>
      <c r="H116" s="46" t="str">
        <f>IF($B116="N/A","N/A",IF(G116&gt;10,"No",IF(G116&lt;-10,"No","Yes")))</f>
        <v>N/A</v>
      </c>
      <c r="I116" s="12">
        <v>2.883</v>
      </c>
      <c r="J116" s="12">
        <v>2.044</v>
      </c>
      <c r="K116" s="50" t="s">
        <v>739</v>
      </c>
      <c r="L116" s="9" t="str">
        <f>IF(J116="Div by 0", "N/A", IF(OR(J116="N/A",K116="N/A"),"N/A", IF(J116&gt;VALUE(MID(K116,1,2)), "No", IF(J116&lt;-1*VALUE(MID(K116,1,2)), "No", "Yes"))))</f>
        <v>Yes</v>
      </c>
    </row>
    <row r="117" spans="1:12" x14ac:dyDescent="0.2">
      <c r="A117" s="3" t="s">
        <v>211</v>
      </c>
      <c r="B117" s="50" t="s">
        <v>213</v>
      </c>
      <c r="C117" s="8">
        <v>0.27073367459999997</v>
      </c>
      <c r="D117" s="46" t="str">
        <f>IF($B117="N/A","N/A",IF(C117&gt;10,"No",IF(C117&lt;-10,"No","Yes")))</f>
        <v>N/A</v>
      </c>
      <c r="E117" s="8">
        <v>0.89666970170000004</v>
      </c>
      <c r="F117" s="46" t="str">
        <f>IF($B117="N/A","N/A",IF(E117&gt;10,"No",IF(E117&lt;-10,"No","Yes")))</f>
        <v>N/A</v>
      </c>
      <c r="G117" s="8">
        <v>9.8734841376000002</v>
      </c>
      <c r="H117" s="46" t="str">
        <f>IF($B117="N/A","N/A",IF(G117&gt;10,"No",IF(G117&lt;-10,"No","Yes")))</f>
        <v>N/A</v>
      </c>
      <c r="I117" s="12">
        <v>231.2</v>
      </c>
      <c r="J117" s="12">
        <v>1001</v>
      </c>
      <c r="K117" s="50" t="s">
        <v>739</v>
      </c>
      <c r="L117" s="9" t="str">
        <f>IF(J117="Div by 0", "N/A", IF(OR(J117="N/A",K117="N/A"),"N/A", IF(J117&gt;VALUE(MID(K117,1,2)), "No", IF(J117&lt;-1*VALUE(MID(K117,1,2)), "No", "Yes"))))</f>
        <v>No</v>
      </c>
    </row>
    <row r="118" spans="1:12" x14ac:dyDescent="0.2">
      <c r="A118" s="4" t="s">
        <v>1628</v>
      </c>
      <c r="B118" s="50" t="s">
        <v>213</v>
      </c>
      <c r="C118" s="14">
        <v>0</v>
      </c>
      <c r="D118" s="11" t="str">
        <f>IF($B118="N/A","N/A",IF(C118&gt;10,"No",IF(C118&lt;-10,"No","Yes")))</f>
        <v>N/A</v>
      </c>
      <c r="E118" s="14">
        <v>0</v>
      </c>
      <c r="F118" s="11" t="str">
        <f>IF($B118="N/A","N/A",IF(E118&gt;10,"No",IF(E118&lt;-10,"No","Yes")))</f>
        <v>N/A</v>
      </c>
      <c r="G118" s="14">
        <v>79701</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2912137989</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660797</v>
      </c>
      <c r="D120" s="11" t="str">
        <f>IF($B120="N/A","N/A",IF(C120&gt;10,"No",IF(C120&lt;-10,"No","Yes")))</f>
        <v>N/A</v>
      </c>
      <c r="E120" s="1">
        <v>679849</v>
      </c>
      <c r="F120" s="11" t="str">
        <f>IF($B120="N/A","N/A",IF(E120&gt;10,"No",IF(E120&lt;-10,"No","Yes")))</f>
        <v>N/A</v>
      </c>
      <c r="G120" s="1">
        <v>618005</v>
      </c>
      <c r="H120" s="11" t="str">
        <f>IF($B120="N/A","N/A",IF(G120&gt;10,"No",IF(G120&lt;-10,"No","Yes")))</f>
        <v>N/A</v>
      </c>
      <c r="I120" s="59">
        <v>2.883</v>
      </c>
      <c r="J120" s="59">
        <v>-9.1</v>
      </c>
      <c r="K120" s="50" t="s">
        <v>739</v>
      </c>
      <c r="L120" s="9" t="str">
        <f>IF(J120="Div by 0", "N/A", IF(K120="N/A","N/A", IF(J120&gt;VALUE(MID(K120,1,2)), "No", IF(J120&lt;-1*VALUE(MID(K120,1,2)), "No", "Yes"))))</f>
        <v>Yes</v>
      </c>
    </row>
    <row r="121" spans="1:12" x14ac:dyDescent="0.2">
      <c r="A121" s="4" t="s">
        <v>1631</v>
      </c>
      <c r="B121" s="5" t="s">
        <v>213</v>
      </c>
      <c r="C121" s="1">
        <v>38166</v>
      </c>
      <c r="D121" s="9" t="str">
        <f t="shared" ref="D121:H134" si="43">IF($B121="N/A","N/A",IF(C121&lt;0,"No","Yes"))</f>
        <v>N/A</v>
      </c>
      <c r="E121" s="1">
        <v>36487</v>
      </c>
      <c r="F121" s="9" t="str">
        <f t="shared" si="43"/>
        <v>N/A</v>
      </c>
      <c r="G121" s="1">
        <v>49302</v>
      </c>
      <c r="H121" s="9" t="str">
        <f t="shared" si="43"/>
        <v>N/A</v>
      </c>
      <c r="I121" s="59">
        <v>-4.4000000000000004</v>
      </c>
      <c r="J121" s="59">
        <v>35.119999999999997</v>
      </c>
      <c r="K121" s="5" t="s">
        <v>739</v>
      </c>
      <c r="L121" s="9" t="str">
        <f t="shared" ref="L121:L142" si="44">IF(J121="Div by 0", "N/A", IF(OR(J121="N/A",K121="N/A"),"N/A", IF(J121&gt;VALUE(MID(K121,1,2)), "No", IF(J121&lt;-1*VALUE(MID(K121,1,2)), "No", "Yes"))))</f>
        <v>No</v>
      </c>
    </row>
    <row r="122" spans="1:12" x14ac:dyDescent="0.2">
      <c r="A122" s="4" t="s">
        <v>1632</v>
      </c>
      <c r="B122" s="5" t="s">
        <v>213</v>
      </c>
      <c r="C122" s="1">
        <v>145494</v>
      </c>
      <c r="D122" s="9" t="str">
        <f t="shared" si="43"/>
        <v>N/A</v>
      </c>
      <c r="E122" s="1">
        <v>147919</v>
      </c>
      <c r="F122" s="9" t="str">
        <f t="shared" si="43"/>
        <v>N/A</v>
      </c>
      <c r="G122" s="1">
        <v>68189</v>
      </c>
      <c r="H122" s="9" t="str">
        <f t="shared" si="43"/>
        <v>N/A</v>
      </c>
      <c r="I122" s="59">
        <v>1.667</v>
      </c>
      <c r="J122" s="59">
        <v>-53.9</v>
      </c>
      <c r="K122" s="5" t="s">
        <v>739</v>
      </c>
      <c r="L122" s="9" t="str">
        <f t="shared" si="44"/>
        <v>No</v>
      </c>
    </row>
    <row r="123" spans="1:12" x14ac:dyDescent="0.2">
      <c r="A123" s="4" t="s">
        <v>1633</v>
      </c>
      <c r="B123" s="5" t="s">
        <v>213</v>
      </c>
      <c r="C123" s="1">
        <v>385206</v>
      </c>
      <c r="D123" s="9" t="str">
        <f t="shared" si="43"/>
        <v>N/A</v>
      </c>
      <c r="E123" s="1">
        <v>401875</v>
      </c>
      <c r="F123" s="9" t="str">
        <f t="shared" si="43"/>
        <v>N/A</v>
      </c>
      <c r="G123" s="1">
        <v>404079</v>
      </c>
      <c r="H123" s="9" t="str">
        <f t="shared" si="43"/>
        <v>N/A</v>
      </c>
      <c r="I123" s="59">
        <v>4.327</v>
      </c>
      <c r="J123" s="59">
        <v>0.5484</v>
      </c>
      <c r="K123" s="5" t="s">
        <v>739</v>
      </c>
      <c r="L123" s="9" t="str">
        <f t="shared" si="44"/>
        <v>Yes</v>
      </c>
    </row>
    <row r="124" spans="1:12" x14ac:dyDescent="0.2">
      <c r="A124" s="4" t="s">
        <v>1634</v>
      </c>
      <c r="B124" s="5" t="s">
        <v>213</v>
      </c>
      <c r="C124" s="1">
        <v>91931</v>
      </c>
      <c r="D124" s="9" t="str">
        <f t="shared" si="43"/>
        <v>N/A</v>
      </c>
      <c r="E124" s="1">
        <v>93568</v>
      </c>
      <c r="F124" s="9" t="str">
        <f t="shared" si="43"/>
        <v>N/A</v>
      </c>
      <c r="G124" s="1">
        <v>96435</v>
      </c>
      <c r="H124" s="9" t="str">
        <f t="shared" si="43"/>
        <v>N/A</v>
      </c>
      <c r="I124" s="59">
        <v>1.7809999999999999</v>
      </c>
      <c r="J124" s="59">
        <v>3.0640000000000001</v>
      </c>
      <c r="K124" s="5" t="s">
        <v>739</v>
      </c>
      <c r="L124" s="9" t="str">
        <f t="shared" si="44"/>
        <v>Yes</v>
      </c>
    </row>
    <row r="125" spans="1:12" x14ac:dyDescent="0.2">
      <c r="A125" s="2" t="s">
        <v>1635</v>
      </c>
      <c r="B125" s="5" t="s">
        <v>213</v>
      </c>
      <c r="C125" s="64" t="s">
        <v>213</v>
      </c>
      <c r="D125" s="9" t="str">
        <f t="shared" si="43"/>
        <v>N/A</v>
      </c>
      <c r="E125" s="64">
        <v>100</v>
      </c>
      <c r="F125" s="9" t="str">
        <f t="shared" si="43"/>
        <v>N/A</v>
      </c>
      <c r="G125" s="64">
        <v>89.082187021999999</v>
      </c>
      <c r="H125" s="9" t="str">
        <f t="shared" si="43"/>
        <v>N/A</v>
      </c>
      <c r="I125" s="12" t="s">
        <v>213</v>
      </c>
      <c r="J125" s="12">
        <v>-10.9</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100</v>
      </c>
      <c r="F126" s="9" t="str">
        <f t="shared" si="43"/>
        <v>N/A</v>
      </c>
      <c r="G126" s="64">
        <v>97.718668859999994</v>
      </c>
      <c r="H126" s="9" t="str">
        <f t="shared" si="43"/>
        <v>N/A</v>
      </c>
      <c r="I126" s="12" t="s">
        <v>213</v>
      </c>
      <c r="J126" s="12">
        <v>-2.2799999999999998</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100</v>
      </c>
      <c r="F127" s="9" t="str">
        <f t="shared" si="43"/>
        <v>N/A</v>
      </c>
      <c r="G127" s="64">
        <v>48.562129671999998</v>
      </c>
      <c r="H127" s="9" t="str">
        <f t="shared" si="43"/>
        <v>N/A</v>
      </c>
      <c r="I127" s="12" t="s">
        <v>213</v>
      </c>
      <c r="J127" s="12">
        <v>-51.4</v>
      </c>
      <c r="K127" s="5" t="s">
        <v>739</v>
      </c>
      <c r="L127" s="9" t="str">
        <f t="shared" si="45"/>
        <v>No</v>
      </c>
    </row>
    <row r="128" spans="1:12" ht="25.5" x14ac:dyDescent="0.2">
      <c r="A128" s="2" t="s">
        <v>1638</v>
      </c>
      <c r="B128" s="5" t="s">
        <v>213</v>
      </c>
      <c r="C128" s="64" t="s">
        <v>213</v>
      </c>
      <c r="D128" s="9" t="str">
        <f t="shared" si="43"/>
        <v>N/A</v>
      </c>
      <c r="E128" s="64">
        <v>100</v>
      </c>
      <c r="F128" s="9" t="str">
        <f t="shared" si="43"/>
        <v>N/A</v>
      </c>
      <c r="G128" s="64">
        <v>99.446261527000004</v>
      </c>
      <c r="H128" s="9" t="str">
        <f t="shared" si="43"/>
        <v>N/A</v>
      </c>
      <c r="I128" s="12" t="s">
        <v>213</v>
      </c>
      <c r="J128" s="12">
        <v>-0.55400000000000005</v>
      </c>
      <c r="K128" s="5" t="s">
        <v>739</v>
      </c>
      <c r="L128" s="9" t="str">
        <f t="shared" si="45"/>
        <v>Yes</v>
      </c>
    </row>
    <row r="129" spans="1:12" ht="25.5" x14ac:dyDescent="0.2">
      <c r="A129" s="2" t="s">
        <v>1639</v>
      </c>
      <c r="B129" s="5" t="s">
        <v>213</v>
      </c>
      <c r="C129" s="64" t="s">
        <v>213</v>
      </c>
      <c r="D129" s="9" t="str">
        <f t="shared" si="43"/>
        <v>N/A</v>
      </c>
      <c r="E129" s="64">
        <v>100</v>
      </c>
      <c r="F129" s="9" t="str">
        <f t="shared" si="43"/>
        <v>N/A</v>
      </c>
      <c r="G129" s="64">
        <v>99.881925240000001</v>
      </c>
      <c r="H129" s="9" t="str">
        <f t="shared" si="43"/>
        <v>N/A</v>
      </c>
      <c r="I129" s="12" t="s">
        <v>213</v>
      </c>
      <c r="J129" s="12">
        <v>-0.11799999999999999</v>
      </c>
      <c r="K129" s="5" t="s">
        <v>739</v>
      </c>
      <c r="L129" s="9" t="str">
        <f t="shared" si="45"/>
        <v>Yes</v>
      </c>
    </row>
    <row r="130" spans="1:12" ht="25.5" x14ac:dyDescent="0.2">
      <c r="A130" s="2" t="s">
        <v>1640</v>
      </c>
      <c r="B130" s="5" t="s">
        <v>213</v>
      </c>
      <c r="C130" s="64">
        <v>0.27073367459999997</v>
      </c>
      <c r="D130" s="9" t="str">
        <f t="shared" si="43"/>
        <v>N/A</v>
      </c>
      <c r="E130" s="64">
        <v>0.89666970170000004</v>
      </c>
      <c r="F130" s="9" t="str">
        <f t="shared" si="43"/>
        <v>N/A</v>
      </c>
      <c r="G130" s="64">
        <v>0.55598255679999997</v>
      </c>
      <c r="H130" s="9" t="str">
        <f t="shared" si="43"/>
        <v>N/A</v>
      </c>
      <c r="I130" s="12">
        <v>231.2</v>
      </c>
      <c r="J130" s="12">
        <v>-38</v>
      </c>
      <c r="K130" s="50" t="s">
        <v>739</v>
      </c>
      <c r="L130" s="9" t="str">
        <f>IF(J130="Div by 0", "N/A", IF(OR(J130="N/A",K130="N/A"),"N/A", IF(J130&gt;VALUE(MID(K130,1,2)), "No", IF(J130&lt;-1*VALUE(MID(K130,1,2)), "No", "Yes"))))</f>
        <v>No</v>
      </c>
    </row>
    <row r="131" spans="1:12" ht="25.5" x14ac:dyDescent="0.2">
      <c r="A131" s="2" t="s">
        <v>1641</v>
      </c>
      <c r="B131" s="5" t="s">
        <v>213</v>
      </c>
      <c r="C131" s="64">
        <v>2.5913116386000001</v>
      </c>
      <c r="D131" s="9" t="str">
        <f t="shared" si="43"/>
        <v>N/A</v>
      </c>
      <c r="E131" s="64">
        <v>5.8267328089000001</v>
      </c>
      <c r="F131" s="9" t="str">
        <f t="shared" si="43"/>
        <v>N/A</v>
      </c>
      <c r="G131" s="64">
        <v>3.2757291792999998</v>
      </c>
      <c r="H131" s="9" t="str">
        <f t="shared" si="43"/>
        <v>N/A</v>
      </c>
      <c r="I131" s="12">
        <v>124.9</v>
      </c>
      <c r="J131" s="12">
        <v>-43.8</v>
      </c>
      <c r="K131" s="5" t="s">
        <v>739</v>
      </c>
      <c r="L131" s="9" t="str">
        <f t="shared" si="44"/>
        <v>No</v>
      </c>
    </row>
    <row r="132" spans="1:12" ht="25.5" x14ac:dyDescent="0.2">
      <c r="A132" s="2" t="s">
        <v>496</v>
      </c>
      <c r="B132" s="5" t="s">
        <v>213</v>
      </c>
      <c r="C132" s="64">
        <v>0.38489559709999999</v>
      </c>
      <c r="D132" s="9" t="str">
        <f t="shared" si="43"/>
        <v>N/A</v>
      </c>
      <c r="E132" s="64">
        <v>1.9064487996999999</v>
      </c>
      <c r="F132" s="9" t="str">
        <f t="shared" si="43"/>
        <v>N/A</v>
      </c>
      <c r="G132" s="64">
        <v>1.0470897066</v>
      </c>
      <c r="H132" s="9" t="str">
        <f t="shared" si="43"/>
        <v>N/A</v>
      </c>
      <c r="I132" s="12">
        <v>395.3</v>
      </c>
      <c r="J132" s="12">
        <v>-45.1</v>
      </c>
      <c r="K132" s="5" t="s">
        <v>739</v>
      </c>
      <c r="L132" s="9" t="str">
        <f t="shared" si="44"/>
        <v>No</v>
      </c>
    </row>
    <row r="133" spans="1:12" ht="25.5" x14ac:dyDescent="0.2">
      <c r="A133" s="2" t="s">
        <v>497</v>
      </c>
      <c r="B133" s="5" t="s">
        <v>213</v>
      </c>
      <c r="C133" s="64">
        <v>1.0124452900000001E-2</v>
      </c>
      <c r="D133" s="9" t="str">
        <f t="shared" si="43"/>
        <v>N/A</v>
      </c>
      <c r="E133" s="64">
        <v>0.1082426128</v>
      </c>
      <c r="F133" s="9" t="str">
        <f t="shared" si="43"/>
        <v>N/A</v>
      </c>
      <c r="G133" s="64">
        <v>8.9091489499999996E-2</v>
      </c>
      <c r="H133" s="9" t="str">
        <f t="shared" si="43"/>
        <v>N/A</v>
      </c>
      <c r="I133" s="12">
        <v>969.1</v>
      </c>
      <c r="J133" s="12">
        <v>-17.7</v>
      </c>
      <c r="K133" s="5" t="s">
        <v>739</v>
      </c>
      <c r="L133" s="9" t="str">
        <f t="shared" si="44"/>
        <v>Yes</v>
      </c>
    </row>
    <row r="134" spans="1:12" ht="25.5" x14ac:dyDescent="0.2">
      <c r="A134" s="2" t="s">
        <v>498</v>
      </c>
      <c r="B134" s="5" t="s">
        <v>213</v>
      </c>
      <c r="C134" s="64">
        <v>0.21864224260000001</v>
      </c>
      <c r="D134" s="9" t="str">
        <f t="shared" si="43"/>
        <v>N/A</v>
      </c>
      <c r="E134" s="64">
        <v>0.76415013679999999</v>
      </c>
      <c r="F134" s="9" t="str">
        <f t="shared" si="43"/>
        <v>N/A</v>
      </c>
      <c r="G134" s="64">
        <v>0.77461502569999996</v>
      </c>
      <c r="H134" s="9" t="str">
        <f t="shared" si="43"/>
        <v>N/A</v>
      </c>
      <c r="I134" s="12">
        <v>249.5</v>
      </c>
      <c r="J134" s="12">
        <v>1.369</v>
      </c>
      <c r="K134" s="5" t="s">
        <v>739</v>
      </c>
      <c r="L134" s="9" t="str">
        <f t="shared" si="44"/>
        <v>Yes</v>
      </c>
    </row>
    <row r="135" spans="1:12" ht="25.5" x14ac:dyDescent="0.2">
      <c r="A135" s="2" t="s">
        <v>499</v>
      </c>
      <c r="B135" s="37" t="s">
        <v>213</v>
      </c>
      <c r="C135" s="64">
        <v>0</v>
      </c>
      <c r="D135" s="46" t="str">
        <f t="shared" ref="D135:D141" si="46">IF($B135="N/A","N/A",IF(C135&gt;10,"No",IF(C135&lt;-10,"No","Yes")))</f>
        <v>N/A</v>
      </c>
      <c r="E135" s="64">
        <v>5.8836589999999996E-4</v>
      </c>
      <c r="F135" s="46" t="str">
        <f t="shared" ref="F135:F141" si="47">IF($B135="N/A","N/A",IF(E135&gt;10,"No",IF(E135&lt;-10,"No","Yes")))</f>
        <v>N/A</v>
      </c>
      <c r="G135" s="64">
        <v>3.2362200000000003E-4</v>
      </c>
      <c r="H135" s="46" t="str">
        <f t="shared" ref="H135:H141" si="48">IF($B135="N/A","N/A",IF(G135&gt;10,"No",IF(G135&lt;-10,"No","Yes")))</f>
        <v>N/A</v>
      </c>
      <c r="I135" s="12" t="s">
        <v>1747</v>
      </c>
      <c r="J135" s="12">
        <v>-45</v>
      </c>
      <c r="K135" s="5" t="s">
        <v>739</v>
      </c>
      <c r="L135" s="9" t="str">
        <f t="shared" si="44"/>
        <v>No</v>
      </c>
    </row>
    <row r="136" spans="1:12" ht="25.5" x14ac:dyDescent="0.2">
      <c r="A136" s="2" t="s">
        <v>500</v>
      </c>
      <c r="B136" s="37" t="s">
        <v>213</v>
      </c>
      <c r="C136" s="64">
        <v>0</v>
      </c>
      <c r="D136" s="46" t="str">
        <f t="shared" si="46"/>
        <v>N/A</v>
      </c>
      <c r="E136" s="64">
        <v>1.7650978E-3</v>
      </c>
      <c r="F136" s="46" t="str">
        <f t="shared" si="47"/>
        <v>N/A</v>
      </c>
      <c r="G136" s="64">
        <v>1.2944879000000001E-3</v>
      </c>
      <c r="H136" s="46" t="str">
        <f t="shared" si="48"/>
        <v>N/A</v>
      </c>
      <c r="I136" s="12" t="s">
        <v>1747</v>
      </c>
      <c r="J136" s="12">
        <v>-26.7</v>
      </c>
      <c r="K136" s="5" t="s">
        <v>739</v>
      </c>
      <c r="L136" s="9" t="str">
        <f t="shared" si="44"/>
        <v>Yes</v>
      </c>
    </row>
    <row r="137" spans="1:12" ht="25.5" x14ac:dyDescent="0.2">
      <c r="A137" s="2" t="s">
        <v>501</v>
      </c>
      <c r="B137" s="37" t="s">
        <v>213</v>
      </c>
      <c r="C137" s="64">
        <v>0</v>
      </c>
      <c r="D137" s="46" t="str">
        <f t="shared" si="46"/>
        <v>N/A</v>
      </c>
      <c r="E137" s="64">
        <v>0</v>
      </c>
      <c r="F137" s="46" t="str">
        <f t="shared" si="47"/>
        <v>N/A</v>
      </c>
      <c r="G137" s="64">
        <v>5.9870065999999998E-3</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6.7662084000000003E-3</v>
      </c>
      <c r="F138" s="46" t="str">
        <f t="shared" si="47"/>
        <v>N/A</v>
      </c>
      <c r="G138" s="64">
        <v>2.9125978000000001E-3</v>
      </c>
      <c r="H138" s="46" t="str">
        <f t="shared" si="48"/>
        <v>N/A</v>
      </c>
      <c r="I138" s="12" t="s">
        <v>1747</v>
      </c>
      <c r="J138" s="12">
        <v>-57</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4.75105501E-2</v>
      </c>
      <c r="F140" s="46" t="str">
        <f t="shared" si="47"/>
        <v>N/A</v>
      </c>
      <c r="G140" s="64">
        <v>5.3397625999999998E-3</v>
      </c>
      <c r="H140" s="46" t="str">
        <f t="shared" si="48"/>
        <v>N/A</v>
      </c>
      <c r="I140" s="12" t="s">
        <v>1747</v>
      </c>
      <c r="J140" s="12">
        <v>-88.8</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1.4562989000000001E-3</v>
      </c>
      <c r="H141" s="46" t="str">
        <f t="shared" si="48"/>
        <v>N/A</v>
      </c>
      <c r="I141" s="12" t="s">
        <v>1747</v>
      </c>
      <c r="J141" s="12" t="s">
        <v>1747</v>
      </c>
      <c r="K141" s="5" t="s">
        <v>739</v>
      </c>
      <c r="L141" s="9" t="str">
        <f t="shared" si="44"/>
        <v>N/A</v>
      </c>
    </row>
    <row r="142" spans="1:12" ht="25.5" x14ac:dyDescent="0.2">
      <c r="A142" s="2" t="s">
        <v>506</v>
      </c>
      <c r="B142" s="37" t="s">
        <v>213</v>
      </c>
      <c r="C142" s="64">
        <v>0.27406298759999997</v>
      </c>
      <c r="D142" s="9" t="str">
        <f t="shared" ref="D142" si="49">IF($B142="N/A","N/A",IF(C142&lt;0,"No","Yes"))</f>
        <v>N/A</v>
      </c>
      <c r="E142" s="64">
        <v>1.1078930762999999</v>
      </c>
      <c r="F142" s="9" t="str">
        <f t="shared" ref="F142" si="50">IF($B142="N/A","N/A",IF(E142&lt;0,"No","Yes"))</f>
        <v>N/A</v>
      </c>
      <c r="G142" s="64">
        <v>0.62539947090000003</v>
      </c>
      <c r="H142" s="9" t="str">
        <f t="shared" ref="H142" si="51">IF($B142="N/A","N/A",IF(G142&lt;0,"No","Yes"))</f>
        <v>N/A</v>
      </c>
      <c r="I142" s="12">
        <v>304.2</v>
      </c>
      <c r="J142" s="12">
        <v>-43.6</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75742</v>
      </c>
      <c r="H150" s="11" t="str">
        <f t="shared" ref="H150:H172" si="58">IF($B150="N/A","N/A",IF(G150&gt;10,"No",IF(G150&lt;-10,"No","Yes")))</f>
        <v>N/A</v>
      </c>
      <c r="I150" s="12" t="s">
        <v>1747</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1151</v>
      </c>
      <c r="H151" s="11" t="str">
        <f t="shared" si="58"/>
        <v>N/A</v>
      </c>
      <c r="I151" s="12" t="s">
        <v>1747</v>
      </c>
      <c r="J151" s="12" t="s">
        <v>1747</v>
      </c>
      <c r="K151" s="50" t="s">
        <v>739</v>
      </c>
      <c r="L151" s="9" t="str">
        <f t="shared" si="59"/>
        <v>N/A</v>
      </c>
    </row>
    <row r="152" spans="1:12" x14ac:dyDescent="0.2">
      <c r="A152" s="4" t="s">
        <v>535</v>
      </c>
      <c r="B152" s="50" t="s">
        <v>213</v>
      </c>
      <c r="C152" s="1">
        <v>0</v>
      </c>
      <c r="D152" s="11" t="str">
        <f t="shared" si="56"/>
        <v>N/A</v>
      </c>
      <c r="E152" s="1">
        <v>0</v>
      </c>
      <c r="F152" s="11" t="str">
        <f t="shared" si="57"/>
        <v>N/A</v>
      </c>
      <c r="G152" s="1">
        <v>72227</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2250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114</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10.917812978000001</v>
      </c>
      <c r="H155" s="9" t="str">
        <f t="shared" ref="H155:H159" si="62">IF($B155="N/A","N/A",IF(G155&lt;0,"No","Yes"))</f>
        <v>N/A</v>
      </c>
      <c r="I155" s="12" t="s">
        <v>213</v>
      </c>
      <c r="J155" s="12" t="s">
        <v>1747</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2.2813311398999998</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51.437870328000002</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0.55373847300000001</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0.11807476</v>
      </c>
      <c r="H159" s="9" t="str">
        <f t="shared" si="62"/>
        <v>N/A</v>
      </c>
      <c r="I159" s="12" t="s">
        <v>213</v>
      </c>
      <c r="J159" s="12" t="s">
        <v>1747</v>
      </c>
      <c r="K159" s="5" t="s">
        <v>739</v>
      </c>
      <c r="L159" s="9" t="str">
        <f t="shared" si="63"/>
        <v>N/A</v>
      </c>
    </row>
    <row r="160" spans="1:12" ht="25.5" x14ac:dyDescent="0.2">
      <c r="A160" s="4" t="s">
        <v>543</v>
      </c>
      <c r="B160" s="50" t="s">
        <v>213</v>
      </c>
      <c r="C160" s="1">
        <v>0</v>
      </c>
      <c r="D160" s="11" t="str">
        <f t="shared" si="56"/>
        <v>N/A</v>
      </c>
      <c r="E160" s="1">
        <v>0</v>
      </c>
      <c r="F160" s="11" t="str">
        <f t="shared" si="57"/>
        <v>N/A</v>
      </c>
      <c r="G160" s="1">
        <v>53245.39</v>
      </c>
      <c r="H160" s="11" t="str">
        <f t="shared" si="58"/>
        <v>N/A</v>
      </c>
      <c r="I160" s="12" t="s">
        <v>1747</v>
      </c>
      <c r="J160" s="12" t="s">
        <v>1747</v>
      </c>
      <c r="K160" s="50" t="s">
        <v>739</v>
      </c>
      <c r="L160" s="9" t="str">
        <f t="shared" si="59"/>
        <v>N/A</v>
      </c>
    </row>
    <row r="161" spans="1:12" x14ac:dyDescent="0.2">
      <c r="A161" s="4" t="s">
        <v>544</v>
      </c>
      <c r="B161" s="50" t="s">
        <v>213</v>
      </c>
      <c r="C161" s="14">
        <v>0</v>
      </c>
      <c r="D161" s="11" t="str">
        <f t="shared" si="56"/>
        <v>N/A</v>
      </c>
      <c r="E161" s="14">
        <v>0</v>
      </c>
      <c r="F161" s="11" t="str">
        <f t="shared" si="57"/>
        <v>N/A</v>
      </c>
      <c r="G161" s="14">
        <v>343293683</v>
      </c>
      <c r="H161" s="11" t="str">
        <f t="shared" si="58"/>
        <v>N/A</v>
      </c>
      <c r="I161" s="12" t="s">
        <v>1747</v>
      </c>
      <c r="J161" s="12" t="s">
        <v>1747</v>
      </c>
      <c r="K161" s="50" t="s">
        <v>739</v>
      </c>
      <c r="L161" s="9" t="str">
        <f t="shared" si="59"/>
        <v>N/A</v>
      </c>
    </row>
    <row r="162" spans="1:12" x14ac:dyDescent="0.2">
      <c r="A162" s="4" t="s">
        <v>1290</v>
      </c>
      <c r="B162" s="50" t="s">
        <v>213</v>
      </c>
      <c r="C162" s="14" t="s">
        <v>1747</v>
      </c>
      <c r="D162" s="11" t="str">
        <f t="shared" si="56"/>
        <v>N/A</v>
      </c>
      <c r="E162" s="14" t="s">
        <v>1747</v>
      </c>
      <c r="F162" s="11" t="str">
        <f t="shared" si="57"/>
        <v>N/A</v>
      </c>
      <c r="G162" s="14">
        <v>4532.4084788</v>
      </c>
      <c r="H162" s="11" t="str">
        <f t="shared" si="58"/>
        <v>N/A</v>
      </c>
      <c r="I162" s="12" t="s">
        <v>1747</v>
      </c>
      <c r="J162" s="12" t="s">
        <v>1747</v>
      </c>
      <c r="K162" s="50" t="s">
        <v>739</v>
      </c>
      <c r="L162" s="9" t="str">
        <f t="shared" si="59"/>
        <v>N/A</v>
      </c>
    </row>
    <row r="163" spans="1:12" ht="25.5" x14ac:dyDescent="0.2">
      <c r="A163" s="4" t="s">
        <v>1291</v>
      </c>
      <c r="B163" s="50" t="s">
        <v>213</v>
      </c>
      <c r="C163" s="14" t="s">
        <v>1747</v>
      </c>
      <c r="D163" s="11" t="str">
        <f t="shared" si="56"/>
        <v>N/A</v>
      </c>
      <c r="E163" s="14" t="s">
        <v>1747</v>
      </c>
      <c r="F163" s="11" t="str">
        <f t="shared" si="57"/>
        <v>N/A</v>
      </c>
      <c r="G163" s="14">
        <v>2676.2945264999998</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t="s">
        <v>1747</v>
      </c>
      <c r="F164" s="11" t="str">
        <f t="shared" si="57"/>
        <v>N/A</v>
      </c>
      <c r="G164" s="14">
        <v>4654.4831019000003</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v>1664.3431111</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v>2536.3596490999998</v>
      </c>
      <c r="H166" s="11" t="str">
        <f t="shared" si="58"/>
        <v>N/A</v>
      </c>
      <c r="I166" s="12" t="s">
        <v>1747</v>
      </c>
      <c r="J166" s="12" t="s">
        <v>1747</v>
      </c>
      <c r="K166" s="50" t="s">
        <v>739</v>
      </c>
      <c r="L166" s="9" t="str">
        <f t="shared" si="59"/>
        <v>N/A</v>
      </c>
    </row>
    <row r="167" spans="1:12" x14ac:dyDescent="0.2">
      <c r="A167" s="48" t="s">
        <v>545</v>
      </c>
      <c r="B167" s="37" t="s">
        <v>213</v>
      </c>
      <c r="C167" s="49">
        <v>0</v>
      </c>
      <c r="D167" s="46" t="str">
        <f t="shared" si="56"/>
        <v>N/A</v>
      </c>
      <c r="E167" s="49">
        <v>0</v>
      </c>
      <c r="F167" s="46" t="str">
        <f t="shared" si="57"/>
        <v>N/A</v>
      </c>
      <c r="G167" s="49">
        <v>413482384</v>
      </c>
      <c r="H167" s="46" t="str">
        <f t="shared" si="58"/>
        <v>N/A</v>
      </c>
      <c r="I167" s="12" t="s">
        <v>1747</v>
      </c>
      <c r="J167" s="12" t="s">
        <v>1747</v>
      </c>
      <c r="K167" s="47" t="s">
        <v>739</v>
      </c>
      <c r="L167" s="9" t="str">
        <f t="shared" si="59"/>
        <v>N/A</v>
      </c>
    </row>
    <row r="168" spans="1:12" x14ac:dyDescent="0.2">
      <c r="A168" s="48" t="s">
        <v>1295</v>
      </c>
      <c r="B168" s="37" t="s">
        <v>213</v>
      </c>
      <c r="C168" s="49" t="s">
        <v>1747</v>
      </c>
      <c r="D168" s="46" t="str">
        <f t="shared" si="56"/>
        <v>N/A</v>
      </c>
      <c r="E168" s="49" t="s">
        <v>1747</v>
      </c>
      <c r="F168" s="46" t="str">
        <f t="shared" si="57"/>
        <v>N/A</v>
      </c>
      <c r="G168" s="49">
        <v>5459.0898576999998</v>
      </c>
      <c r="H168" s="46" t="str">
        <f t="shared" si="58"/>
        <v>N/A</v>
      </c>
      <c r="I168" s="12" t="s">
        <v>1747</v>
      </c>
      <c r="J168" s="12" t="s">
        <v>1747</v>
      </c>
      <c r="K168" s="47" t="s">
        <v>739</v>
      </c>
      <c r="L168" s="9" t="str">
        <f t="shared" si="59"/>
        <v>N/A</v>
      </c>
    </row>
    <row r="169" spans="1:12" ht="25.5" x14ac:dyDescent="0.2">
      <c r="A169" s="48" t="s">
        <v>1296</v>
      </c>
      <c r="B169" s="50" t="s">
        <v>213</v>
      </c>
      <c r="C169" s="14" t="s">
        <v>1747</v>
      </c>
      <c r="D169" s="11" t="str">
        <f t="shared" si="56"/>
        <v>N/A</v>
      </c>
      <c r="E169" s="14" t="s">
        <v>1747</v>
      </c>
      <c r="F169" s="11" t="str">
        <f t="shared" si="57"/>
        <v>N/A</v>
      </c>
      <c r="G169" s="14">
        <v>3829.4178975</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t="s">
        <v>1747</v>
      </c>
      <c r="F170" s="11" t="str">
        <f t="shared" si="57"/>
        <v>N/A</v>
      </c>
      <c r="G170" s="14">
        <v>5517.7436416</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v>4357.2337778000001</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v>6498.9298245999998</v>
      </c>
      <c r="H172" s="11" t="str">
        <f t="shared" si="58"/>
        <v>N/A</v>
      </c>
      <c r="I172" s="12" t="s">
        <v>1747</v>
      </c>
      <c r="J172" s="12" t="s">
        <v>1747</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200484989</v>
      </c>
      <c r="H173" s="138" t="str">
        <f>IF($B173="N/A","N/A",IF(G173&gt;10,"No",IF(G173&lt;-10,"No","Yes")))</f>
        <v>N/A</v>
      </c>
      <c r="I173" s="133" t="s">
        <v>1747</v>
      </c>
      <c r="J173" s="133" t="s">
        <v>1747</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24226364</v>
      </c>
      <c r="H174" s="11" t="str">
        <f t="shared" ref="H174:H181" si="66">IF($B174="N/A","N/A",IF(G174&gt;10,"No",IF(G174&lt;-10,"No","Yes")))</f>
        <v>N/A</v>
      </c>
      <c r="I174" s="12" t="s">
        <v>1747</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44709827</v>
      </c>
      <c r="H175" s="11" t="str">
        <f t="shared" si="66"/>
        <v>N/A</v>
      </c>
      <c r="I175" s="12" t="s">
        <v>1747</v>
      </c>
      <c r="J175" s="12" t="s">
        <v>1747</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144061204</v>
      </c>
      <c r="H176" s="11" t="str">
        <f t="shared" si="66"/>
        <v>N/A</v>
      </c>
      <c r="I176" s="12" t="s">
        <v>1747</v>
      </c>
      <c r="J176" s="12" t="s">
        <v>1747</v>
      </c>
      <c r="K176" s="50" t="s">
        <v>739</v>
      </c>
      <c r="L176" s="9" t="str">
        <f t="shared" si="67"/>
        <v>N/A</v>
      </c>
    </row>
    <row r="177" spans="1:12" ht="25.5" x14ac:dyDescent="0.2">
      <c r="A177" s="2" t="s">
        <v>513</v>
      </c>
      <c r="B177" s="50" t="s">
        <v>213</v>
      </c>
      <c r="C177" s="14" t="s">
        <v>1747</v>
      </c>
      <c r="D177" s="11" t="str">
        <f t="shared" si="64"/>
        <v>N/A</v>
      </c>
      <c r="E177" s="14" t="s">
        <v>1747</v>
      </c>
      <c r="F177" s="11" t="str">
        <f t="shared" si="65"/>
        <v>N/A</v>
      </c>
      <c r="G177" s="14">
        <v>2646.9460669</v>
      </c>
      <c r="H177" s="11" t="str">
        <f t="shared" si="66"/>
        <v>N/A</v>
      </c>
      <c r="I177" s="12" t="s">
        <v>1747</v>
      </c>
      <c r="J177" s="12" t="s">
        <v>1747</v>
      </c>
      <c r="K177" s="50" t="s">
        <v>739</v>
      </c>
      <c r="L177" s="9" t="str">
        <f t="shared" si="67"/>
        <v>N/A</v>
      </c>
    </row>
    <row r="178" spans="1:12" ht="25.5" x14ac:dyDescent="0.2">
      <c r="A178" s="2" t="s">
        <v>1301</v>
      </c>
      <c r="B178" s="37" t="s">
        <v>213</v>
      </c>
      <c r="C178" s="49" t="s">
        <v>1747</v>
      </c>
      <c r="D178" s="46" t="str">
        <f t="shared" si="64"/>
        <v>N/A</v>
      </c>
      <c r="E178" s="49" t="s">
        <v>1747</v>
      </c>
      <c r="F178" s="46" t="str">
        <f t="shared" si="65"/>
        <v>N/A</v>
      </c>
      <c r="G178" s="49">
        <v>319.85376673000002</v>
      </c>
      <c r="H178" s="46" t="str">
        <f t="shared" si="66"/>
        <v>N/A</v>
      </c>
      <c r="I178" s="12" t="s">
        <v>1747</v>
      </c>
      <c r="J178" s="12" t="s">
        <v>1747</v>
      </c>
      <c r="K178" s="47" t="s">
        <v>739</v>
      </c>
      <c r="L178" s="9" t="str">
        <f t="shared" si="67"/>
        <v>N/A</v>
      </c>
    </row>
    <row r="179" spans="1:12" ht="25.5" x14ac:dyDescent="0.2">
      <c r="A179" s="2" t="s">
        <v>514</v>
      </c>
      <c r="B179" s="37" t="s">
        <v>213</v>
      </c>
      <c r="C179" s="49" t="s">
        <v>1747</v>
      </c>
      <c r="D179" s="46" t="str">
        <f t="shared" si="64"/>
        <v>N/A</v>
      </c>
      <c r="E179" s="49" t="s">
        <v>1747</v>
      </c>
      <c r="F179" s="46" t="str">
        <f t="shared" si="65"/>
        <v>N/A</v>
      </c>
      <c r="G179" s="49">
        <v>590.29108025000005</v>
      </c>
      <c r="H179" s="46" t="str">
        <f t="shared" si="66"/>
        <v>N/A</v>
      </c>
      <c r="I179" s="12" t="s">
        <v>1747</v>
      </c>
      <c r="J179" s="12" t="s">
        <v>1747</v>
      </c>
      <c r="K179" s="47" t="s">
        <v>739</v>
      </c>
      <c r="L179" s="9" t="str">
        <f t="shared" si="67"/>
        <v>N/A</v>
      </c>
    </row>
    <row r="180" spans="1:12" ht="25.5" x14ac:dyDescent="0.2">
      <c r="A180" s="2" t="s">
        <v>515</v>
      </c>
      <c r="B180" s="37" t="s">
        <v>213</v>
      </c>
      <c r="C180" s="49" t="s">
        <v>1747</v>
      </c>
      <c r="D180" s="46" t="str">
        <f t="shared" si="64"/>
        <v>N/A</v>
      </c>
      <c r="E180" s="49" t="s">
        <v>1747</v>
      </c>
      <c r="F180" s="46" t="str">
        <f t="shared" si="65"/>
        <v>N/A</v>
      </c>
      <c r="G180" s="49">
        <v>1901.9989438</v>
      </c>
      <c r="H180" s="46" t="str">
        <f t="shared" si="66"/>
        <v>N/A</v>
      </c>
      <c r="I180" s="12" t="s">
        <v>1747</v>
      </c>
      <c r="J180" s="12" t="s">
        <v>1747</v>
      </c>
      <c r="K180" s="47" t="s">
        <v>739</v>
      </c>
      <c r="L180" s="9" t="str">
        <f t="shared" si="67"/>
        <v>N/A</v>
      </c>
    </row>
    <row r="181" spans="1:12" ht="25.5" x14ac:dyDescent="0.2">
      <c r="A181" s="2" t="s">
        <v>1653</v>
      </c>
      <c r="B181" s="50" t="s">
        <v>213</v>
      </c>
      <c r="C181" s="13" t="s">
        <v>1747</v>
      </c>
      <c r="D181" s="11" t="str">
        <f t="shared" si="64"/>
        <v>N/A</v>
      </c>
      <c r="E181" s="13" t="s">
        <v>1747</v>
      </c>
      <c r="F181" s="11" t="str">
        <f t="shared" si="65"/>
        <v>N/A</v>
      </c>
      <c r="G181" s="13">
        <v>85.898180666000002</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t="s">
        <v>1747</v>
      </c>
      <c r="F182" s="135" t="str">
        <f t="shared" ref="F182" si="69">IF($B182="N/A","N/A",IF(E182&lt;0,"No","Yes"))</f>
        <v>N/A</v>
      </c>
      <c r="G182" s="140">
        <v>85.490877498000003</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v>86.408129923999994</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v>69.911111110999997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v>82.456140351000002</v>
      </c>
      <c r="H185" s="9" t="str">
        <f t="shared" si="74"/>
        <v>N/A</v>
      </c>
      <c r="I185" s="59" t="s">
        <v>1747</v>
      </c>
      <c r="J185" s="59" t="s">
        <v>1747</v>
      </c>
      <c r="K185" s="5" t="s">
        <v>739</v>
      </c>
      <c r="L185" s="9" t="str">
        <f t="shared" si="75"/>
        <v>N/A</v>
      </c>
    </row>
    <row r="186" spans="1:12" ht="25.5" x14ac:dyDescent="0.2">
      <c r="A186" s="2" t="s">
        <v>1659</v>
      </c>
      <c r="B186" s="142" t="s">
        <v>213</v>
      </c>
      <c r="C186" s="140" t="s">
        <v>1747</v>
      </c>
      <c r="D186" s="132" t="str">
        <f>IF($B186="N/A","N/A",IF(C186&gt;10,"No",IF(C186&lt;-10,"No","Yes")))</f>
        <v>N/A</v>
      </c>
      <c r="E186" s="140" t="s">
        <v>1747</v>
      </c>
      <c r="F186" s="132" t="str">
        <f>IF($B186="N/A","N/A",IF(E186&gt;10,"No",IF(E186&lt;-10,"No","Yes")))</f>
        <v>N/A</v>
      </c>
      <c r="G186" s="140">
        <v>6.3373029499999997E-2</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t="s">
        <v>1747</v>
      </c>
      <c r="D187" s="46" t="str">
        <f t="shared" ref="D187:D213" si="76">IF($B187="N/A","N/A",IF(C187&gt;10,"No",IF(C187&lt;-10,"No","Yes")))</f>
        <v>N/A</v>
      </c>
      <c r="E187" s="13" t="s">
        <v>1747</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t="s">
        <v>1747</v>
      </c>
      <c r="D188" s="46" t="str">
        <f t="shared" si="76"/>
        <v>N/A</v>
      </c>
      <c r="E188" s="13" t="s">
        <v>1747</v>
      </c>
      <c r="F188" s="46" t="str">
        <f t="shared" si="77"/>
        <v>N/A</v>
      </c>
      <c r="G188" s="13">
        <v>5.2810857999999999E-3</v>
      </c>
      <c r="H188" s="46" t="str">
        <f t="shared" si="78"/>
        <v>N/A</v>
      </c>
      <c r="I188" s="59" t="s">
        <v>1747</v>
      </c>
      <c r="J188" s="59" t="s">
        <v>1747</v>
      </c>
      <c r="K188" s="47" t="s">
        <v>739</v>
      </c>
      <c r="L188" s="9" t="str">
        <f t="shared" si="75"/>
        <v>N/A</v>
      </c>
    </row>
    <row r="189" spans="1:12" ht="25.5" x14ac:dyDescent="0.2">
      <c r="A189" s="2" t="s">
        <v>1662</v>
      </c>
      <c r="B189" s="37" t="s">
        <v>213</v>
      </c>
      <c r="C189" s="13" t="s">
        <v>1747</v>
      </c>
      <c r="D189" s="46" t="str">
        <f t="shared" si="76"/>
        <v>N/A</v>
      </c>
      <c r="E189" s="13" t="s">
        <v>1747</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t="s">
        <v>1747</v>
      </c>
      <c r="D190" s="46" t="str">
        <f t="shared" si="76"/>
        <v>N/A</v>
      </c>
      <c r="E190" s="13" t="s">
        <v>1747</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t="s">
        <v>1747</v>
      </c>
      <c r="D191" s="46" t="str">
        <f t="shared" si="76"/>
        <v>N/A</v>
      </c>
      <c r="E191" s="13" t="s">
        <v>1747</v>
      </c>
      <c r="F191" s="46" t="str">
        <f t="shared" si="77"/>
        <v>N/A</v>
      </c>
      <c r="G191" s="13">
        <v>53.678276253999996</v>
      </c>
      <c r="H191" s="46" t="str">
        <f t="shared" si="78"/>
        <v>N/A</v>
      </c>
      <c r="I191" s="59" t="s">
        <v>1747</v>
      </c>
      <c r="J191" s="59" t="s">
        <v>1747</v>
      </c>
      <c r="K191" s="47" t="s">
        <v>739</v>
      </c>
      <c r="L191" s="9" t="str">
        <f t="shared" si="75"/>
        <v>N/A</v>
      </c>
    </row>
    <row r="192" spans="1:12" ht="25.5" x14ac:dyDescent="0.2">
      <c r="A192" s="2" t="s">
        <v>1665</v>
      </c>
      <c r="B192" s="37" t="s">
        <v>213</v>
      </c>
      <c r="C192" s="13" t="s">
        <v>1747</v>
      </c>
      <c r="D192" s="46" t="str">
        <f t="shared" si="76"/>
        <v>N/A</v>
      </c>
      <c r="E192" s="13" t="s">
        <v>1747</v>
      </c>
      <c r="F192" s="46" t="str">
        <f t="shared" si="77"/>
        <v>N/A</v>
      </c>
      <c r="G192" s="13">
        <v>12.359061023000001</v>
      </c>
      <c r="H192" s="46" t="str">
        <f t="shared" si="78"/>
        <v>N/A</v>
      </c>
      <c r="I192" s="59" t="s">
        <v>1747</v>
      </c>
      <c r="J192" s="59" t="s">
        <v>1747</v>
      </c>
      <c r="K192" s="47" t="s">
        <v>739</v>
      </c>
      <c r="L192" s="9" t="str">
        <f t="shared" si="75"/>
        <v>N/A</v>
      </c>
    </row>
    <row r="193" spans="1:12" ht="25.5" x14ac:dyDescent="0.2">
      <c r="A193" s="2" t="s">
        <v>1666</v>
      </c>
      <c r="B193" s="37" t="s">
        <v>213</v>
      </c>
      <c r="C193" s="13" t="s">
        <v>1747</v>
      </c>
      <c r="D193" s="46" t="str">
        <f t="shared" si="76"/>
        <v>N/A</v>
      </c>
      <c r="E193" s="13" t="s">
        <v>1747</v>
      </c>
      <c r="F193" s="46" t="str">
        <f t="shared" si="77"/>
        <v>N/A</v>
      </c>
      <c r="G193" s="13">
        <v>17.583375142000001</v>
      </c>
      <c r="H193" s="46" t="str">
        <f t="shared" si="78"/>
        <v>N/A</v>
      </c>
      <c r="I193" s="59" t="s">
        <v>1747</v>
      </c>
      <c r="J193" s="59" t="s">
        <v>1747</v>
      </c>
      <c r="K193" s="47" t="s">
        <v>739</v>
      </c>
      <c r="L193" s="9" t="str">
        <f t="shared" si="75"/>
        <v>N/A</v>
      </c>
    </row>
    <row r="194" spans="1:12" ht="25.5" x14ac:dyDescent="0.2">
      <c r="A194" s="2" t="s">
        <v>1667</v>
      </c>
      <c r="B194" s="37" t="s">
        <v>213</v>
      </c>
      <c r="C194" s="13" t="s">
        <v>1747</v>
      </c>
      <c r="D194" s="46" t="str">
        <f t="shared" si="76"/>
        <v>N/A</v>
      </c>
      <c r="E194" s="13" t="s">
        <v>1747</v>
      </c>
      <c r="F194" s="46" t="str">
        <f t="shared" si="77"/>
        <v>N/A</v>
      </c>
      <c r="G194" s="13">
        <v>41.007631169</v>
      </c>
      <c r="H194" s="46" t="str">
        <f t="shared" si="78"/>
        <v>N/A</v>
      </c>
      <c r="I194" s="59" t="s">
        <v>1747</v>
      </c>
      <c r="J194" s="59" t="s">
        <v>1747</v>
      </c>
      <c r="K194" s="47" t="s">
        <v>739</v>
      </c>
      <c r="L194" s="9" t="str">
        <f t="shared" si="75"/>
        <v>N/A</v>
      </c>
    </row>
    <row r="195" spans="1:12" ht="25.5" x14ac:dyDescent="0.2">
      <c r="A195" s="2" t="s">
        <v>1668</v>
      </c>
      <c r="B195" s="37" t="s">
        <v>213</v>
      </c>
      <c r="C195" s="13" t="s">
        <v>1747</v>
      </c>
      <c r="D195" s="46" t="str">
        <f t="shared" si="76"/>
        <v>N/A</v>
      </c>
      <c r="E195" s="13" t="s">
        <v>1747</v>
      </c>
      <c r="F195" s="46" t="str">
        <f t="shared" si="77"/>
        <v>N/A</v>
      </c>
      <c r="G195" s="13">
        <v>25.251511710999999</v>
      </c>
      <c r="H195" s="46" t="str">
        <f t="shared" si="78"/>
        <v>N/A</v>
      </c>
      <c r="I195" s="59" t="s">
        <v>1747</v>
      </c>
      <c r="J195" s="59" t="s">
        <v>1747</v>
      </c>
      <c r="K195" s="47" t="s">
        <v>739</v>
      </c>
      <c r="L195" s="9" t="str">
        <f t="shared" si="75"/>
        <v>N/A</v>
      </c>
    </row>
    <row r="196" spans="1:12" ht="25.5" x14ac:dyDescent="0.2">
      <c r="A196" s="2" t="s">
        <v>1669</v>
      </c>
      <c r="B196" s="37" t="s">
        <v>213</v>
      </c>
      <c r="C196" s="13" t="s">
        <v>1747</v>
      </c>
      <c r="D196" s="46" t="str">
        <f t="shared" si="76"/>
        <v>N/A</v>
      </c>
      <c r="E196" s="13" t="s">
        <v>1747</v>
      </c>
      <c r="F196" s="46" t="str">
        <f t="shared" si="77"/>
        <v>N/A</v>
      </c>
      <c r="G196" s="13">
        <v>0.67069789550000003</v>
      </c>
      <c r="H196" s="46" t="str">
        <f t="shared" si="78"/>
        <v>N/A</v>
      </c>
      <c r="I196" s="59" t="s">
        <v>1747</v>
      </c>
      <c r="J196" s="59" t="s">
        <v>1747</v>
      </c>
      <c r="K196" s="47" t="s">
        <v>739</v>
      </c>
      <c r="L196" s="9" t="str">
        <f t="shared" si="75"/>
        <v>N/A</v>
      </c>
    </row>
    <row r="197" spans="1:12" ht="25.5" x14ac:dyDescent="0.2">
      <c r="A197" s="2" t="s">
        <v>1670</v>
      </c>
      <c r="B197" s="37" t="s">
        <v>213</v>
      </c>
      <c r="C197" s="13" t="s">
        <v>1747</v>
      </c>
      <c r="D197" s="46" t="str">
        <f t="shared" si="76"/>
        <v>N/A</v>
      </c>
      <c r="E197" s="13" t="s">
        <v>1747</v>
      </c>
      <c r="F197" s="46" t="str">
        <f t="shared" si="77"/>
        <v>N/A</v>
      </c>
      <c r="G197" s="13">
        <v>56.343904307000003</v>
      </c>
      <c r="H197" s="46" t="str">
        <f t="shared" si="78"/>
        <v>N/A</v>
      </c>
      <c r="I197" s="59" t="s">
        <v>1747</v>
      </c>
      <c r="J197" s="59" t="s">
        <v>1747</v>
      </c>
      <c r="K197" s="47" t="s">
        <v>739</v>
      </c>
      <c r="L197" s="9" t="str">
        <f t="shared" si="75"/>
        <v>N/A</v>
      </c>
    </row>
    <row r="198" spans="1:12" ht="25.5" x14ac:dyDescent="0.2">
      <c r="A198" s="2" t="s">
        <v>1671</v>
      </c>
      <c r="B198" s="37" t="s">
        <v>213</v>
      </c>
      <c r="C198" s="13" t="s">
        <v>1747</v>
      </c>
      <c r="D198" s="46" t="str">
        <f t="shared" si="76"/>
        <v>N/A</v>
      </c>
      <c r="E198" s="13" t="s">
        <v>1747</v>
      </c>
      <c r="F198" s="46" t="str">
        <f t="shared" si="77"/>
        <v>N/A</v>
      </c>
      <c r="G198" s="13">
        <v>77.911858678000002</v>
      </c>
      <c r="H198" s="46" t="str">
        <f t="shared" si="78"/>
        <v>N/A</v>
      </c>
      <c r="I198" s="59" t="s">
        <v>1747</v>
      </c>
      <c r="J198" s="59" t="s">
        <v>1747</v>
      </c>
      <c r="K198" s="47" t="s">
        <v>739</v>
      </c>
      <c r="L198" s="9" t="str">
        <f t="shared" si="75"/>
        <v>N/A</v>
      </c>
    </row>
    <row r="199" spans="1:12" ht="25.5" x14ac:dyDescent="0.2">
      <c r="A199" s="2" t="s">
        <v>1672</v>
      </c>
      <c r="B199" s="37" t="s">
        <v>213</v>
      </c>
      <c r="C199" s="13" t="s">
        <v>1747</v>
      </c>
      <c r="D199" s="46" t="str">
        <f t="shared" si="76"/>
        <v>N/A</v>
      </c>
      <c r="E199" s="13" t="s">
        <v>1747</v>
      </c>
      <c r="F199" s="46" t="str">
        <f t="shared" si="77"/>
        <v>N/A</v>
      </c>
      <c r="G199" s="13">
        <v>8.5685616962999998</v>
      </c>
      <c r="H199" s="46" t="str">
        <f t="shared" si="78"/>
        <v>N/A</v>
      </c>
      <c r="I199" s="59" t="s">
        <v>1747</v>
      </c>
      <c r="J199" s="59" t="s">
        <v>1747</v>
      </c>
      <c r="K199" s="47" t="s">
        <v>739</v>
      </c>
      <c r="L199" s="9" t="str">
        <f t="shared" si="75"/>
        <v>N/A</v>
      </c>
    </row>
    <row r="200" spans="1:12" ht="25.5" x14ac:dyDescent="0.2">
      <c r="A200" s="2" t="s">
        <v>1673</v>
      </c>
      <c r="B200" s="37" t="s">
        <v>213</v>
      </c>
      <c r="C200" s="13" t="s">
        <v>1747</v>
      </c>
      <c r="D200" s="46" t="str">
        <f t="shared" si="76"/>
        <v>N/A</v>
      </c>
      <c r="E200" s="13" t="s">
        <v>1747</v>
      </c>
      <c r="F200" s="46" t="str">
        <f t="shared" si="77"/>
        <v>N/A</v>
      </c>
      <c r="G200" s="13">
        <v>8.1711599904999996</v>
      </c>
      <c r="H200" s="46" t="str">
        <f t="shared" si="78"/>
        <v>N/A</v>
      </c>
      <c r="I200" s="59" t="s">
        <v>1747</v>
      </c>
      <c r="J200" s="59" t="s">
        <v>1747</v>
      </c>
      <c r="K200" s="47" t="s">
        <v>739</v>
      </c>
      <c r="L200" s="9" t="str">
        <f t="shared" si="75"/>
        <v>N/A</v>
      </c>
    </row>
    <row r="201" spans="1:12" ht="25.5" x14ac:dyDescent="0.2">
      <c r="A201" s="2" t="s">
        <v>1674</v>
      </c>
      <c r="B201" s="37" t="s">
        <v>213</v>
      </c>
      <c r="C201" s="13" t="s">
        <v>1747</v>
      </c>
      <c r="D201" s="46" t="str">
        <f t="shared" si="76"/>
        <v>N/A</v>
      </c>
      <c r="E201" s="13" t="s">
        <v>1747</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t="s">
        <v>1747</v>
      </c>
      <c r="D202" s="46" t="str">
        <f t="shared" si="76"/>
        <v>N/A</v>
      </c>
      <c r="E202" s="13" t="s">
        <v>1747</v>
      </c>
      <c r="F202" s="46" t="str">
        <f t="shared" si="77"/>
        <v>N/A</v>
      </c>
      <c r="G202" s="13">
        <v>1.7163528800000001E-2</v>
      </c>
      <c r="H202" s="46" t="str">
        <f t="shared" si="78"/>
        <v>N/A</v>
      </c>
      <c r="I202" s="59" t="s">
        <v>1747</v>
      </c>
      <c r="J202" s="59" t="s">
        <v>1747</v>
      </c>
      <c r="K202" s="47" t="s">
        <v>739</v>
      </c>
      <c r="L202" s="9" t="str">
        <f t="shared" si="75"/>
        <v>N/A</v>
      </c>
    </row>
    <row r="203" spans="1:12" ht="25.5" x14ac:dyDescent="0.2">
      <c r="A203" s="2" t="s">
        <v>1676</v>
      </c>
      <c r="B203" s="37" t="s">
        <v>213</v>
      </c>
      <c r="C203" s="13" t="s">
        <v>1747</v>
      </c>
      <c r="D203" s="46" t="str">
        <f t="shared" si="76"/>
        <v>N/A</v>
      </c>
      <c r="E203" s="13" t="s">
        <v>1747</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t="s">
        <v>1747</v>
      </c>
      <c r="D204" s="46" t="str">
        <f t="shared" si="76"/>
        <v>N/A</v>
      </c>
      <c r="E204" s="13" t="s">
        <v>1747</v>
      </c>
      <c r="F204" s="46" t="str">
        <f t="shared" si="77"/>
        <v>N/A</v>
      </c>
      <c r="G204" s="13">
        <v>0.8014047688</v>
      </c>
      <c r="H204" s="46" t="str">
        <f t="shared" si="78"/>
        <v>N/A</v>
      </c>
      <c r="I204" s="59" t="s">
        <v>1747</v>
      </c>
      <c r="J204" s="59" t="s">
        <v>1747</v>
      </c>
      <c r="K204" s="47" t="s">
        <v>739</v>
      </c>
      <c r="L204" s="9" t="str">
        <f t="shared" si="75"/>
        <v>N/A</v>
      </c>
    </row>
    <row r="205" spans="1:12" ht="25.5" x14ac:dyDescent="0.2">
      <c r="A205" s="2" t="s">
        <v>1678</v>
      </c>
      <c r="B205" s="37" t="s">
        <v>213</v>
      </c>
      <c r="C205" s="13" t="s">
        <v>1747</v>
      </c>
      <c r="D205" s="46" t="str">
        <f t="shared" si="76"/>
        <v>N/A</v>
      </c>
      <c r="E205" s="13" t="s">
        <v>1747</v>
      </c>
      <c r="F205" s="46" t="str">
        <f t="shared" si="77"/>
        <v>N/A</v>
      </c>
      <c r="G205" s="13">
        <v>0.43965039210000001</v>
      </c>
      <c r="H205" s="46" t="str">
        <f t="shared" si="78"/>
        <v>N/A</v>
      </c>
      <c r="I205" s="59" t="s">
        <v>1747</v>
      </c>
      <c r="J205" s="59" t="s">
        <v>1747</v>
      </c>
      <c r="K205" s="47" t="s">
        <v>739</v>
      </c>
      <c r="L205" s="9" t="str">
        <f t="shared" si="75"/>
        <v>N/A</v>
      </c>
    </row>
    <row r="206" spans="1:12" ht="25.5" x14ac:dyDescent="0.2">
      <c r="A206" s="2" t="s">
        <v>1679</v>
      </c>
      <c r="B206" s="37" t="s">
        <v>213</v>
      </c>
      <c r="C206" s="13" t="s">
        <v>1747</v>
      </c>
      <c r="D206" s="46" t="str">
        <f t="shared" si="76"/>
        <v>N/A</v>
      </c>
      <c r="E206" s="13" t="s">
        <v>1747</v>
      </c>
      <c r="F206" s="46" t="str">
        <f t="shared" si="77"/>
        <v>N/A</v>
      </c>
      <c r="G206" s="13">
        <v>15.327031238</v>
      </c>
      <c r="H206" s="46" t="str">
        <f t="shared" si="78"/>
        <v>N/A</v>
      </c>
      <c r="I206" s="59" t="s">
        <v>1747</v>
      </c>
      <c r="J206" s="59" t="s">
        <v>1747</v>
      </c>
      <c r="K206" s="47" t="s">
        <v>739</v>
      </c>
      <c r="L206" s="9" t="str">
        <f t="shared" si="75"/>
        <v>N/A</v>
      </c>
    </row>
    <row r="207" spans="1:12" ht="25.5" x14ac:dyDescent="0.2">
      <c r="A207" s="2" t="s">
        <v>1680</v>
      </c>
      <c r="B207" s="37" t="s">
        <v>213</v>
      </c>
      <c r="C207" s="13" t="s">
        <v>1747</v>
      </c>
      <c r="D207" s="46" t="str">
        <f t="shared" si="76"/>
        <v>N/A</v>
      </c>
      <c r="E207" s="13" t="s">
        <v>1747</v>
      </c>
      <c r="F207" s="46" t="str">
        <f t="shared" si="77"/>
        <v>N/A</v>
      </c>
      <c r="G207" s="13">
        <v>1.5843257400000001E-2</v>
      </c>
      <c r="H207" s="46" t="str">
        <f t="shared" si="78"/>
        <v>N/A</v>
      </c>
      <c r="I207" s="59" t="s">
        <v>1747</v>
      </c>
      <c r="J207" s="59" t="s">
        <v>1747</v>
      </c>
      <c r="K207" s="47" t="s">
        <v>739</v>
      </c>
      <c r="L207" s="9" t="str">
        <f t="shared" si="75"/>
        <v>N/A</v>
      </c>
    </row>
    <row r="208" spans="1:12" ht="25.5" x14ac:dyDescent="0.2">
      <c r="A208" s="2" t="s">
        <v>1681</v>
      </c>
      <c r="B208" s="37" t="s">
        <v>213</v>
      </c>
      <c r="C208" s="13" t="s">
        <v>1747</v>
      </c>
      <c r="D208" s="46" t="str">
        <f t="shared" si="76"/>
        <v>N/A</v>
      </c>
      <c r="E208" s="13" t="s">
        <v>1747</v>
      </c>
      <c r="F208" s="46" t="str">
        <f t="shared" si="77"/>
        <v>N/A</v>
      </c>
      <c r="G208" s="13">
        <v>22.871062290000001</v>
      </c>
      <c r="H208" s="46" t="str">
        <f t="shared" si="78"/>
        <v>N/A</v>
      </c>
      <c r="I208" s="59" t="s">
        <v>1747</v>
      </c>
      <c r="J208" s="59" t="s">
        <v>1747</v>
      </c>
      <c r="K208" s="47" t="s">
        <v>739</v>
      </c>
      <c r="L208" s="9" t="str">
        <f t="shared" si="75"/>
        <v>N/A</v>
      </c>
    </row>
    <row r="209" spans="1:12" ht="25.5" x14ac:dyDescent="0.2">
      <c r="A209" s="2" t="s">
        <v>1682</v>
      </c>
      <c r="B209" s="37" t="s">
        <v>213</v>
      </c>
      <c r="C209" s="13" t="s">
        <v>1747</v>
      </c>
      <c r="D209" s="46" t="str">
        <f t="shared" si="76"/>
        <v>N/A</v>
      </c>
      <c r="E209" s="13" t="s">
        <v>1747</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t="s">
        <v>1747</v>
      </c>
      <c r="D210" s="46" t="str">
        <f t="shared" si="76"/>
        <v>N/A</v>
      </c>
      <c r="E210" s="13" t="s">
        <v>1747</v>
      </c>
      <c r="F210" s="46" t="str">
        <f t="shared" si="77"/>
        <v>N/A</v>
      </c>
      <c r="G210" s="13">
        <v>0.57431807980000005</v>
      </c>
      <c r="H210" s="46" t="str">
        <f t="shared" si="78"/>
        <v>N/A</v>
      </c>
      <c r="I210" s="59" t="s">
        <v>1747</v>
      </c>
      <c r="J210" s="59" t="s">
        <v>1747</v>
      </c>
      <c r="K210" s="47" t="s">
        <v>739</v>
      </c>
      <c r="L210" s="9" t="str">
        <f t="shared" si="75"/>
        <v>N/A</v>
      </c>
    </row>
    <row r="211" spans="1:12" ht="25.5" x14ac:dyDescent="0.2">
      <c r="A211" s="2" t="s">
        <v>1684</v>
      </c>
      <c r="B211" s="37" t="s">
        <v>213</v>
      </c>
      <c r="C211" s="13" t="s">
        <v>1747</v>
      </c>
      <c r="D211" s="46" t="str">
        <f t="shared" si="76"/>
        <v>N/A</v>
      </c>
      <c r="E211" s="13" t="s">
        <v>1747</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t="s">
        <v>1747</v>
      </c>
      <c r="D212" s="46" t="str">
        <f t="shared" si="76"/>
        <v>N/A</v>
      </c>
      <c r="E212" s="13" t="s">
        <v>1747</v>
      </c>
      <c r="F212" s="46" t="str">
        <f t="shared" si="77"/>
        <v>N/A</v>
      </c>
      <c r="G212" s="13">
        <v>22.665099945000001</v>
      </c>
      <c r="H212" s="46" t="str">
        <f t="shared" si="78"/>
        <v>N/A</v>
      </c>
      <c r="I212" s="59" t="s">
        <v>1747</v>
      </c>
      <c r="J212" s="59" t="s">
        <v>1747</v>
      </c>
      <c r="K212" s="47" t="s">
        <v>739</v>
      </c>
      <c r="L212" s="9" t="str">
        <f t="shared" si="75"/>
        <v>N/A</v>
      </c>
    </row>
    <row r="213" spans="1:12" ht="38.25" x14ac:dyDescent="0.2">
      <c r="A213" s="2" t="s">
        <v>1658</v>
      </c>
      <c r="B213" s="37" t="s">
        <v>213</v>
      </c>
      <c r="C213" s="13" t="s">
        <v>1747</v>
      </c>
      <c r="D213" s="46" t="str">
        <f t="shared" si="76"/>
        <v>N/A</v>
      </c>
      <c r="E213" s="13" t="s">
        <v>1747</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573017</v>
      </c>
      <c r="D6" s="11" t="str">
        <f t="shared" ref="D6:D39" si="0">IF($B6="N/A","N/A",IF(C6&gt;10,"No",IF(C6&lt;-10,"No","Yes")))</f>
        <v>N/A</v>
      </c>
      <c r="E6" s="1">
        <v>592533</v>
      </c>
      <c r="F6" s="11" t="str">
        <f t="shared" ref="F6:F39" si="1">IF($B6="N/A","N/A",IF(E6&gt;10,"No",IF(E6&lt;-10,"No","Yes")))</f>
        <v>N/A</v>
      </c>
      <c r="G6" s="1">
        <v>530363</v>
      </c>
      <c r="H6" s="11" t="str">
        <f t="shared" ref="H6:H39" si="2">IF($B6="N/A","N/A",IF(G6&gt;10,"No",IF(G6&lt;-10,"No","Yes")))</f>
        <v>N/A</v>
      </c>
      <c r="I6" s="59">
        <v>3.4060000000000001</v>
      </c>
      <c r="J6" s="59">
        <v>-10.5</v>
      </c>
      <c r="K6" s="50" t="s">
        <v>739</v>
      </c>
      <c r="L6" s="9" t="str">
        <f t="shared" ref="L6:L39" si="3">IF(J6="Div by 0", "N/A", IF(K6="N/A","N/A", IF(J6&gt;VALUE(MID(K6,1,2)), "No", IF(J6&lt;-1*VALUE(MID(K6,1,2)), "No", "Yes"))))</f>
        <v>Yes</v>
      </c>
    </row>
    <row r="7" spans="1:12" x14ac:dyDescent="0.2">
      <c r="A7" s="18" t="s">
        <v>4</v>
      </c>
      <c r="B7" s="37" t="s">
        <v>213</v>
      </c>
      <c r="C7" s="38">
        <v>515375</v>
      </c>
      <c r="D7" s="46" t="str">
        <f t="shared" si="0"/>
        <v>N/A</v>
      </c>
      <c r="E7" s="38">
        <v>532594</v>
      </c>
      <c r="F7" s="46" t="str">
        <f t="shared" si="1"/>
        <v>N/A</v>
      </c>
      <c r="G7" s="38">
        <v>473276</v>
      </c>
      <c r="H7" s="46" t="str">
        <f t="shared" si="2"/>
        <v>N/A</v>
      </c>
      <c r="I7" s="12">
        <v>3.3410000000000002</v>
      </c>
      <c r="J7" s="12">
        <v>-11.1</v>
      </c>
      <c r="K7" s="47" t="s">
        <v>739</v>
      </c>
      <c r="L7" s="9" t="str">
        <f t="shared" si="3"/>
        <v>Yes</v>
      </c>
    </row>
    <row r="8" spans="1:12" x14ac:dyDescent="0.2">
      <c r="A8" s="18" t="s">
        <v>359</v>
      </c>
      <c r="B8" s="37" t="s">
        <v>213</v>
      </c>
      <c r="C8" s="38" t="s">
        <v>213</v>
      </c>
      <c r="D8" s="46" t="str">
        <f>IF($B8="N/A","N/A",IF(C8&gt;10,"No",IF(C8&lt;-10,"No","Yes")))</f>
        <v>N/A</v>
      </c>
      <c r="E8" s="38">
        <v>89.884276487999998</v>
      </c>
      <c r="F8" s="46" t="str">
        <f t="shared" si="1"/>
        <v>N/A</v>
      </c>
      <c r="G8" s="8">
        <v>89.236240085000006</v>
      </c>
      <c r="H8" s="46" t="str">
        <f t="shared" si="2"/>
        <v>N/A</v>
      </c>
      <c r="I8" s="12" t="s">
        <v>213</v>
      </c>
      <c r="J8" s="12">
        <v>-0.72099999999999997</v>
      </c>
      <c r="K8" s="47" t="s">
        <v>739</v>
      </c>
      <c r="L8" s="9" t="str">
        <f t="shared" si="3"/>
        <v>Yes</v>
      </c>
    </row>
    <row r="9" spans="1:12" x14ac:dyDescent="0.2">
      <c r="A9" s="18" t="s">
        <v>83</v>
      </c>
      <c r="B9" s="37" t="s">
        <v>213</v>
      </c>
      <c r="C9" s="38">
        <v>466888.82</v>
      </c>
      <c r="D9" s="46" t="str">
        <f t="shared" si="0"/>
        <v>N/A</v>
      </c>
      <c r="E9" s="38">
        <v>481924.7</v>
      </c>
      <c r="F9" s="46" t="str">
        <f t="shared" si="1"/>
        <v>N/A</v>
      </c>
      <c r="G9" s="38">
        <v>423072.59</v>
      </c>
      <c r="H9" s="46" t="str">
        <f t="shared" si="2"/>
        <v>N/A</v>
      </c>
      <c r="I9" s="12">
        <v>3.22</v>
      </c>
      <c r="J9" s="12">
        <v>-12.2</v>
      </c>
      <c r="K9" s="47" t="s">
        <v>739</v>
      </c>
      <c r="L9" s="9" t="str">
        <f t="shared" si="3"/>
        <v>Yes</v>
      </c>
    </row>
    <row r="10" spans="1:12" x14ac:dyDescent="0.2">
      <c r="A10" s="18" t="s">
        <v>100</v>
      </c>
      <c r="B10" s="37" t="s">
        <v>213</v>
      </c>
      <c r="C10" s="38">
        <v>666</v>
      </c>
      <c r="D10" s="46" t="str">
        <f t="shared" si="0"/>
        <v>N/A</v>
      </c>
      <c r="E10" s="38">
        <v>713</v>
      </c>
      <c r="F10" s="46" t="str">
        <f t="shared" si="1"/>
        <v>N/A</v>
      </c>
      <c r="G10" s="38">
        <v>657</v>
      </c>
      <c r="H10" s="46" t="str">
        <f t="shared" si="2"/>
        <v>N/A</v>
      </c>
      <c r="I10" s="12">
        <v>7.0570000000000004</v>
      </c>
      <c r="J10" s="12">
        <v>-7.85</v>
      </c>
      <c r="K10" s="47" t="s">
        <v>739</v>
      </c>
      <c r="L10" s="9" t="str">
        <f t="shared" si="3"/>
        <v>Yes</v>
      </c>
    </row>
    <row r="11" spans="1:12" x14ac:dyDescent="0.2">
      <c r="A11" s="18" t="s">
        <v>991</v>
      </c>
      <c r="B11" s="37" t="s">
        <v>213</v>
      </c>
      <c r="C11" s="38">
        <v>432</v>
      </c>
      <c r="D11" s="46" t="str">
        <f t="shared" si="0"/>
        <v>N/A</v>
      </c>
      <c r="E11" s="38">
        <v>343</v>
      </c>
      <c r="F11" s="46" t="str">
        <f t="shared" si="1"/>
        <v>N/A</v>
      </c>
      <c r="G11" s="38">
        <v>471</v>
      </c>
      <c r="H11" s="46" t="str">
        <f t="shared" si="2"/>
        <v>N/A</v>
      </c>
      <c r="I11" s="12">
        <v>-20.6</v>
      </c>
      <c r="J11" s="12">
        <v>37.32</v>
      </c>
      <c r="K11" s="47" t="s">
        <v>739</v>
      </c>
      <c r="L11" s="9" t="str">
        <f t="shared" si="3"/>
        <v>No</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11</v>
      </c>
      <c r="F13" s="46" t="str">
        <f t="shared" si="1"/>
        <v>N/A</v>
      </c>
      <c r="G13" s="38">
        <v>11</v>
      </c>
      <c r="H13" s="46" t="str">
        <f t="shared" si="2"/>
        <v>N/A</v>
      </c>
      <c r="I13" s="12">
        <v>100</v>
      </c>
      <c r="J13" s="12">
        <v>0</v>
      </c>
      <c r="K13" s="47" t="s">
        <v>739</v>
      </c>
      <c r="L13" s="9" t="str">
        <f t="shared" si="3"/>
        <v>Yes</v>
      </c>
    </row>
    <row r="14" spans="1:12" x14ac:dyDescent="0.2">
      <c r="A14" s="18" t="s">
        <v>994</v>
      </c>
      <c r="B14" s="37" t="s">
        <v>213</v>
      </c>
      <c r="C14" s="38">
        <v>187</v>
      </c>
      <c r="D14" s="46" t="str">
        <f t="shared" si="0"/>
        <v>N/A</v>
      </c>
      <c r="E14" s="38">
        <v>338</v>
      </c>
      <c r="F14" s="46" t="str">
        <f t="shared" si="1"/>
        <v>N/A</v>
      </c>
      <c r="G14" s="38">
        <v>151</v>
      </c>
      <c r="H14" s="46" t="str">
        <f t="shared" si="2"/>
        <v>N/A</v>
      </c>
      <c r="I14" s="12">
        <v>80.75</v>
      </c>
      <c r="J14" s="12">
        <v>-55.3</v>
      </c>
      <c r="K14" s="47" t="s">
        <v>739</v>
      </c>
      <c r="L14" s="9" t="str">
        <f t="shared" si="3"/>
        <v>No</v>
      </c>
    </row>
    <row r="15" spans="1:12" x14ac:dyDescent="0.2">
      <c r="A15" s="4" t="s">
        <v>995</v>
      </c>
      <c r="B15" s="37" t="s">
        <v>213</v>
      </c>
      <c r="C15" s="38">
        <v>43</v>
      </c>
      <c r="D15" s="46" t="str">
        <f t="shared" si="0"/>
        <v>N/A</v>
      </c>
      <c r="E15" s="38">
        <v>24</v>
      </c>
      <c r="F15" s="46" t="str">
        <f t="shared" si="1"/>
        <v>N/A</v>
      </c>
      <c r="G15" s="38">
        <v>27</v>
      </c>
      <c r="H15" s="46" t="str">
        <f t="shared" si="2"/>
        <v>N/A</v>
      </c>
      <c r="I15" s="12">
        <v>-44.2</v>
      </c>
      <c r="J15" s="12">
        <v>12.5</v>
      </c>
      <c r="K15" s="47" t="s">
        <v>739</v>
      </c>
      <c r="L15" s="9" t="str">
        <f t="shared" si="3"/>
        <v>Yes</v>
      </c>
    </row>
    <row r="16" spans="1:12" x14ac:dyDescent="0.2">
      <c r="A16" s="4" t="s">
        <v>102</v>
      </c>
      <c r="B16" s="37" t="s">
        <v>213</v>
      </c>
      <c r="C16" s="38">
        <v>95685</v>
      </c>
      <c r="D16" s="46" t="str">
        <f t="shared" si="0"/>
        <v>N/A</v>
      </c>
      <c r="E16" s="38">
        <v>96775</v>
      </c>
      <c r="F16" s="46" t="str">
        <f t="shared" si="1"/>
        <v>N/A</v>
      </c>
      <c r="G16" s="38">
        <v>29482</v>
      </c>
      <c r="H16" s="46" t="str">
        <f t="shared" si="2"/>
        <v>N/A</v>
      </c>
      <c r="I16" s="12">
        <v>1.139</v>
      </c>
      <c r="J16" s="12">
        <v>-69.5</v>
      </c>
      <c r="K16" s="47" t="s">
        <v>739</v>
      </c>
      <c r="L16" s="9" t="str">
        <f t="shared" si="3"/>
        <v>No</v>
      </c>
    </row>
    <row r="17" spans="1:12" x14ac:dyDescent="0.2">
      <c r="A17" s="4" t="s">
        <v>996</v>
      </c>
      <c r="B17" s="37" t="s">
        <v>213</v>
      </c>
      <c r="C17" s="38">
        <v>86952</v>
      </c>
      <c r="D17" s="46" t="str">
        <f t="shared" si="0"/>
        <v>N/A</v>
      </c>
      <c r="E17" s="38">
        <v>87879</v>
      </c>
      <c r="F17" s="46" t="str">
        <f t="shared" si="1"/>
        <v>N/A</v>
      </c>
      <c r="G17" s="38">
        <v>22083</v>
      </c>
      <c r="H17" s="46" t="str">
        <f t="shared" si="2"/>
        <v>N/A</v>
      </c>
      <c r="I17" s="12">
        <v>1.0660000000000001</v>
      </c>
      <c r="J17" s="12">
        <v>-74.900000000000006</v>
      </c>
      <c r="K17" s="47" t="s">
        <v>739</v>
      </c>
      <c r="L17" s="9" t="str">
        <f t="shared" si="3"/>
        <v>No</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290</v>
      </c>
      <c r="D19" s="46" t="str">
        <f t="shared" si="0"/>
        <v>N/A</v>
      </c>
      <c r="E19" s="38">
        <v>292</v>
      </c>
      <c r="F19" s="46" t="str">
        <f t="shared" si="1"/>
        <v>N/A</v>
      </c>
      <c r="G19" s="38">
        <v>157</v>
      </c>
      <c r="H19" s="46" t="str">
        <f t="shared" si="2"/>
        <v>N/A</v>
      </c>
      <c r="I19" s="12">
        <v>0.68969999999999998</v>
      </c>
      <c r="J19" s="12">
        <v>-46.2</v>
      </c>
      <c r="K19" s="47" t="s">
        <v>739</v>
      </c>
      <c r="L19" s="9" t="str">
        <f t="shared" si="3"/>
        <v>No</v>
      </c>
    </row>
    <row r="20" spans="1:12" x14ac:dyDescent="0.2">
      <c r="A20" s="4" t="s">
        <v>999</v>
      </c>
      <c r="B20" s="37" t="s">
        <v>213</v>
      </c>
      <c r="C20" s="38">
        <v>2823</v>
      </c>
      <c r="D20" s="46" t="str">
        <f t="shared" si="0"/>
        <v>N/A</v>
      </c>
      <c r="E20" s="38">
        <v>2713</v>
      </c>
      <c r="F20" s="46" t="str">
        <f t="shared" si="1"/>
        <v>N/A</v>
      </c>
      <c r="G20" s="38">
        <v>1629</v>
      </c>
      <c r="H20" s="46" t="str">
        <f t="shared" si="2"/>
        <v>N/A</v>
      </c>
      <c r="I20" s="12">
        <v>-3.9</v>
      </c>
      <c r="J20" s="12">
        <v>-40</v>
      </c>
      <c r="K20" s="47" t="s">
        <v>739</v>
      </c>
      <c r="L20" s="9" t="str">
        <f t="shared" si="3"/>
        <v>No</v>
      </c>
    </row>
    <row r="21" spans="1:12" x14ac:dyDescent="0.2">
      <c r="A21" s="2" t="s">
        <v>1000</v>
      </c>
      <c r="B21" s="37" t="s">
        <v>213</v>
      </c>
      <c r="C21" s="38">
        <v>5620</v>
      </c>
      <c r="D21" s="46" t="str">
        <f t="shared" si="0"/>
        <v>N/A</v>
      </c>
      <c r="E21" s="38">
        <v>5891</v>
      </c>
      <c r="F21" s="46" t="str">
        <f t="shared" si="1"/>
        <v>N/A</v>
      </c>
      <c r="G21" s="38">
        <v>5613</v>
      </c>
      <c r="H21" s="46" t="str">
        <f t="shared" si="2"/>
        <v>N/A</v>
      </c>
      <c r="I21" s="12">
        <v>4.8220000000000001</v>
      </c>
      <c r="J21" s="12">
        <v>-4.72</v>
      </c>
      <c r="K21" s="47" t="s">
        <v>739</v>
      </c>
      <c r="L21" s="9" t="str">
        <f t="shared" si="3"/>
        <v>Yes</v>
      </c>
    </row>
    <row r="22" spans="1:12" x14ac:dyDescent="0.2">
      <c r="A22" s="4" t="s">
        <v>1717</v>
      </c>
      <c r="B22" s="37" t="s">
        <v>213</v>
      </c>
      <c r="C22" s="38">
        <v>385202</v>
      </c>
      <c r="D22" s="46" t="str">
        <f t="shared" si="0"/>
        <v>N/A</v>
      </c>
      <c r="E22" s="38">
        <v>401866</v>
      </c>
      <c r="F22" s="46" t="str">
        <f t="shared" si="1"/>
        <v>N/A</v>
      </c>
      <c r="G22" s="38">
        <v>404073</v>
      </c>
      <c r="H22" s="46" t="str">
        <f t="shared" si="2"/>
        <v>N/A</v>
      </c>
      <c r="I22" s="12">
        <v>4.3259999999999996</v>
      </c>
      <c r="J22" s="12">
        <v>0.54920000000000002</v>
      </c>
      <c r="K22" s="47" t="s">
        <v>739</v>
      </c>
      <c r="L22" s="9" t="str">
        <f t="shared" si="3"/>
        <v>Yes</v>
      </c>
    </row>
    <row r="23" spans="1:12" x14ac:dyDescent="0.2">
      <c r="A23" s="4" t="s">
        <v>1001</v>
      </c>
      <c r="B23" s="37" t="s">
        <v>213</v>
      </c>
      <c r="C23" s="38">
        <v>87882</v>
      </c>
      <c r="D23" s="46" t="str">
        <f t="shared" si="0"/>
        <v>N/A</v>
      </c>
      <c r="E23" s="38">
        <v>89541</v>
      </c>
      <c r="F23" s="46" t="str">
        <f t="shared" si="1"/>
        <v>N/A</v>
      </c>
      <c r="G23" s="38">
        <v>94201</v>
      </c>
      <c r="H23" s="46" t="str">
        <f t="shared" si="2"/>
        <v>N/A</v>
      </c>
      <c r="I23" s="12">
        <v>1.8879999999999999</v>
      </c>
      <c r="J23" s="12">
        <v>5.2039999999999997</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291302</v>
      </c>
      <c r="D26" s="46" t="str">
        <f t="shared" si="0"/>
        <v>N/A</v>
      </c>
      <c r="E26" s="38">
        <v>305953</v>
      </c>
      <c r="F26" s="46" t="str">
        <f t="shared" si="1"/>
        <v>N/A</v>
      </c>
      <c r="G26" s="38">
        <v>305185</v>
      </c>
      <c r="H26" s="46" t="str">
        <f t="shared" si="2"/>
        <v>N/A</v>
      </c>
      <c r="I26" s="12">
        <v>5.0289999999999999</v>
      </c>
      <c r="J26" s="12">
        <v>-0.251</v>
      </c>
      <c r="K26" s="47" t="s">
        <v>739</v>
      </c>
      <c r="L26" s="9" t="str">
        <f t="shared" si="3"/>
        <v>Yes</v>
      </c>
    </row>
    <row r="27" spans="1:12" x14ac:dyDescent="0.2">
      <c r="A27" s="4" t="s">
        <v>1005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60" t="s">
        <v>1006</v>
      </c>
      <c r="B28" s="37" t="s">
        <v>213</v>
      </c>
      <c r="C28" s="38">
        <v>6018</v>
      </c>
      <c r="D28" s="46" t="str">
        <f t="shared" si="0"/>
        <v>N/A</v>
      </c>
      <c r="E28" s="38">
        <v>6372</v>
      </c>
      <c r="F28" s="46" t="str">
        <f t="shared" si="1"/>
        <v>N/A</v>
      </c>
      <c r="G28" s="38">
        <v>4532</v>
      </c>
      <c r="H28" s="46" t="str">
        <f t="shared" si="2"/>
        <v>N/A</v>
      </c>
      <c r="I28" s="12">
        <v>5.8819999999999997</v>
      </c>
      <c r="J28" s="12">
        <v>-28.9</v>
      </c>
      <c r="K28" s="47" t="s">
        <v>739</v>
      </c>
      <c r="L28" s="9" t="str">
        <f t="shared" si="3"/>
        <v>Yes</v>
      </c>
    </row>
    <row r="29" spans="1:12" x14ac:dyDescent="0.2">
      <c r="A29" s="60" t="s">
        <v>1007</v>
      </c>
      <c r="B29" s="37" t="s">
        <v>213</v>
      </c>
      <c r="C29" s="38">
        <v>0</v>
      </c>
      <c r="D29" s="46" t="str">
        <f t="shared" si="0"/>
        <v>N/A</v>
      </c>
      <c r="E29" s="38">
        <v>0</v>
      </c>
      <c r="F29" s="46" t="str">
        <f t="shared" si="1"/>
        <v>N/A</v>
      </c>
      <c r="G29" s="38">
        <v>155</v>
      </c>
      <c r="H29" s="46" t="str">
        <f t="shared" si="2"/>
        <v>N/A</v>
      </c>
      <c r="I29" s="12" t="s">
        <v>1747</v>
      </c>
      <c r="J29" s="12" t="s">
        <v>1747</v>
      </c>
      <c r="K29" s="47" t="s">
        <v>739</v>
      </c>
      <c r="L29" s="9" t="str">
        <f t="shared" si="3"/>
        <v>N/A</v>
      </c>
    </row>
    <row r="30" spans="1:12" x14ac:dyDescent="0.2">
      <c r="A30" s="60" t="s">
        <v>106</v>
      </c>
      <c r="B30" s="37" t="s">
        <v>213</v>
      </c>
      <c r="C30" s="38">
        <v>91464</v>
      </c>
      <c r="D30" s="46" t="str">
        <f t="shared" si="0"/>
        <v>N/A</v>
      </c>
      <c r="E30" s="38">
        <v>93179</v>
      </c>
      <c r="F30" s="46" t="str">
        <f t="shared" si="1"/>
        <v>N/A</v>
      </c>
      <c r="G30" s="38">
        <v>96151</v>
      </c>
      <c r="H30" s="46" t="str">
        <f t="shared" si="2"/>
        <v>N/A</v>
      </c>
      <c r="I30" s="12">
        <v>1.875</v>
      </c>
      <c r="J30" s="12">
        <v>3.19</v>
      </c>
      <c r="K30" s="47" t="s">
        <v>739</v>
      </c>
      <c r="L30" s="9" t="str">
        <f t="shared" si="3"/>
        <v>Yes</v>
      </c>
    </row>
    <row r="31" spans="1:12" x14ac:dyDescent="0.2">
      <c r="A31" s="48" t="s">
        <v>1008</v>
      </c>
      <c r="B31" s="37" t="s">
        <v>213</v>
      </c>
      <c r="C31" s="38">
        <v>57972</v>
      </c>
      <c r="D31" s="46" t="str">
        <f t="shared" si="0"/>
        <v>N/A</v>
      </c>
      <c r="E31" s="38">
        <v>60872</v>
      </c>
      <c r="F31" s="46" t="str">
        <f t="shared" si="1"/>
        <v>N/A</v>
      </c>
      <c r="G31" s="38">
        <v>62595</v>
      </c>
      <c r="H31" s="46" t="str">
        <f t="shared" si="2"/>
        <v>N/A</v>
      </c>
      <c r="I31" s="12">
        <v>5.0019999999999998</v>
      </c>
      <c r="J31" s="12">
        <v>2.831</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19597</v>
      </c>
      <c r="D34" s="46" t="str">
        <f t="shared" si="0"/>
        <v>N/A</v>
      </c>
      <c r="E34" s="38">
        <v>19102</v>
      </c>
      <c r="F34" s="46" t="str">
        <f t="shared" si="1"/>
        <v>N/A</v>
      </c>
      <c r="G34" s="38">
        <v>21102</v>
      </c>
      <c r="H34" s="46" t="str">
        <f t="shared" si="2"/>
        <v>N/A</v>
      </c>
      <c r="I34" s="12">
        <v>-2.5299999999999998</v>
      </c>
      <c r="J34" s="12">
        <v>10.47</v>
      </c>
      <c r="K34" s="47" t="s">
        <v>739</v>
      </c>
      <c r="L34" s="9" t="str">
        <f t="shared" si="3"/>
        <v>Yes</v>
      </c>
    </row>
    <row r="35" spans="1:12" x14ac:dyDescent="0.2">
      <c r="A35" s="48" t="s">
        <v>1012</v>
      </c>
      <c r="B35" s="37" t="s">
        <v>213</v>
      </c>
      <c r="C35" s="38">
        <v>0</v>
      </c>
      <c r="D35" s="46" t="str">
        <f t="shared" si="0"/>
        <v>N/A</v>
      </c>
      <c r="E35" s="38">
        <v>0</v>
      </c>
      <c r="F35" s="46" t="str">
        <f t="shared" si="1"/>
        <v>N/A</v>
      </c>
      <c r="G35" s="38">
        <v>0</v>
      </c>
      <c r="H35" s="46" t="str">
        <f t="shared" si="2"/>
        <v>N/A</v>
      </c>
      <c r="I35" s="12" t="s">
        <v>1747</v>
      </c>
      <c r="J35" s="12" t="s">
        <v>1747</v>
      </c>
      <c r="K35" s="47" t="s">
        <v>739</v>
      </c>
      <c r="L35" s="9" t="str">
        <f t="shared" si="3"/>
        <v>N/A</v>
      </c>
    </row>
    <row r="36" spans="1:12" x14ac:dyDescent="0.2">
      <c r="A36" s="48" t="s">
        <v>1013</v>
      </c>
      <c r="B36" s="37" t="s">
        <v>213</v>
      </c>
      <c r="C36" s="38">
        <v>13895</v>
      </c>
      <c r="D36" s="46" t="str">
        <f t="shared" si="0"/>
        <v>N/A</v>
      </c>
      <c r="E36" s="38">
        <v>13205</v>
      </c>
      <c r="F36" s="46" t="str">
        <f t="shared" si="1"/>
        <v>N/A</v>
      </c>
      <c r="G36" s="38">
        <v>12454</v>
      </c>
      <c r="H36" s="46" t="str">
        <f t="shared" si="2"/>
        <v>N/A</v>
      </c>
      <c r="I36" s="12">
        <v>-4.97</v>
      </c>
      <c r="J36" s="12">
        <v>-5.69</v>
      </c>
      <c r="K36" s="47" t="s">
        <v>739</v>
      </c>
      <c r="L36" s="9" t="str">
        <f t="shared" si="3"/>
        <v>Yes</v>
      </c>
    </row>
    <row r="37" spans="1:12" x14ac:dyDescent="0.2">
      <c r="A37" s="48" t="s">
        <v>122</v>
      </c>
      <c r="B37" s="37" t="s">
        <v>213</v>
      </c>
      <c r="C37" s="38">
        <v>1011</v>
      </c>
      <c r="D37" s="46" t="str">
        <f t="shared" si="0"/>
        <v>N/A</v>
      </c>
      <c r="E37" s="38">
        <v>1165</v>
      </c>
      <c r="F37" s="46" t="str">
        <f t="shared" si="1"/>
        <v>N/A</v>
      </c>
      <c r="G37" s="38">
        <v>785</v>
      </c>
      <c r="H37" s="46" t="str">
        <f t="shared" si="2"/>
        <v>N/A</v>
      </c>
      <c r="I37" s="12">
        <v>15.23</v>
      </c>
      <c r="J37" s="12">
        <v>-32.6</v>
      </c>
      <c r="K37" s="47" t="s">
        <v>739</v>
      </c>
      <c r="L37" s="9" t="str">
        <f t="shared" si="3"/>
        <v>No</v>
      </c>
    </row>
    <row r="38" spans="1:12" x14ac:dyDescent="0.2">
      <c r="A38" s="48" t="s">
        <v>84</v>
      </c>
      <c r="B38" s="37" t="s">
        <v>213</v>
      </c>
      <c r="C38" s="49">
        <v>2148413695</v>
      </c>
      <c r="D38" s="46" t="str">
        <f t="shared" si="0"/>
        <v>N/A</v>
      </c>
      <c r="E38" s="49">
        <v>2211885170</v>
      </c>
      <c r="F38" s="46" t="str">
        <f t="shared" si="1"/>
        <v>N/A</v>
      </c>
      <c r="G38" s="49">
        <v>1686505511</v>
      </c>
      <c r="H38" s="46" t="str">
        <f t="shared" si="2"/>
        <v>N/A</v>
      </c>
      <c r="I38" s="12">
        <v>2.9540000000000002</v>
      </c>
      <c r="J38" s="12">
        <v>-23.8</v>
      </c>
      <c r="K38" s="47" t="s">
        <v>739</v>
      </c>
      <c r="L38" s="9" t="str">
        <f t="shared" si="3"/>
        <v>Yes</v>
      </c>
    </row>
    <row r="39" spans="1:12" x14ac:dyDescent="0.2">
      <c r="A39" s="48" t="s">
        <v>1302</v>
      </c>
      <c r="B39" s="37" t="s">
        <v>213</v>
      </c>
      <c r="C39" s="49">
        <v>3749.3018443999999</v>
      </c>
      <c r="D39" s="46" t="str">
        <f t="shared" si="0"/>
        <v>N/A</v>
      </c>
      <c r="E39" s="49">
        <v>3732.9316173000002</v>
      </c>
      <c r="F39" s="46" t="str">
        <f t="shared" si="1"/>
        <v>N/A</v>
      </c>
      <c r="G39" s="49">
        <v>3179.9079329000001</v>
      </c>
      <c r="H39" s="46" t="str">
        <f t="shared" si="2"/>
        <v>N/A</v>
      </c>
      <c r="I39" s="12">
        <v>-0.437</v>
      </c>
      <c r="J39" s="12">
        <v>-14.8</v>
      </c>
      <c r="K39" s="47" t="s">
        <v>739</v>
      </c>
      <c r="L39" s="9" t="str">
        <f t="shared" si="3"/>
        <v>Yes</v>
      </c>
    </row>
    <row r="40" spans="1:12" x14ac:dyDescent="0.2">
      <c r="A40" s="48" t="s">
        <v>1303</v>
      </c>
      <c r="B40" s="37" t="s">
        <v>213</v>
      </c>
      <c r="C40" s="49">
        <v>4168.6416589999999</v>
      </c>
      <c r="D40" s="46" t="str">
        <f>IF($B40="N/A","N/A",IF(C40&gt;10,"No",IF(C40&lt;-10,"No","Yes")))</f>
        <v>N/A</v>
      </c>
      <c r="E40" s="49">
        <v>4153.0418479999998</v>
      </c>
      <c r="F40" s="46" t="str">
        <f>IF($B40="N/A","N/A",IF(E40&gt;10,"No",IF(E40&lt;-10,"No","Yes")))</f>
        <v>N/A</v>
      </c>
      <c r="G40" s="49">
        <v>3563.4714436999998</v>
      </c>
      <c r="H40" s="46" t="str">
        <f>IF($B40="N/A","N/A",IF(G40&gt;10,"No",IF(G40&lt;-10,"No","Yes")))</f>
        <v>N/A</v>
      </c>
      <c r="I40" s="12">
        <v>-0.374</v>
      </c>
      <c r="J40" s="12">
        <v>-14.2</v>
      </c>
      <c r="K40" s="47" t="s">
        <v>739</v>
      </c>
      <c r="L40" s="9" t="str">
        <f>IF(J40="Div by 0", "N/A", IF(K40="N/A","N/A", IF(J40&gt;VALUE(MID(K40,1,2)), "No", IF(J40&lt;-1*VALUE(MID(K40,1,2)), "No", "Yes"))))</f>
        <v>Yes</v>
      </c>
    </row>
    <row r="41" spans="1:12" x14ac:dyDescent="0.2">
      <c r="A41" s="48" t="s">
        <v>107</v>
      </c>
      <c r="B41" s="37" t="s">
        <v>213</v>
      </c>
      <c r="C41" s="49">
        <v>0</v>
      </c>
      <c r="D41" s="46" t="str">
        <f t="shared" ref="D41:D44" si="4">IF($B41="N/A","N/A",IF(C41&gt;10,"No",IF(C41&lt;-10,"No","Yes")))</f>
        <v>N/A</v>
      </c>
      <c r="E41" s="49">
        <v>0</v>
      </c>
      <c r="F41" s="46" t="str">
        <f t="shared" ref="F41:F44" si="5">IF($B41="N/A","N/A",IF(E41&gt;10,"No",IF(E41&lt;-10,"No","Yes")))</f>
        <v>N/A</v>
      </c>
      <c r="G41" s="49">
        <v>78103</v>
      </c>
      <c r="H41" s="46" t="str">
        <f t="shared" ref="H41:H44" si="6">IF($B41="N/A","N/A",IF(G41&gt;10,"No",IF(G41&lt;-10,"No","Yes")))</f>
        <v>N/A</v>
      </c>
      <c r="I41" s="12" t="s">
        <v>1747</v>
      </c>
      <c r="J41" s="12" t="s">
        <v>1747</v>
      </c>
      <c r="K41" s="47" t="s">
        <v>739</v>
      </c>
      <c r="L41" s="9" t="str">
        <f t="shared" ref="L41:L43" si="7">IF(J41="Div by 0", "N/A", IF(K41="N/A","N/A", IF(J41&gt;VALUE(MID(K41,1,2)), "No", IF(J41&lt;-1*VALUE(MID(K41,1,2)), "No", "Yes"))))</f>
        <v>N/A</v>
      </c>
    </row>
    <row r="42" spans="1:12" x14ac:dyDescent="0.2">
      <c r="A42" s="48" t="s">
        <v>158</v>
      </c>
      <c r="B42" s="50" t="s">
        <v>217</v>
      </c>
      <c r="C42" s="1">
        <v>0</v>
      </c>
      <c r="D42" s="46" t="str">
        <f>IF($B42="N/A","N/A",IF(C42&gt;0,"No",IF(C42&lt;0,"No","Yes")))</f>
        <v>Yes</v>
      </c>
      <c r="E42" s="1">
        <v>0</v>
      </c>
      <c r="F42" s="46" t="str">
        <f>IF($B42="N/A","N/A",IF(E42&gt;0,"No",IF(E42&lt;0,"No","Yes")))</f>
        <v>Yes</v>
      </c>
      <c r="G42" s="1">
        <v>58</v>
      </c>
      <c r="H42" s="46" t="str">
        <f>IF($B42="N/A","N/A",IF(G42&gt;0,"No",IF(G42&lt;0,"No","Yes")))</f>
        <v>No</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78103</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v>1346.6034483000001</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17355.282282</v>
      </c>
      <c r="D45" s="46" t="str">
        <f t="shared" ref="D45:D71" si="8">IF($B45="N/A","N/A",IF(C45&gt;10,"No",IF(C45&lt;-10,"No","Yes")))</f>
        <v>N/A</v>
      </c>
      <c r="E45" s="49">
        <v>13865.183730999999</v>
      </c>
      <c r="F45" s="46" t="str">
        <f t="shared" ref="F45:F71" si="9">IF($B45="N/A","N/A",IF(E45&gt;10,"No",IF(E45&lt;-10,"No","Yes")))</f>
        <v>N/A</v>
      </c>
      <c r="G45" s="49">
        <v>15559.595128999999</v>
      </c>
      <c r="H45" s="46" t="str">
        <f t="shared" ref="H45:H71" si="10">IF($B45="N/A","N/A",IF(G45&gt;10,"No",IF(G45&lt;-10,"No","Yes")))</f>
        <v>N/A</v>
      </c>
      <c r="I45" s="12">
        <v>-20.100000000000001</v>
      </c>
      <c r="J45" s="12">
        <v>12.22</v>
      </c>
      <c r="K45" s="47" t="s">
        <v>739</v>
      </c>
      <c r="L45" s="9" t="str">
        <f t="shared" ref="L45:L71" si="11">IF(J45="Div by 0", "N/A", IF(K45="N/A","N/A", IF(J45&gt;VALUE(MID(K45,1,2)), "No", IF(J45&lt;-1*VALUE(MID(K45,1,2)), "No", "Yes"))))</f>
        <v>Yes</v>
      </c>
    </row>
    <row r="46" spans="1:12" x14ac:dyDescent="0.2">
      <c r="A46" s="48" t="s">
        <v>1306</v>
      </c>
      <c r="B46" s="37" t="s">
        <v>213</v>
      </c>
      <c r="C46" s="49">
        <v>11046.451389</v>
      </c>
      <c r="D46" s="46" t="str">
        <f t="shared" si="8"/>
        <v>N/A</v>
      </c>
      <c r="E46" s="49">
        <v>9349.4664723000005</v>
      </c>
      <c r="F46" s="46" t="str">
        <f t="shared" si="9"/>
        <v>N/A</v>
      </c>
      <c r="G46" s="49">
        <v>8952.477707</v>
      </c>
      <c r="H46" s="46" t="str">
        <f t="shared" si="10"/>
        <v>N/A</v>
      </c>
      <c r="I46" s="12">
        <v>-15.4</v>
      </c>
      <c r="J46" s="12">
        <v>-4.25</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2055.75</v>
      </c>
      <c r="D48" s="46" t="str">
        <f t="shared" si="8"/>
        <v>N/A</v>
      </c>
      <c r="E48" s="49">
        <v>7720.125</v>
      </c>
      <c r="F48" s="46" t="str">
        <f t="shared" si="9"/>
        <v>N/A</v>
      </c>
      <c r="G48" s="49">
        <v>10875</v>
      </c>
      <c r="H48" s="46" t="str">
        <f t="shared" si="10"/>
        <v>N/A</v>
      </c>
      <c r="I48" s="12">
        <v>275.5</v>
      </c>
      <c r="J48" s="12">
        <v>40.869999999999997</v>
      </c>
      <c r="K48" s="47" t="s">
        <v>739</v>
      </c>
      <c r="L48" s="9" t="str">
        <f t="shared" si="11"/>
        <v>No</v>
      </c>
    </row>
    <row r="49" spans="1:12" x14ac:dyDescent="0.2">
      <c r="A49" s="48" t="s">
        <v>1309</v>
      </c>
      <c r="B49" s="37" t="s">
        <v>213</v>
      </c>
      <c r="C49" s="49">
        <v>34858.647059000003</v>
      </c>
      <c r="D49" s="46" t="str">
        <f t="shared" si="8"/>
        <v>N/A</v>
      </c>
      <c r="E49" s="49">
        <v>19033.857988</v>
      </c>
      <c r="F49" s="46" t="str">
        <f t="shared" si="9"/>
        <v>N/A</v>
      </c>
      <c r="G49" s="49">
        <v>38117.529800999997</v>
      </c>
      <c r="H49" s="46" t="str">
        <f t="shared" si="10"/>
        <v>N/A</v>
      </c>
      <c r="I49" s="12">
        <v>-45.4</v>
      </c>
      <c r="J49" s="12">
        <v>100.3</v>
      </c>
      <c r="K49" s="47" t="s">
        <v>739</v>
      </c>
      <c r="L49" s="9" t="str">
        <f t="shared" si="11"/>
        <v>No</v>
      </c>
    </row>
    <row r="50" spans="1:12" x14ac:dyDescent="0.2">
      <c r="A50" s="48" t="s">
        <v>1310</v>
      </c>
      <c r="B50" s="37" t="s">
        <v>213</v>
      </c>
      <c r="C50" s="49">
        <v>6040.9534884000004</v>
      </c>
      <c r="D50" s="46" t="str">
        <f t="shared" si="8"/>
        <v>N/A</v>
      </c>
      <c r="E50" s="49">
        <v>7658.5</v>
      </c>
      <c r="F50" s="46" t="str">
        <f t="shared" si="9"/>
        <v>N/A</v>
      </c>
      <c r="G50" s="49">
        <v>6047.7777778</v>
      </c>
      <c r="H50" s="46" t="str">
        <f t="shared" si="10"/>
        <v>N/A</v>
      </c>
      <c r="I50" s="12">
        <v>26.78</v>
      </c>
      <c r="J50" s="12">
        <v>-21</v>
      </c>
      <c r="K50" s="47" t="s">
        <v>739</v>
      </c>
      <c r="L50" s="9" t="str">
        <f t="shared" si="11"/>
        <v>Yes</v>
      </c>
    </row>
    <row r="51" spans="1:12" x14ac:dyDescent="0.2">
      <c r="A51" s="48" t="s">
        <v>1311</v>
      </c>
      <c r="B51" s="37" t="s">
        <v>213</v>
      </c>
      <c r="C51" s="49">
        <v>10856.851522999999</v>
      </c>
      <c r="D51" s="46" t="str">
        <f t="shared" si="8"/>
        <v>N/A</v>
      </c>
      <c r="E51" s="49">
        <v>11055.577907999999</v>
      </c>
      <c r="F51" s="46" t="str">
        <f t="shared" si="9"/>
        <v>N/A</v>
      </c>
      <c r="G51" s="49">
        <v>17613.333355999999</v>
      </c>
      <c r="H51" s="46" t="str">
        <f t="shared" si="10"/>
        <v>N/A</v>
      </c>
      <c r="I51" s="12">
        <v>1.83</v>
      </c>
      <c r="J51" s="12">
        <v>59.32</v>
      </c>
      <c r="K51" s="47" t="s">
        <v>739</v>
      </c>
      <c r="L51" s="9" t="str">
        <f t="shared" si="11"/>
        <v>No</v>
      </c>
    </row>
    <row r="52" spans="1:12" x14ac:dyDescent="0.2">
      <c r="A52" s="48" t="s">
        <v>1312</v>
      </c>
      <c r="B52" s="37" t="s">
        <v>213</v>
      </c>
      <c r="C52" s="49">
        <v>10431.049947</v>
      </c>
      <c r="D52" s="46" t="str">
        <f t="shared" si="8"/>
        <v>N/A</v>
      </c>
      <c r="E52" s="49">
        <v>10632.556173999999</v>
      </c>
      <c r="F52" s="46" t="str">
        <f t="shared" si="9"/>
        <v>N/A</v>
      </c>
      <c r="G52" s="49">
        <v>18445.141195</v>
      </c>
      <c r="H52" s="46" t="str">
        <f t="shared" si="10"/>
        <v>N/A</v>
      </c>
      <c r="I52" s="12">
        <v>1.9319999999999999</v>
      </c>
      <c r="J52" s="12">
        <v>73.48</v>
      </c>
      <c r="K52" s="47" t="s">
        <v>739</v>
      </c>
      <c r="L52" s="9" t="str">
        <f t="shared" si="11"/>
        <v>No</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16030.393103</v>
      </c>
      <c r="D54" s="46" t="str">
        <f t="shared" si="8"/>
        <v>N/A</v>
      </c>
      <c r="E54" s="49">
        <v>18172.236301000001</v>
      </c>
      <c r="F54" s="46" t="str">
        <f t="shared" si="9"/>
        <v>N/A</v>
      </c>
      <c r="G54" s="49">
        <v>14271.898089</v>
      </c>
      <c r="H54" s="46" t="str">
        <f t="shared" si="10"/>
        <v>N/A</v>
      </c>
      <c r="I54" s="12">
        <v>13.36</v>
      </c>
      <c r="J54" s="12">
        <v>-21.5</v>
      </c>
      <c r="K54" s="47" t="s">
        <v>739</v>
      </c>
      <c r="L54" s="9" t="str">
        <f t="shared" si="11"/>
        <v>Yes</v>
      </c>
    </row>
    <row r="55" spans="1:12" x14ac:dyDescent="0.2">
      <c r="A55" s="48" t="s">
        <v>1691</v>
      </c>
      <c r="B55" s="37" t="s">
        <v>213</v>
      </c>
      <c r="C55" s="49">
        <v>21142.232023</v>
      </c>
      <c r="D55" s="46" t="str">
        <f t="shared" si="8"/>
        <v>N/A</v>
      </c>
      <c r="E55" s="49">
        <v>22778.479911999999</v>
      </c>
      <c r="F55" s="46" t="str">
        <f t="shared" si="9"/>
        <v>N/A</v>
      </c>
      <c r="G55" s="49">
        <v>30974.416819999999</v>
      </c>
      <c r="H55" s="46" t="str">
        <f t="shared" si="10"/>
        <v>N/A</v>
      </c>
      <c r="I55" s="12">
        <v>7.7389999999999999</v>
      </c>
      <c r="J55" s="12">
        <v>35.979999999999997</v>
      </c>
      <c r="K55" s="47" t="s">
        <v>739</v>
      </c>
      <c r="L55" s="9" t="str">
        <f t="shared" si="11"/>
        <v>No</v>
      </c>
    </row>
    <row r="56" spans="1:12" x14ac:dyDescent="0.2">
      <c r="A56" s="48" t="s">
        <v>1315</v>
      </c>
      <c r="B56" s="37" t="s">
        <v>213</v>
      </c>
      <c r="C56" s="49">
        <v>12011.360854</v>
      </c>
      <c r="D56" s="46" t="str">
        <f t="shared" si="8"/>
        <v>N/A</v>
      </c>
      <c r="E56" s="49">
        <v>11614.469359999999</v>
      </c>
      <c r="F56" s="46" t="str">
        <f t="shared" si="9"/>
        <v>N/A</v>
      </c>
      <c r="G56" s="49">
        <v>10556.605737</v>
      </c>
      <c r="H56" s="46" t="str">
        <f t="shared" si="10"/>
        <v>N/A</v>
      </c>
      <c r="I56" s="12">
        <v>-3.3</v>
      </c>
      <c r="J56" s="12">
        <v>-9.11</v>
      </c>
      <c r="K56" s="47" t="s">
        <v>739</v>
      </c>
      <c r="L56" s="9" t="str">
        <f t="shared" si="11"/>
        <v>Yes</v>
      </c>
    </row>
    <row r="57" spans="1:12" x14ac:dyDescent="0.2">
      <c r="A57" s="48" t="s">
        <v>1692</v>
      </c>
      <c r="B57" s="37" t="s">
        <v>213</v>
      </c>
      <c r="C57" s="49">
        <v>1941.7224157999999</v>
      </c>
      <c r="D57" s="46" t="str">
        <f t="shared" si="8"/>
        <v>N/A</v>
      </c>
      <c r="E57" s="49">
        <v>1937.2277549999999</v>
      </c>
      <c r="F57" s="46" t="str">
        <f t="shared" si="9"/>
        <v>N/A</v>
      </c>
      <c r="G57" s="49">
        <v>1946.1176545000001</v>
      </c>
      <c r="H57" s="46" t="str">
        <f t="shared" si="10"/>
        <v>N/A</v>
      </c>
      <c r="I57" s="12">
        <v>-0.23100000000000001</v>
      </c>
      <c r="J57" s="12">
        <v>0.45889999999999997</v>
      </c>
      <c r="K57" s="47" t="s">
        <v>739</v>
      </c>
      <c r="L57" s="9" t="str">
        <f t="shared" si="11"/>
        <v>Yes</v>
      </c>
    </row>
    <row r="58" spans="1:12" x14ac:dyDescent="0.2">
      <c r="A58" s="48" t="s">
        <v>1316</v>
      </c>
      <c r="B58" s="37" t="s">
        <v>213</v>
      </c>
      <c r="C58" s="49">
        <v>1947.0184678999999</v>
      </c>
      <c r="D58" s="46" t="str">
        <f t="shared" si="8"/>
        <v>N/A</v>
      </c>
      <c r="E58" s="49">
        <v>1833.3464558000001</v>
      </c>
      <c r="F58" s="46" t="str">
        <f t="shared" si="9"/>
        <v>N/A</v>
      </c>
      <c r="G58" s="49">
        <v>1866.8097791</v>
      </c>
      <c r="H58" s="46" t="str">
        <f t="shared" si="10"/>
        <v>N/A</v>
      </c>
      <c r="I58" s="12">
        <v>-5.84</v>
      </c>
      <c r="J58" s="12">
        <v>1.825</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1855.7829297000001</v>
      </c>
      <c r="D61" s="46" t="str">
        <f t="shared" si="8"/>
        <v>N/A</v>
      </c>
      <c r="E61" s="49">
        <v>1874.7499289</v>
      </c>
      <c r="F61" s="46" t="str">
        <f t="shared" si="9"/>
        <v>N/A</v>
      </c>
      <c r="G61" s="49">
        <v>1889.4988645999999</v>
      </c>
      <c r="H61" s="46" t="str">
        <f t="shared" si="10"/>
        <v>N/A</v>
      </c>
      <c r="I61" s="12">
        <v>1.022</v>
      </c>
      <c r="J61" s="12">
        <v>0.78669999999999995</v>
      </c>
      <c r="K61" s="47" t="s">
        <v>739</v>
      </c>
      <c r="L61" s="9" t="str">
        <f t="shared" si="11"/>
        <v>Yes</v>
      </c>
    </row>
    <row r="62" spans="1:12" x14ac:dyDescent="0.2">
      <c r="A62" s="3" t="s">
        <v>1696</v>
      </c>
      <c r="B62" s="37" t="s">
        <v>213</v>
      </c>
      <c r="C62" s="49" t="s">
        <v>1747</v>
      </c>
      <c r="D62" s="46" t="str">
        <f t="shared" si="8"/>
        <v>N/A</v>
      </c>
      <c r="E62" s="49" t="s">
        <v>1747</v>
      </c>
      <c r="F62" s="46" t="str">
        <f t="shared" si="9"/>
        <v>N/A</v>
      </c>
      <c r="G62" s="49" t="s">
        <v>1747</v>
      </c>
      <c r="H62" s="46" t="str">
        <f t="shared" si="10"/>
        <v>N/A</v>
      </c>
      <c r="I62" s="12" t="s">
        <v>1747</v>
      </c>
      <c r="J62" s="12" t="s">
        <v>1747</v>
      </c>
      <c r="K62" s="47" t="s">
        <v>739</v>
      </c>
      <c r="L62" s="9" t="str">
        <f t="shared" si="11"/>
        <v>N/A</v>
      </c>
    </row>
    <row r="63" spans="1:12" x14ac:dyDescent="0.2">
      <c r="A63" s="3" t="s">
        <v>1697</v>
      </c>
      <c r="B63" s="37" t="s">
        <v>213</v>
      </c>
      <c r="C63" s="49">
        <v>6024.2941176000004</v>
      </c>
      <c r="D63" s="46" t="str">
        <f t="shared" si="8"/>
        <v>N/A</v>
      </c>
      <c r="E63" s="49">
        <v>6396.8815129000004</v>
      </c>
      <c r="F63" s="46" t="str">
        <f t="shared" si="9"/>
        <v>N/A</v>
      </c>
      <c r="G63" s="49">
        <v>7242.7744924999997</v>
      </c>
      <c r="H63" s="46" t="str">
        <f t="shared" si="10"/>
        <v>N/A</v>
      </c>
      <c r="I63" s="12">
        <v>6.1849999999999996</v>
      </c>
      <c r="J63" s="12">
        <v>13.22</v>
      </c>
      <c r="K63" s="47" t="s">
        <v>739</v>
      </c>
      <c r="L63" s="9" t="str">
        <f t="shared" si="11"/>
        <v>Yes</v>
      </c>
    </row>
    <row r="64" spans="1:12" x14ac:dyDescent="0.2">
      <c r="A64" s="3" t="s">
        <v>1698</v>
      </c>
      <c r="B64" s="37" t="s">
        <v>213</v>
      </c>
      <c r="C64" s="49" t="s">
        <v>1747</v>
      </c>
      <c r="D64" s="46" t="str">
        <f t="shared" si="8"/>
        <v>N/A</v>
      </c>
      <c r="E64" s="49" t="s">
        <v>1747</v>
      </c>
      <c r="F64" s="46" t="str">
        <f t="shared" si="9"/>
        <v>N/A</v>
      </c>
      <c r="G64" s="49">
        <v>6756.6838710000002</v>
      </c>
      <c r="H64" s="46" t="str">
        <f t="shared" si="10"/>
        <v>N/A</v>
      </c>
      <c r="I64" s="12" t="s">
        <v>1747</v>
      </c>
      <c r="J64" s="12" t="s">
        <v>1747</v>
      </c>
      <c r="K64" s="47" t="s">
        <v>739</v>
      </c>
      <c r="L64" s="9" t="str">
        <f t="shared" si="11"/>
        <v>N/A</v>
      </c>
    </row>
    <row r="65" spans="1:12" x14ac:dyDescent="0.2">
      <c r="A65" s="3" t="s">
        <v>1699</v>
      </c>
      <c r="B65" s="37" t="s">
        <v>213</v>
      </c>
      <c r="C65" s="49">
        <v>3827.3187373999999</v>
      </c>
      <c r="D65" s="46" t="str">
        <f t="shared" si="8"/>
        <v>N/A</v>
      </c>
      <c r="E65" s="49">
        <v>3794.7367217999999</v>
      </c>
      <c r="F65" s="46" t="str">
        <f t="shared" si="9"/>
        <v>N/A</v>
      </c>
      <c r="G65" s="49">
        <v>3854.6969245999999</v>
      </c>
      <c r="H65" s="46" t="str">
        <f t="shared" si="10"/>
        <v>N/A</v>
      </c>
      <c r="I65" s="12">
        <v>-0.85099999999999998</v>
      </c>
      <c r="J65" s="12">
        <v>1.58</v>
      </c>
      <c r="K65" s="47" t="s">
        <v>739</v>
      </c>
      <c r="L65" s="9" t="str">
        <f t="shared" si="11"/>
        <v>Yes</v>
      </c>
    </row>
    <row r="66" spans="1:12" x14ac:dyDescent="0.2">
      <c r="A66" s="3" t="s">
        <v>1700</v>
      </c>
      <c r="B66" s="37" t="s">
        <v>213</v>
      </c>
      <c r="C66" s="49">
        <v>3367.1788621999999</v>
      </c>
      <c r="D66" s="46" t="str">
        <f t="shared" si="8"/>
        <v>N/A</v>
      </c>
      <c r="E66" s="49">
        <v>3212.0053062000002</v>
      </c>
      <c r="F66" s="46" t="str">
        <f t="shared" si="9"/>
        <v>N/A</v>
      </c>
      <c r="G66" s="49">
        <v>3259.1113347999999</v>
      </c>
      <c r="H66" s="46" t="str">
        <f t="shared" si="10"/>
        <v>N/A</v>
      </c>
      <c r="I66" s="12">
        <v>-4.6100000000000003</v>
      </c>
      <c r="J66" s="12">
        <v>1.4670000000000001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4140.1863550999997</v>
      </c>
      <c r="D69" s="46" t="str">
        <f t="shared" si="8"/>
        <v>N/A</v>
      </c>
      <c r="E69" s="49">
        <v>4494.3025860999996</v>
      </c>
      <c r="F69" s="46" t="str">
        <f t="shared" si="9"/>
        <v>N/A</v>
      </c>
      <c r="G69" s="49">
        <v>4254.7858496999997</v>
      </c>
      <c r="H69" s="46" t="str">
        <f t="shared" si="10"/>
        <v>N/A</v>
      </c>
      <c r="I69" s="12">
        <v>8.5530000000000008</v>
      </c>
      <c r="J69" s="12">
        <v>-5.33</v>
      </c>
      <c r="K69" s="47" t="s">
        <v>739</v>
      </c>
      <c r="L69" s="9" t="str">
        <f t="shared" si="11"/>
        <v>Yes</v>
      </c>
    </row>
    <row r="70" spans="1:12" x14ac:dyDescent="0.2">
      <c r="A70" s="48" t="s">
        <v>1704</v>
      </c>
      <c r="B70" s="37" t="s">
        <v>213</v>
      </c>
      <c r="C70" s="49" t="s">
        <v>1747</v>
      </c>
      <c r="D70" s="46" t="str">
        <f t="shared" si="8"/>
        <v>N/A</v>
      </c>
      <c r="E70" s="49" t="s">
        <v>1747</v>
      </c>
      <c r="F70" s="46" t="str">
        <f t="shared" si="9"/>
        <v>N/A</v>
      </c>
      <c r="G70" s="49" t="s">
        <v>1747</v>
      </c>
      <c r="H70" s="46" t="str">
        <f t="shared" si="10"/>
        <v>N/A</v>
      </c>
      <c r="I70" s="12" t="s">
        <v>1747</v>
      </c>
      <c r="J70" s="12" t="s">
        <v>1747</v>
      </c>
      <c r="K70" s="47" t="s">
        <v>739</v>
      </c>
      <c r="L70" s="9" t="str">
        <f t="shared" si="11"/>
        <v>N/A</v>
      </c>
    </row>
    <row r="71" spans="1:12" x14ac:dyDescent="0.2">
      <c r="A71" s="48" t="s">
        <v>1705</v>
      </c>
      <c r="B71" s="37" t="s">
        <v>213</v>
      </c>
      <c r="C71" s="49">
        <v>5305.8334653000002</v>
      </c>
      <c r="D71" s="46" t="str">
        <f t="shared" si="8"/>
        <v>N/A</v>
      </c>
      <c r="E71" s="49">
        <v>5469.0206740000003</v>
      </c>
      <c r="F71" s="46" t="str">
        <f t="shared" si="9"/>
        <v>N/A</v>
      </c>
      <c r="G71" s="49">
        <v>6170.2584711999998</v>
      </c>
      <c r="H71" s="46" t="str">
        <f t="shared" si="10"/>
        <v>N/A</v>
      </c>
      <c r="I71" s="12">
        <v>3.0760000000000001</v>
      </c>
      <c r="J71" s="12">
        <v>12.82</v>
      </c>
      <c r="K71" s="47" t="s">
        <v>739</v>
      </c>
      <c r="L71" s="9" t="str">
        <f t="shared" si="11"/>
        <v>Yes</v>
      </c>
    </row>
    <row r="72" spans="1:12" x14ac:dyDescent="0.2">
      <c r="A72" s="48" t="s">
        <v>1623</v>
      </c>
      <c r="B72" s="37" t="s">
        <v>213</v>
      </c>
      <c r="C72" s="49">
        <v>576451420</v>
      </c>
      <c r="D72" s="46" t="str">
        <f t="shared" ref="D72:D135" si="12">IF($B72="N/A","N/A",IF(C72&gt;10,"No",IF(C72&lt;-10,"No","Yes")))</f>
        <v>N/A</v>
      </c>
      <c r="E72" s="49">
        <v>570116392</v>
      </c>
      <c r="F72" s="46" t="str">
        <f t="shared" ref="F72:F135" si="13">IF($B72="N/A","N/A",IF(E72&gt;10,"No",IF(E72&lt;-10,"No","Yes")))</f>
        <v>N/A</v>
      </c>
      <c r="G72" s="49">
        <v>420017438</v>
      </c>
      <c r="H72" s="46" t="str">
        <f t="shared" ref="H72:H135" si="14">IF($B72="N/A","N/A",IF(G72&gt;10,"No",IF(G72&lt;-10,"No","Yes")))</f>
        <v>N/A</v>
      </c>
      <c r="I72" s="12">
        <v>-1.1000000000000001</v>
      </c>
      <c r="J72" s="12">
        <v>-26.3</v>
      </c>
      <c r="K72" s="47" t="s">
        <v>739</v>
      </c>
      <c r="L72" s="9" t="str">
        <f t="shared" ref="L72:L132" si="15">IF(J72="Div by 0", "N/A", IF(K72="N/A","N/A", IF(J72&gt;VALUE(MID(K72,1,2)), "No", IF(J72&lt;-1*VALUE(MID(K72,1,2)), "No", "Yes"))))</f>
        <v>Yes</v>
      </c>
    </row>
    <row r="73" spans="1:12" x14ac:dyDescent="0.2">
      <c r="A73" s="48" t="s">
        <v>1624</v>
      </c>
      <c r="B73" s="37" t="s">
        <v>213</v>
      </c>
      <c r="C73" s="38">
        <v>65424</v>
      </c>
      <c r="D73" s="46" t="str">
        <f t="shared" si="12"/>
        <v>N/A</v>
      </c>
      <c r="E73" s="38">
        <v>60719</v>
      </c>
      <c r="F73" s="46" t="str">
        <f t="shared" si="13"/>
        <v>N/A</v>
      </c>
      <c r="G73" s="38">
        <v>48498</v>
      </c>
      <c r="H73" s="46" t="str">
        <f t="shared" si="14"/>
        <v>N/A</v>
      </c>
      <c r="I73" s="12">
        <v>-7.19</v>
      </c>
      <c r="J73" s="12">
        <v>-20.100000000000001</v>
      </c>
      <c r="K73" s="47" t="s">
        <v>739</v>
      </c>
      <c r="L73" s="9" t="str">
        <f t="shared" si="15"/>
        <v>Yes</v>
      </c>
    </row>
    <row r="74" spans="1:12" x14ac:dyDescent="0.2">
      <c r="A74" s="48" t="s">
        <v>1317</v>
      </c>
      <c r="B74" s="37" t="s">
        <v>213</v>
      </c>
      <c r="C74" s="49">
        <v>8811.0084984000005</v>
      </c>
      <c r="D74" s="46" t="str">
        <f t="shared" si="12"/>
        <v>N/A</v>
      </c>
      <c r="E74" s="49">
        <v>9389.4232776999997</v>
      </c>
      <c r="F74" s="46" t="str">
        <f t="shared" si="13"/>
        <v>N/A</v>
      </c>
      <c r="G74" s="49">
        <v>8660.5104952999991</v>
      </c>
      <c r="H74" s="46" t="str">
        <f t="shared" si="14"/>
        <v>N/A</v>
      </c>
      <c r="I74" s="12">
        <v>6.5650000000000004</v>
      </c>
      <c r="J74" s="12">
        <v>-7.76</v>
      </c>
      <c r="K74" s="47" t="s">
        <v>739</v>
      </c>
      <c r="L74" s="9" t="str">
        <f t="shared" si="15"/>
        <v>Yes</v>
      </c>
    </row>
    <row r="75" spans="1:12" ht="25.5" x14ac:dyDescent="0.2">
      <c r="A75" s="48" t="s">
        <v>1318</v>
      </c>
      <c r="B75" s="37" t="s">
        <v>213</v>
      </c>
      <c r="C75" s="38">
        <v>6.3931279041</v>
      </c>
      <c r="D75" s="46" t="str">
        <f t="shared" si="12"/>
        <v>N/A</v>
      </c>
      <c r="E75" s="38">
        <v>6.5266555772999997</v>
      </c>
      <c r="F75" s="46" t="str">
        <f t="shared" si="13"/>
        <v>N/A</v>
      </c>
      <c r="G75" s="38">
        <v>5.4491937812</v>
      </c>
      <c r="H75" s="46" t="str">
        <f t="shared" si="14"/>
        <v>N/A</v>
      </c>
      <c r="I75" s="12">
        <v>2.089</v>
      </c>
      <c r="J75" s="12">
        <v>-16.5</v>
      </c>
      <c r="K75" s="47" t="s">
        <v>739</v>
      </c>
      <c r="L75" s="9" t="str">
        <f t="shared" si="15"/>
        <v>Yes</v>
      </c>
    </row>
    <row r="76" spans="1:12" ht="25.5" x14ac:dyDescent="0.2">
      <c r="A76" s="48" t="s">
        <v>548</v>
      </c>
      <c r="B76" s="37" t="s">
        <v>213</v>
      </c>
      <c r="C76" s="49">
        <v>2816</v>
      </c>
      <c r="D76" s="46" t="str">
        <f t="shared" si="12"/>
        <v>N/A</v>
      </c>
      <c r="E76" s="49">
        <v>3378</v>
      </c>
      <c r="F76" s="46" t="str">
        <f t="shared" si="13"/>
        <v>N/A</v>
      </c>
      <c r="G76" s="49">
        <v>783</v>
      </c>
      <c r="H76" s="46" t="str">
        <f t="shared" si="14"/>
        <v>N/A</v>
      </c>
      <c r="I76" s="12">
        <v>19.96</v>
      </c>
      <c r="J76" s="12">
        <v>-76.8</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0</v>
      </c>
      <c r="J77" s="12">
        <v>0</v>
      </c>
      <c r="K77" s="47" t="s">
        <v>739</v>
      </c>
      <c r="L77" s="9" t="str">
        <f t="shared" si="15"/>
        <v>Yes</v>
      </c>
    </row>
    <row r="78" spans="1:12" x14ac:dyDescent="0.2">
      <c r="A78" s="48" t="s">
        <v>1319</v>
      </c>
      <c r="B78" s="37" t="s">
        <v>213</v>
      </c>
      <c r="C78" s="49">
        <v>2816</v>
      </c>
      <c r="D78" s="46" t="str">
        <f t="shared" si="12"/>
        <v>N/A</v>
      </c>
      <c r="E78" s="49">
        <v>3378</v>
      </c>
      <c r="F78" s="46" t="str">
        <f t="shared" si="13"/>
        <v>N/A</v>
      </c>
      <c r="G78" s="49">
        <v>783</v>
      </c>
      <c r="H78" s="46" t="str">
        <f t="shared" si="14"/>
        <v>N/A</v>
      </c>
      <c r="I78" s="12">
        <v>19.96</v>
      </c>
      <c r="J78" s="12">
        <v>-76.8</v>
      </c>
      <c r="K78" s="47" t="s">
        <v>739</v>
      </c>
      <c r="L78" s="9" t="str">
        <f t="shared" si="15"/>
        <v>No</v>
      </c>
    </row>
    <row r="79" spans="1:12" ht="25.5" x14ac:dyDescent="0.2">
      <c r="A79" s="48" t="s">
        <v>550</v>
      </c>
      <c r="B79" s="37" t="s">
        <v>213</v>
      </c>
      <c r="C79" s="49">
        <v>60599186</v>
      </c>
      <c r="D79" s="46" t="str">
        <f t="shared" si="12"/>
        <v>N/A</v>
      </c>
      <c r="E79" s="49">
        <v>69093202</v>
      </c>
      <c r="F79" s="46" t="str">
        <f t="shared" si="13"/>
        <v>N/A</v>
      </c>
      <c r="G79" s="49">
        <v>53521251</v>
      </c>
      <c r="H79" s="46" t="str">
        <f t="shared" si="14"/>
        <v>N/A</v>
      </c>
      <c r="I79" s="12">
        <v>14.02</v>
      </c>
      <c r="J79" s="12">
        <v>-22.5</v>
      </c>
      <c r="K79" s="47" t="s">
        <v>739</v>
      </c>
      <c r="L79" s="9" t="str">
        <f t="shared" si="15"/>
        <v>Yes</v>
      </c>
    </row>
    <row r="80" spans="1:12" x14ac:dyDescent="0.2">
      <c r="A80" s="48" t="s">
        <v>551</v>
      </c>
      <c r="B80" s="37" t="s">
        <v>213</v>
      </c>
      <c r="C80" s="38">
        <v>2884</v>
      </c>
      <c r="D80" s="46" t="str">
        <f t="shared" si="12"/>
        <v>N/A</v>
      </c>
      <c r="E80" s="38">
        <v>3097</v>
      </c>
      <c r="F80" s="46" t="str">
        <f t="shared" si="13"/>
        <v>N/A</v>
      </c>
      <c r="G80" s="38">
        <v>2368</v>
      </c>
      <c r="H80" s="46" t="str">
        <f t="shared" si="14"/>
        <v>N/A</v>
      </c>
      <c r="I80" s="12">
        <v>7.3860000000000001</v>
      </c>
      <c r="J80" s="12">
        <v>-23.5</v>
      </c>
      <c r="K80" s="47" t="s">
        <v>739</v>
      </c>
      <c r="L80" s="9" t="str">
        <f t="shared" si="15"/>
        <v>Yes</v>
      </c>
    </row>
    <row r="81" spans="1:12" ht="25.5" x14ac:dyDescent="0.2">
      <c r="A81" s="48" t="s">
        <v>1320</v>
      </c>
      <c r="B81" s="37" t="s">
        <v>213</v>
      </c>
      <c r="C81" s="49">
        <v>21012.200416</v>
      </c>
      <c r="D81" s="46" t="str">
        <f t="shared" si="12"/>
        <v>N/A</v>
      </c>
      <c r="E81" s="49">
        <v>22309.719729</v>
      </c>
      <c r="F81" s="46" t="str">
        <f t="shared" si="13"/>
        <v>N/A</v>
      </c>
      <c r="G81" s="49">
        <v>22601.879645000001</v>
      </c>
      <c r="H81" s="46" t="str">
        <f t="shared" si="14"/>
        <v>N/A</v>
      </c>
      <c r="I81" s="12">
        <v>6.1749999999999998</v>
      </c>
      <c r="J81" s="12">
        <v>1.31</v>
      </c>
      <c r="K81" s="47" t="s">
        <v>739</v>
      </c>
      <c r="L81" s="9" t="str">
        <f t="shared" si="15"/>
        <v>Yes</v>
      </c>
    </row>
    <row r="82" spans="1:12" ht="25.5" x14ac:dyDescent="0.2">
      <c r="A82" s="48" t="s">
        <v>552</v>
      </c>
      <c r="B82" s="37" t="s">
        <v>213</v>
      </c>
      <c r="C82" s="49">
        <v>117269638</v>
      </c>
      <c r="D82" s="46" t="str">
        <f t="shared" si="12"/>
        <v>N/A</v>
      </c>
      <c r="E82" s="49">
        <v>115758272</v>
      </c>
      <c r="F82" s="46" t="str">
        <f t="shared" si="13"/>
        <v>N/A</v>
      </c>
      <c r="G82" s="49">
        <v>110389164</v>
      </c>
      <c r="H82" s="46" t="str">
        <f t="shared" si="14"/>
        <v>N/A</v>
      </c>
      <c r="I82" s="12">
        <v>-1.29</v>
      </c>
      <c r="J82" s="12">
        <v>-4.6399999999999997</v>
      </c>
      <c r="K82" s="47" t="s">
        <v>739</v>
      </c>
      <c r="L82" s="9" t="str">
        <f t="shared" si="15"/>
        <v>Yes</v>
      </c>
    </row>
    <row r="83" spans="1:12" x14ac:dyDescent="0.2">
      <c r="A83" s="48" t="s">
        <v>553</v>
      </c>
      <c r="B83" s="37" t="s">
        <v>213</v>
      </c>
      <c r="C83" s="38">
        <v>1261</v>
      </c>
      <c r="D83" s="46" t="str">
        <f t="shared" si="12"/>
        <v>N/A</v>
      </c>
      <c r="E83" s="38">
        <v>1217</v>
      </c>
      <c r="F83" s="46" t="str">
        <f t="shared" si="13"/>
        <v>N/A</v>
      </c>
      <c r="G83" s="38">
        <v>1155</v>
      </c>
      <c r="H83" s="46" t="str">
        <f t="shared" si="14"/>
        <v>N/A</v>
      </c>
      <c r="I83" s="12">
        <v>-3.49</v>
      </c>
      <c r="J83" s="12">
        <v>-5.09</v>
      </c>
      <c r="K83" s="47" t="s">
        <v>739</v>
      </c>
      <c r="L83" s="9" t="str">
        <f t="shared" si="15"/>
        <v>Yes</v>
      </c>
    </row>
    <row r="84" spans="1:12" x14ac:dyDescent="0.2">
      <c r="A84" s="48" t="s">
        <v>1321</v>
      </c>
      <c r="B84" s="37" t="s">
        <v>213</v>
      </c>
      <c r="C84" s="49">
        <v>92997.333861999999</v>
      </c>
      <c r="D84" s="46" t="str">
        <f t="shared" si="12"/>
        <v>N/A</v>
      </c>
      <c r="E84" s="49">
        <v>95117.725554999997</v>
      </c>
      <c r="F84" s="46" t="str">
        <f t="shared" si="13"/>
        <v>N/A</v>
      </c>
      <c r="G84" s="49">
        <v>95575.033765999993</v>
      </c>
      <c r="H84" s="46" t="str">
        <f t="shared" si="14"/>
        <v>N/A</v>
      </c>
      <c r="I84" s="12">
        <v>2.2799999999999998</v>
      </c>
      <c r="J84" s="12">
        <v>0.48080000000000001</v>
      </c>
      <c r="K84" s="47" t="s">
        <v>739</v>
      </c>
      <c r="L84" s="9" t="str">
        <f t="shared" si="15"/>
        <v>Yes</v>
      </c>
    </row>
    <row r="85" spans="1:12" x14ac:dyDescent="0.2">
      <c r="A85" s="48" t="s">
        <v>554</v>
      </c>
      <c r="B85" s="37" t="s">
        <v>213</v>
      </c>
      <c r="C85" s="49">
        <v>64129129</v>
      </c>
      <c r="D85" s="46" t="str">
        <f t="shared" si="12"/>
        <v>N/A</v>
      </c>
      <c r="E85" s="49">
        <v>66375193</v>
      </c>
      <c r="F85" s="46" t="str">
        <f t="shared" si="13"/>
        <v>N/A</v>
      </c>
      <c r="G85" s="49">
        <v>58127270</v>
      </c>
      <c r="H85" s="46" t="str">
        <f t="shared" si="14"/>
        <v>N/A</v>
      </c>
      <c r="I85" s="12">
        <v>3.5019999999999998</v>
      </c>
      <c r="J85" s="12">
        <v>-12.4</v>
      </c>
      <c r="K85" s="47" t="s">
        <v>739</v>
      </c>
      <c r="L85" s="9" t="str">
        <f t="shared" si="15"/>
        <v>Yes</v>
      </c>
    </row>
    <row r="86" spans="1:12" x14ac:dyDescent="0.2">
      <c r="A86" s="48" t="s">
        <v>555</v>
      </c>
      <c r="B86" s="37" t="s">
        <v>213</v>
      </c>
      <c r="C86" s="38">
        <v>1568</v>
      </c>
      <c r="D86" s="46" t="str">
        <f t="shared" si="12"/>
        <v>N/A</v>
      </c>
      <c r="E86" s="38">
        <v>1575</v>
      </c>
      <c r="F86" s="46" t="str">
        <f t="shared" si="13"/>
        <v>N/A</v>
      </c>
      <c r="G86" s="38">
        <v>1229</v>
      </c>
      <c r="H86" s="46" t="str">
        <f t="shared" si="14"/>
        <v>N/A</v>
      </c>
      <c r="I86" s="12">
        <v>0.44640000000000002</v>
      </c>
      <c r="J86" s="12">
        <v>-22</v>
      </c>
      <c r="K86" s="47" t="s">
        <v>739</v>
      </c>
      <c r="L86" s="9" t="str">
        <f t="shared" si="15"/>
        <v>Yes</v>
      </c>
    </row>
    <row r="87" spans="1:12" x14ac:dyDescent="0.2">
      <c r="A87" s="48" t="s">
        <v>1322</v>
      </c>
      <c r="B87" s="37" t="s">
        <v>213</v>
      </c>
      <c r="C87" s="49">
        <v>40898.679209000002</v>
      </c>
      <c r="D87" s="46" t="str">
        <f t="shared" si="12"/>
        <v>N/A</v>
      </c>
      <c r="E87" s="49">
        <v>42142.979682999998</v>
      </c>
      <c r="F87" s="46" t="str">
        <f t="shared" si="13"/>
        <v>N/A</v>
      </c>
      <c r="G87" s="49">
        <v>47296.395443000001</v>
      </c>
      <c r="H87" s="46" t="str">
        <f t="shared" si="14"/>
        <v>N/A</v>
      </c>
      <c r="I87" s="12">
        <v>3.0419999999999998</v>
      </c>
      <c r="J87" s="12">
        <v>12.23</v>
      </c>
      <c r="K87" s="47" t="s">
        <v>739</v>
      </c>
      <c r="L87" s="9" t="str">
        <f t="shared" si="15"/>
        <v>Yes</v>
      </c>
    </row>
    <row r="88" spans="1:12" ht="25.5" x14ac:dyDescent="0.2">
      <c r="A88" s="48" t="s">
        <v>556</v>
      </c>
      <c r="B88" s="37" t="s">
        <v>213</v>
      </c>
      <c r="C88" s="49">
        <v>215041644</v>
      </c>
      <c r="D88" s="46" t="str">
        <f t="shared" si="12"/>
        <v>N/A</v>
      </c>
      <c r="E88" s="49">
        <v>237685888</v>
      </c>
      <c r="F88" s="46" t="str">
        <f t="shared" si="13"/>
        <v>N/A</v>
      </c>
      <c r="G88" s="49">
        <v>191497548</v>
      </c>
      <c r="H88" s="46" t="str">
        <f t="shared" si="14"/>
        <v>N/A</v>
      </c>
      <c r="I88" s="12">
        <v>10.53</v>
      </c>
      <c r="J88" s="12">
        <v>-19.399999999999999</v>
      </c>
      <c r="K88" s="47" t="s">
        <v>739</v>
      </c>
      <c r="L88" s="9" t="str">
        <f t="shared" si="15"/>
        <v>Yes</v>
      </c>
    </row>
    <row r="89" spans="1:12" x14ac:dyDescent="0.2">
      <c r="A89" s="48" t="s">
        <v>557</v>
      </c>
      <c r="B89" s="37" t="s">
        <v>213</v>
      </c>
      <c r="C89" s="38">
        <v>390976</v>
      </c>
      <c r="D89" s="46" t="str">
        <f t="shared" si="12"/>
        <v>N/A</v>
      </c>
      <c r="E89" s="38">
        <v>393966</v>
      </c>
      <c r="F89" s="46" t="str">
        <f t="shared" si="13"/>
        <v>N/A</v>
      </c>
      <c r="G89" s="38">
        <v>343605</v>
      </c>
      <c r="H89" s="46" t="str">
        <f t="shared" si="14"/>
        <v>N/A</v>
      </c>
      <c r="I89" s="12">
        <v>0.76480000000000004</v>
      </c>
      <c r="J89" s="12">
        <v>-12.8</v>
      </c>
      <c r="K89" s="47" t="s">
        <v>739</v>
      </c>
      <c r="L89" s="9" t="str">
        <f t="shared" si="15"/>
        <v>Yes</v>
      </c>
    </row>
    <row r="90" spans="1:12" x14ac:dyDescent="0.2">
      <c r="A90" s="48" t="s">
        <v>1323</v>
      </c>
      <c r="B90" s="37" t="s">
        <v>213</v>
      </c>
      <c r="C90" s="49">
        <v>550.01238951000005</v>
      </c>
      <c r="D90" s="46" t="str">
        <f t="shared" si="12"/>
        <v>N/A</v>
      </c>
      <c r="E90" s="49">
        <v>603.31573791000005</v>
      </c>
      <c r="F90" s="46" t="str">
        <f t="shared" si="13"/>
        <v>N/A</v>
      </c>
      <c r="G90" s="49">
        <v>557.31886323000003</v>
      </c>
      <c r="H90" s="46" t="str">
        <f t="shared" si="14"/>
        <v>N/A</v>
      </c>
      <c r="I90" s="12">
        <v>9.6910000000000007</v>
      </c>
      <c r="J90" s="12">
        <v>-7.62</v>
      </c>
      <c r="K90" s="47" t="s">
        <v>739</v>
      </c>
      <c r="L90" s="9" t="str">
        <f t="shared" si="15"/>
        <v>Yes</v>
      </c>
    </row>
    <row r="91" spans="1:12" x14ac:dyDescent="0.2">
      <c r="A91" s="48" t="s">
        <v>558</v>
      </c>
      <c r="B91" s="37" t="s">
        <v>213</v>
      </c>
      <c r="C91" s="49">
        <v>74210307</v>
      </c>
      <c r="D91" s="46" t="str">
        <f t="shared" si="12"/>
        <v>N/A</v>
      </c>
      <c r="E91" s="49">
        <v>82122998</v>
      </c>
      <c r="F91" s="46" t="str">
        <f t="shared" si="13"/>
        <v>N/A</v>
      </c>
      <c r="G91" s="49">
        <v>78154421</v>
      </c>
      <c r="H91" s="46" t="str">
        <f t="shared" si="14"/>
        <v>N/A</v>
      </c>
      <c r="I91" s="12">
        <v>10.66</v>
      </c>
      <c r="J91" s="12">
        <v>-4.83</v>
      </c>
      <c r="K91" s="47" t="s">
        <v>739</v>
      </c>
      <c r="L91" s="9" t="str">
        <f t="shared" si="15"/>
        <v>Yes</v>
      </c>
    </row>
    <row r="92" spans="1:12" x14ac:dyDescent="0.2">
      <c r="A92" s="48" t="s">
        <v>559</v>
      </c>
      <c r="B92" s="37" t="s">
        <v>213</v>
      </c>
      <c r="C92" s="38">
        <v>192647</v>
      </c>
      <c r="D92" s="46" t="str">
        <f t="shared" si="12"/>
        <v>N/A</v>
      </c>
      <c r="E92" s="38">
        <v>212820</v>
      </c>
      <c r="F92" s="46" t="str">
        <f t="shared" si="13"/>
        <v>N/A</v>
      </c>
      <c r="G92" s="38">
        <v>201392</v>
      </c>
      <c r="H92" s="46" t="str">
        <f t="shared" si="14"/>
        <v>N/A</v>
      </c>
      <c r="I92" s="12">
        <v>10.47</v>
      </c>
      <c r="J92" s="12">
        <v>-5.37</v>
      </c>
      <c r="K92" s="47" t="s">
        <v>739</v>
      </c>
      <c r="L92" s="9" t="str">
        <f t="shared" si="15"/>
        <v>Yes</v>
      </c>
    </row>
    <row r="93" spans="1:12" x14ac:dyDescent="0.2">
      <c r="A93" s="48" t="s">
        <v>1324</v>
      </c>
      <c r="B93" s="37" t="s">
        <v>213</v>
      </c>
      <c r="C93" s="49">
        <v>385.21392494999998</v>
      </c>
      <c r="D93" s="46" t="str">
        <f t="shared" si="12"/>
        <v>N/A</v>
      </c>
      <c r="E93" s="49">
        <v>385.88007706000002</v>
      </c>
      <c r="F93" s="46" t="str">
        <f t="shared" si="13"/>
        <v>N/A</v>
      </c>
      <c r="G93" s="49">
        <v>388.07112993999999</v>
      </c>
      <c r="H93" s="46" t="str">
        <f t="shared" si="14"/>
        <v>N/A</v>
      </c>
      <c r="I93" s="12">
        <v>0.1729</v>
      </c>
      <c r="J93" s="12">
        <v>0.56779999999999997</v>
      </c>
      <c r="K93" s="47" t="s">
        <v>739</v>
      </c>
      <c r="L93" s="9" t="str">
        <f t="shared" si="15"/>
        <v>Yes</v>
      </c>
    </row>
    <row r="94" spans="1:12" ht="25.5" x14ac:dyDescent="0.2">
      <c r="A94" s="48" t="s">
        <v>560</v>
      </c>
      <c r="B94" s="37" t="s">
        <v>213</v>
      </c>
      <c r="C94" s="49">
        <v>30548375</v>
      </c>
      <c r="D94" s="46" t="str">
        <f t="shared" si="12"/>
        <v>N/A</v>
      </c>
      <c r="E94" s="49">
        <v>31575245</v>
      </c>
      <c r="F94" s="46" t="str">
        <f t="shared" si="13"/>
        <v>N/A</v>
      </c>
      <c r="G94" s="49">
        <v>30936305</v>
      </c>
      <c r="H94" s="46" t="str">
        <f t="shared" si="14"/>
        <v>N/A</v>
      </c>
      <c r="I94" s="12">
        <v>3.3610000000000002</v>
      </c>
      <c r="J94" s="12">
        <v>-2.02</v>
      </c>
      <c r="K94" s="47" t="s">
        <v>739</v>
      </c>
      <c r="L94" s="9" t="str">
        <f t="shared" si="15"/>
        <v>Yes</v>
      </c>
    </row>
    <row r="95" spans="1:12" x14ac:dyDescent="0.2">
      <c r="A95" s="48" t="s">
        <v>561</v>
      </c>
      <c r="B95" s="37" t="s">
        <v>213</v>
      </c>
      <c r="C95" s="38">
        <v>220306</v>
      </c>
      <c r="D95" s="46" t="str">
        <f t="shared" si="12"/>
        <v>N/A</v>
      </c>
      <c r="E95" s="38">
        <v>223488</v>
      </c>
      <c r="F95" s="46" t="str">
        <f t="shared" si="13"/>
        <v>N/A</v>
      </c>
      <c r="G95" s="38">
        <v>203295</v>
      </c>
      <c r="H95" s="46" t="str">
        <f t="shared" si="14"/>
        <v>N/A</v>
      </c>
      <c r="I95" s="12">
        <v>1.444</v>
      </c>
      <c r="J95" s="12">
        <v>-9.0399999999999991</v>
      </c>
      <c r="K95" s="47" t="s">
        <v>739</v>
      </c>
      <c r="L95" s="9" t="str">
        <f t="shared" si="15"/>
        <v>Yes</v>
      </c>
    </row>
    <row r="96" spans="1:12" ht="25.5" x14ac:dyDescent="0.2">
      <c r="A96" s="48" t="s">
        <v>1325</v>
      </c>
      <c r="B96" s="37" t="s">
        <v>213</v>
      </c>
      <c r="C96" s="49">
        <v>138.66338184</v>
      </c>
      <c r="D96" s="46" t="str">
        <f t="shared" si="12"/>
        <v>N/A</v>
      </c>
      <c r="E96" s="49">
        <v>141.28384969000001</v>
      </c>
      <c r="F96" s="46" t="str">
        <f t="shared" si="13"/>
        <v>N/A</v>
      </c>
      <c r="G96" s="49">
        <v>152.17445092</v>
      </c>
      <c r="H96" s="46" t="str">
        <f t="shared" si="14"/>
        <v>N/A</v>
      </c>
      <c r="I96" s="12">
        <v>1.89</v>
      </c>
      <c r="J96" s="12">
        <v>7.7080000000000002</v>
      </c>
      <c r="K96" s="47" t="s">
        <v>739</v>
      </c>
      <c r="L96" s="9" t="str">
        <f t="shared" si="15"/>
        <v>Yes</v>
      </c>
    </row>
    <row r="97" spans="1:12" ht="25.5" x14ac:dyDescent="0.2">
      <c r="A97" s="48" t="s">
        <v>562</v>
      </c>
      <c r="B97" s="37" t="s">
        <v>213</v>
      </c>
      <c r="C97" s="49">
        <v>188421776</v>
      </c>
      <c r="D97" s="46" t="str">
        <f t="shared" si="12"/>
        <v>N/A</v>
      </c>
      <c r="E97" s="49">
        <v>197123586</v>
      </c>
      <c r="F97" s="46" t="str">
        <f t="shared" si="13"/>
        <v>N/A</v>
      </c>
      <c r="G97" s="49">
        <v>165250960</v>
      </c>
      <c r="H97" s="46" t="str">
        <f t="shared" si="14"/>
        <v>N/A</v>
      </c>
      <c r="I97" s="12">
        <v>4.6180000000000003</v>
      </c>
      <c r="J97" s="12">
        <v>-16.2</v>
      </c>
      <c r="K97" s="47" t="s">
        <v>739</v>
      </c>
      <c r="L97" s="9" t="str">
        <f t="shared" si="15"/>
        <v>Yes</v>
      </c>
    </row>
    <row r="98" spans="1:12" x14ac:dyDescent="0.2">
      <c r="A98" s="48" t="s">
        <v>563</v>
      </c>
      <c r="B98" s="37" t="s">
        <v>213</v>
      </c>
      <c r="C98" s="38">
        <v>275967</v>
      </c>
      <c r="D98" s="46" t="str">
        <f t="shared" si="12"/>
        <v>N/A</v>
      </c>
      <c r="E98" s="38">
        <v>274326</v>
      </c>
      <c r="F98" s="46" t="str">
        <f t="shared" si="13"/>
        <v>N/A</v>
      </c>
      <c r="G98" s="38">
        <v>238604</v>
      </c>
      <c r="H98" s="46" t="str">
        <f t="shared" si="14"/>
        <v>N/A</v>
      </c>
      <c r="I98" s="12">
        <v>-0.59499999999999997</v>
      </c>
      <c r="J98" s="12">
        <v>-13</v>
      </c>
      <c r="K98" s="47" t="s">
        <v>739</v>
      </c>
      <c r="L98" s="9" t="str">
        <f t="shared" si="15"/>
        <v>Yes</v>
      </c>
    </row>
    <row r="99" spans="1:12" x14ac:dyDescent="0.2">
      <c r="A99" s="48" t="s">
        <v>1326</v>
      </c>
      <c r="B99" s="37" t="s">
        <v>213</v>
      </c>
      <c r="C99" s="49">
        <v>682.76922965000006</v>
      </c>
      <c r="D99" s="46" t="str">
        <f t="shared" si="12"/>
        <v>N/A</v>
      </c>
      <c r="E99" s="49">
        <v>718.57420004000005</v>
      </c>
      <c r="F99" s="46" t="str">
        <f t="shared" si="13"/>
        <v>N/A</v>
      </c>
      <c r="G99" s="49">
        <v>692.57413957999995</v>
      </c>
      <c r="H99" s="46" t="str">
        <f t="shared" si="14"/>
        <v>N/A</v>
      </c>
      <c r="I99" s="12">
        <v>5.2439999999999998</v>
      </c>
      <c r="J99" s="12">
        <v>-3.62</v>
      </c>
      <c r="K99" s="47" t="s">
        <v>739</v>
      </c>
      <c r="L99" s="9" t="str">
        <f t="shared" si="15"/>
        <v>Yes</v>
      </c>
    </row>
    <row r="100" spans="1:12" x14ac:dyDescent="0.2">
      <c r="A100" s="48" t="s">
        <v>564</v>
      </c>
      <c r="B100" s="37" t="s">
        <v>213</v>
      </c>
      <c r="C100" s="49">
        <v>78812081</v>
      </c>
      <c r="D100" s="46" t="str">
        <f t="shared" si="12"/>
        <v>N/A</v>
      </c>
      <c r="E100" s="49">
        <v>79385162</v>
      </c>
      <c r="F100" s="46" t="str">
        <f t="shared" si="13"/>
        <v>N/A</v>
      </c>
      <c r="G100" s="49">
        <v>63469557</v>
      </c>
      <c r="H100" s="46" t="str">
        <f t="shared" si="14"/>
        <v>N/A</v>
      </c>
      <c r="I100" s="12">
        <v>0.72709999999999997</v>
      </c>
      <c r="J100" s="12">
        <v>-20</v>
      </c>
      <c r="K100" s="47" t="s">
        <v>739</v>
      </c>
      <c r="L100" s="9" t="str">
        <f t="shared" si="15"/>
        <v>Yes</v>
      </c>
    </row>
    <row r="101" spans="1:12" x14ac:dyDescent="0.2">
      <c r="A101" s="48" t="s">
        <v>565</v>
      </c>
      <c r="B101" s="37" t="s">
        <v>213</v>
      </c>
      <c r="C101" s="38">
        <v>196241</v>
      </c>
      <c r="D101" s="46" t="str">
        <f t="shared" si="12"/>
        <v>N/A</v>
      </c>
      <c r="E101" s="38">
        <v>203596</v>
      </c>
      <c r="F101" s="46" t="str">
        <f t="shared" si="13"/>
        <v>N/A</v>
      </c>
      <c r="G101" s="38">
        <v>178125</v>
      </c>
      <c r="H101" s="46" t="str">
        <f t="shared" si="14"/>
        <v>N/A</v>
      </c>
      <c r="I101" s="12">
        <v>3.7480000000000002</v>
      </c>
      <c r="J101" s="12">
        <v>-12.5</v>
      </c>
      <c r="K101" s="47" t="s">
        <v>739</v>
      </c>
      <c r="L101" s="9" t="str">
        <f t="shared" si="15"/>
        <v>Yes</v>
      </c>
    </row>
    <row r="102" spans="1:12" x14ac:dyDescent="0.2">
      <c r="A102" s="48" t="s">
        <v>1327</v>
      </c>
      <c r="B102" s="37" t="s">
        <v>213</v>
      </c>
      <c r="C102" s="49">
        <v>401.60863938</v>
      </c>
      <c r="D102" s="46" t="str">
        <f t="shared" si="12"/>
        <v>N/A</v>
      </c>
      <c r="E102" s="49">
        <v>389.91513586000002</v>
      </c>
      <c r="F102" s="46" t="str">
        <f t="shared" si="13"/>
        <v>N/A</v>
      </c>
      <c r="G102" s="49">
        <v>356.32031999999998</v>
      </c>
      <c r="H102" s="46" t="str">
        <f t="shared" si="14"/>
        <v>N/A</v>
      </c>
      <c r="I102" s="12">
        <v>-2.91</v>
      </c>
      <c r="J102" s="12">
        <v>-8.6199999999999992</v>
      </c>
      <c r="K102" s="47" t="s">
        <v>739</v>
      </c>
      <c r="L102" s="9" t="str">
        <f t="shared" si="15"/>
        <v>Yes</v>
      </c>
    </row>
    <row r="103" spans="1:12" ht="25.5" x14ac:dyDescent="0.2">
      <c r="A103" s="48" t="s">
        <v>566</v>
      </c>
      <c r="B103" s="37" t="s">
        <v>213</v>
      </c>
      <c r="C103" s="49">
        <v>4876481</v>
      </c>
      <c r="D103" s="46" t="str">
        <f t="shared" si="12"/>
        <v>N/A</v>
      </c>
      <c r="E103" s="49">
        <v>5038045</v>
      </c>
      <c r="F103" s="46" t="str">
        <f t="shared" si="13"/>
        <v>N/A</v>
      </c>
      <c r="G103" s="49">
        <v>2155128</v>
      </c>
      <c r="H103" s="46" t="str">
        <f t="shared" si="14"/>
        <v>N/A</v>
      </c>
      <c r="I103" s="12">
        <v>3.3130000000000002</v>
      </c>
      <c r="J103" s="12">
        <v>-57.2</v>
      </c>
      <c r="K103" s="47" t="s">
        <v>739</v>
      </c>
      <c r="L103" s="9" t="str">
        <f t="shared" si="15"/>
        <v>No</v>
      </c>
    </row>
    <row r="104" spans="1:12" x14ac:dyDescent="0.2">
      <c r="A104" s="48" t="s">
        <v>567</v>
      </c>
      <c r="B104" s="37" t="s">
        <v>213</v>
      </c>
      <c r="C104" s="38">
        <v>3823</v>
      </c>
      <c r="D104" s="46" t="str">
        <f t="shared" si="12"/>
        <v>N/A</v>
      </c>
      <c r="E104" s="38">
        <v>4097</v>
      </c>
      <c r="F104" s="46" t="str">
        <f t="shared" si="13"/>
        <v>N/A</v>
      </c>
      <c r="G104" s="38">
        <v>2055</v>
      </c>
      <c r="H104" s="46" t="str">
        <f t="shared" si="14"/>
        <v>N/A</v>
      </c>
      <c r="I104" s="12">
        <v>7.1669999999999998</v>
      </c>
      <c r="J104" s="12">
        <v>-49.8</v>
      </c>
      <c r="K104" s="47" t="s">
        <v>739</v>
      </c>
      <c r="L104" s="9" t="str">
        <f t="shared" si="15"/>
        <v>No</v>
      </c>
    </row>
    <row r="105" spans="1:12" ht="25.5" x14ac:dyDescent="0.2">
      <c r="A105" s="48" t="s">
        <v>1328</v>
      </c>
      <c r="B105" s="37" t="s">
        <v>213</v>
      </c>
      <c r="C105" s="49">
        <v>1275.5639550000001</v>
      </c>
      <c r="D105" s="46" t="str">
        <f t="shared" si="12"/>
        <v>N/A</v>
      </c>
      <c r="E105" s="49">
        <v>1229.6912374999999</v>
      </c>
      <c r="F105" s="46" t="str">
        <f t="shared" si="13"/>
        <v>N/A</v>
      </c>
      <c r="G105" s="49">
        <v>1048.7240876000001</v>
      </c>
      <c r="H105" s="46" t="str">
        <f t="shared" si="14"/>
        <v>N/A</v>
      </c>
      <c r="I105" s="12">
        <v>-3.6</v>
      </c>
      <c r="J105" s="12">
        <v>-14.7</v>
      </c>
      <c r="K105" s="47" t="s">
        <v>739</v>
      </c>
      <c r="L105" s="9" t="str">
        <f t="shared" si="15"/>
        <v>Yes</v>
      </c>
    </row>
    <row r="106" spans="1:12" ht="25.5" x14ac:dyDescent="0.2">
      <c r="A106" s="48" t="s">
        <v>568</v>
      </c>
      <c r="B106" s="37" t="s">
        <v>213</v>
      </c>
      <c r="C106" s="49">
        <v>109671082</v>
      </c>
      <c r="D106" s="46" t="str">
        <f t="shared" si="12"/>
        <v>N/A</v>
      </c>
      <c r="E106" s="49">
        <v>112393741</v>
      </c>
      <c r="F106" s="46" t="str">
        <f t="shared" si="13"/>
        <v>N/A</v>
      </c>
      <c r="G106" s="49">
        <v>82434624</v>
      </c>
      <c r="H106" s="46" t="str">
        <f t="shared" si="14"/>
        <v>N/A</v>
      </c>
      <c r="I106" s="12">
        <v>2.4830000000000001</v>
      </c>
      <c r="J106" s="12">
        <v>-26.7</v>
      </c>
      <c r="K106" s="47" t="s">
        <v>739</v>
      </c>
      <c r="L106" s="9" t="str">
        <f t="shared" si="15"/>
        <v>Yes</v>
      </c>
    </row>
    <row r="107" spans="1:12" x14ac:dyDescent="0.2">
      <c r="A107" s="48" t="s">
        <v>569</v>
      </c>
      <c r="B107" s="37" t="s">
        <v>213</v>
      </c>
      <c r="C107" s="38">
        <v>356020</v>
      </c>
      <c r="D107" s="46" t="str">
        <f t="shared" si="12"/>
        <v>N/A</v>
      </c>
      <c r="E107" s="38">
        <v>353654</v>
      </c>
      <c r="F107" s="46" t="str">
        <f t="shared" si="13"/>
        <v>N/A</v>
      </c>
      <c r="G107" s="38">
        <v>309648</v>
      </c>
      <c r="H107" s="46" t="str">
        <f t="shared" si="14"/>
        <v>N/A</v>
      </c>
      <c r="I107" s="12">
        <v>-0.66500000000000004</v>
      </c>
      <c r="J107" s="12">
        <v>-12.4</v>
      </c>
      <c r="K107" s="47" t="s">
        <v>739</v>
      </c>
      <c r="L107" s="9" t="str">
        <f t="shared" si="15"/>
        <v>Yes</v>
      </c>
    </row>
    <row r="108" spans="1:12" x14ac:dyDescent="0.2">
      <c r="A108" s="48" t="s">
        <v>1329</v>
      </c>
      <c r="B108" s="37" t="s">
        <v>213</v>
      </c>
      <c r="C108" s="49">
        <v>308.04753104000002</v>
      </c>
      <c r="D108" s="46" t="str">
        <f t="shared" si="12"/>
        <v>N/A</v>
      </c>
      <c r="E108" s="49">
        <v>317.80706849000001</v>
      </c>
      <c r="F108" s="46" t="str">
        <f t="shared" si="13"/>
        <v>N/A</v>
      </c>
      <c r="G108" s="49">
        <v>266.22043094000003</v>
      </c>
      <c r="H108" s="46" t="str">
        <f t="shared" si="14"/>
        <v>N/A</v>
      </c>
      <c r="I108" s="12">
        <v>3.1680000000000001</v>
      </c>
      <c r="J108" s="12">
        <v>-16.2</v>
      </c>
      <c r="K108" s="47" t="s">
        <v>739</v>
      </c>
      <c r="L108" s="9" t="str">
        <f t="shared" si="15"/>
        <v>Yes</v>
      </c>
    </row>
    <row r="109" spans="1:12" x14ac:dyDescent="0.2">
      <c r="A109" s="48" t="s">
        <v>570</v>
      </c>
      <c r="B109" s="37" t="s">
        <v>213</v>
      </c>
      <c r="C109" s="49">
        <v>323424256</v>
      </c>
      <c r="D109" s="46" t="str">
        <f t="shared" si="12"/>
        <v>N/A</v>
      </c>
      <c r="E109" s="49">
        <v>329321534</v>
      </c>
      <c r="F109" s="46" t="str">
        <f t="shared" si="13"/>
        <v>N/A</v>
      </c>
      <c r="G109" s="49">
        <v>223882156</v>
      </c>
      <c r="H109" s="46" t="str">
        <f t="shared" si="14"/>
        <v>N/A</v>
      </c>
      <c r="I109" s="12">
        <v>1.823</v>
      </c>
      <c r="J109" s="12">
        <v>-32</v>
      </c>
      <c r="K109" s="47" t="s">
        <v>739</v>
      </c>
      <c r="L109" s="9" t="str">
        <f t="shared" si="15"/>
        <v>No</v>
      </c>
    </row>
    <row r="110" spans="1:12" x14ac:dyDescent="0.2">
      <c r="A110" s="48" t="s">
        <v>571</v>
      </c>
      <c r="B110" s="37" t="s">
        <v>213</v>
      </c>
      <c r="C110" s="38">
        <v>431872</v>
      </c>
      <c r="D110" s="46" t="str">
        <f t="shared" si="12"/>
        <v>N/A</v>
      </c>
      <c r="E110" s="38">
        <v>441455</v>
      </c>
      <c r="F110" s="46" t="str">
        <f t="shared" si="13"/>
        <v>N/A</v>
      </c>
      <c r="G110" s="38">
        <v>383202</v>
      </c>
      <c r="H110" s="46" t="str">
        <f t="shared" si="14"/>
        <v>N/A</v>
      </c>
      <c r="I110" s="12">
        <v>2.2189999999999999</v>
      </c>
      <c r="J110" s="12">
        <v>-13.2</v>
      </c>
      <c r="K110" s="47" t="s">
        <v>739</v>
      </c>
      <c r="L110" s="9" t="str">
        <f t="shared" si="15"/>
        <v>Yes</v>
      </c>
    </row>
    <row r="111" spans="1:12" x14ac:dyDescent="0.2">
      <c r="A111" s="48" t="s">
        <v>1330</v>
      </c>
      <c r="B111" s="37" t="s">
        <v>213</v>
      </c>
      <c r="C111" s="49">
        <v>748.88915234000001</v>
      </c>
      <c r="D111" s="46" t="str">
        <f t="shared" si="12"/>
        <v>N/A</v>
      </c>
      <c r="E111" s="49">
        <v>745.99117464000005</v>
      </c>
      <c r="F111" s="46" t="str">
        <f t="shared" si="13"/>
        <v>N/A</v>
      </c>
      <c r="G111" s="49">
        <v>584.24057286000004</v>
      </c>
      <c r="H111" s="46" t="str">
        <f t="shared" si="14"/>
        <v>N/A</v>
      </c>
      <c r="I111" s="12">
        <v>-0.38700000000000001</v>
      </c>
      <c r="J111" s="12">
        <v>-21.7</v>
      </c>
      <c r="K111" s="47" t="s">
        <v>739</v>
      </c>
      <c r="L111" s="9" t="str">
        <f t="shared" si="15"/>
        <v>Yes</v>
      </c>
    </row>
    <row r="112" spans="1:12" ht="25.5" x14ac:dyDescent="0.2">
      <c r="A112" s="48" t="s">
        <v>572</v>
      </c>
      <c r="B112" s="37" t="s">
        <v>213</v>
      </c>
      <c r="C112" s="49">
        <v>59979763</v>
      </c>
      <c r="D112" s="46" t="str">
        <f t="shared" si="12"/>
        <v>N/A</v>
      </c>
      <c r="E112" s="49">
        <v>62494202</v>
      </c>
      <c r="F112" s="46" t="str">
        <f t="shared" si="13"/>
        <v>N/A</v>
      </c>
      <c r="G112" s="49">
        <v>59820281</v>
      </c>
      <c r="H112" s="46" t="str">
        <f t="shared" si="14"/>
        <v>N/A</v>
      </c>
      <c r="I112" s="12">
        <v>4.1920000000000002</v>
      </c>
      <c r="J112" s="12">
        <v>-4.28</v>
      </c>
      <c r="K112" s="47" t="s">
        <v>739</v>
      </c>
      <c r="L112" s="9" t="str">
        <f t="shared" si="15"/>
        <v>Yes</v>
      </c>
    </row>
    <row r="113" spans="1:12" x14ac:dyDescent="0.2">
      <c r="A113" s="48" t="s">
        <v>573</v>
      </c>
      <c r="B113" s="37" t="s">
        <v>213</v>
      </c>
      <c r="C113" s="38">
        <v>145592</v>
      </c>
      <c r="D113" s="46" t="str">
        <f t="shared" si="12"/>
        <v>N/A</v>
      </c>
      <c r="E113" s="38">
        <v>149211</v>
      </c>
      <c r="F113" s="46" t="str">
        <f t="shared" si="13"/>
        <v>N/A</v>
      </c>
      <c r="G113" s="38">
        <v>126607</v>
      </c>
      <c r="H113" s="46" t="str">
        <f t="shared" si="14"/>
        <v>N/A</v>
      </c>
      <c r="I113" s="12">
        <v>2.4860000000000002</v>
      </c>
      <c r="J113" s="12">
        <v>-15.1</v>
      </c>
      <c r="K113" s="47" t="s">
        <v>739</v>
      </c>
      <c r="L113" s="9" t="str">
        <f t="shared" si="15"/>
        <v>Yes</v>
      </c>
    </row>
    <row r="114" spans="1:12" ht="25.5" x14ac:dyDescent="0.2">
      <c r="A114" s="48" t="s">
        <v>1331</v>
      </c>
      <c r="B114" s="37" t="s">
        <v>213</v>
      </c>
      <c r="C114" s="49">
        <v>411.97155750000002</v>
      </c>
      <c r="D114" s="46" t="str">
        <f t="shared" si="12"/>
        <v>N/A</v>
      </c>
      <c r="E114" s="49">
        <v>418.83106472999998</v>
      </c>
      <c r="F114" s="46" t="str">
        <f t="shared" si="13"/>
        <v>N/A</v>
      </c>
      <c r="G114" s="49">
        <v>472.48794299999997</v>
      </c>
      <c r="H114" s="46" t="str">
        <f t="shared" si="14"/>
        <v>N/A</v>
      </c>
      <c r="I114" s="12">
        <v>1.665</v>
      </c>
      <c r="J114" s="12">
        <v>12.81</v>
      </c>
      <c r="K114" s="47" t="s">
        <v>739</v>
      </c>
      <c r="L114" s="9" t="str">
        <f t="shared" si="15"/>
        <v>Yes</v>
      </c>
    </row>
    <row r="115" spans="1:12" ht="25.5" x14ac:dyDescent="0.2">
      <c r="A115" s="48" t="s">
        <v>574</v>
      </c>
      <c r="B115" s="37" t="s">
        <v>213</v>
      </c>
      <c r="C115" s="49">
        <v>14514296</v>
      </c>
      <c r="D115" s="46" t="str">
        <f t="shared" si="12"/>
        <v>N/A</v>
      </c>
      <c r="E115" s="49">
        <v>15394830</v>
      </c>
      <c r="F115" s="46" t="str">
        <f t="shared" si="13"/>
        <v>N/A</v>
      </c>
      <c r="G115" s="49">
        <v>9743034</v>
      </c>
      <c r="H115" s="46" t="str">
        <f t="shared" si="14"/>
        <v>N/A</v>
      </c>
      <c r="I115" s="12">
        <v>6.0670000000000002</v>
      </c>
      <c r="J115" s="12">
        <v>-36.700000000000003</v>
      </c>
      <c r="K115" s="47" t="s">
        <v>739</v>
      </c>
      <c r="L115" s="9" t="str">
        <f t="shared" si="15"/>
        <v>No</v>
      </c>
    </row>
    <row r="116" spans="1:12" x14ac:dyDescent="0.2">
      <c r="A116" s="3" t="s">
        <v>575</v>
      </c>
      <c r="B116" s="37" t="s">
        <v>213</v>
      </c>
      <c r="C116" s="38">
        <v>26950</v>
      </c>
      <c r="D116" s="46" t="str">
        <f t="shared" si="12"/>
        <v>N/A</v>
      </c>
      <c r="E116" s="38">
        <v>27434</v>
      </c>
      <c r="F116" s="46" t="str">
        <f t="shared" si="13"/>
        <v>N/A</v>
      </c>
      <c r="G116" s="38">
        <v>18958</v>
      </c>
      <c r="H116" s="46" t="str">
        <f t="shared" si="14"/>
        <v>N/A</v>
      </c>
      <c r="I116" s="12">
        <v>1.796</v>
      </c>
      <c r="J116" s="12">
        <v>-30.9</v>
      </c>
      <c r="K116" s="47" t="s">
        <v>739</v>
      </c>
      <c r="L116" s="9" t="str">
        <f t="shared" si="15"/>
        <v>No</v>
      </c>
    </row>
    <row r="117" spans="1:12" ht="25.5" x14ac:dyDescent="0.2">
      <c r="A117" s="3" t="s">
        <v>1332</v>
      </c>
      <c r="B117" s="37" t="s">
        <v>213</v>
      </c>
      <c r="C117" s="49">
        <v>538.56385899999998</v>
      </c>
      <c r="D117" s="46" t="str">
        <f t="shared" si="12"/>
        <v>N/A</v>
      </c>
      <c r="E117" s="49">
        <v>561.15878107000003</v>
      </c>
      <c r="F117" s="46" t="str">
        <f t="shared" si="13"/>
        <v>N/A</v>
      </c>
      <c r="G117" s="49">
        <v>513.92731301000003</v>
      </c>
      <c r="H117" s="46" t="str">
        <f t="shared" si="14"/>
        <v>N/A</v>
      </c>
      <c r="I117" s="12">
        <v>4.1950000000000003</v>
      </c>
      <c r="J117" s="12">
        <v>-8.42</v>
      </c>
      <c r="K117" s="47" t="s">
        <v>739</v>
      </c>
      <c r="L117" s="9" t="str">
        <f t="shared" si="15"/>
        <v>Yes</v>
      </c>
    </row>
    <row r="118" spans="1:12" ht="25.5" x14ac:dyDescent="0.2">
      <c r="A118" s="4" t="s">
        <v>576</v>
      </c>
      <c r="B118" s="37" t="s">
        <v>213</v>
      </c>
      <c r="C118" s="49">
        <v>4967936</v>
      </c>
      <c r="D118" s="46" t="str">
        <f t="shared" si="12"/>
        <v>N/A</v>
      </c>
      <c r="E118" s="49">
        <v>5492338</v>
      </c>
      <c r="F118" s="46" t="str">
        <f t="shared" si="13"/>
        <v>N/A</v>
      </c>
      <c r="G118" s="49">
        <v>5391380</v>
      </c>
      <c r="H118" s="46" t="str">
        <f t="shared" si="14"/>
        <v>N/A</v>
      </c>
      <c r="I118" s="12">
        <v>10.56</v>
      </c>
      <c r="J118" s="12">
        <v>-1.84</v>
      </c>
      <c r="K118" s="47" t="s">
        <v>739</v>
      </c>
      <c r="L118" s="9" t="str">
        <f t="shared" si="15"/>
        <v>Yes</v>
      </c>
    </row>
    <row r="119" spans="1:12" x14ac:dyDescent="0.2">
      <c r="A119" s="4" t="s">
        <v>577</v>
      </c>
      <c r="B119" s="37" t="s">
        <v>213</v>
      </c>
      <c r="C119" s="38">
        <v>382</v>
      </c>
      <c r="D119" s="46" t="str">
        <f t="shared" si="12"/>
        <v>N/A</v>
      </c>
      <c r="E119" s="38">
        <v>376</v>
      </c>
      <c r="F119" s="46" t="str">
        <f t="shared" si="13"/>
        <v>N/A</v>
      </c>
      <c r="G119" s="38">
        <v>343</v>
      </c>
      <c r="H119" s="46" t="str">
        <f t="shared" si="14"/>
        <v>N/A</v>
      </c>
      <c r="I119" s="12">
        <v>-1.57</v>
      </c>
      <c r="J119" s="12">
        <v>-8.7799999999999994</v>
      </c>
      <c r="K119" s="47" t="s">
        <v>739</v>
      </c>
      <c r="L119" s="9" t="str">
        <f t="shared" si="15"/>
        <v>Yes</v>
      </c>
    </row>
    <row r="120" spans="1:12" ht="25.5" x14ac:dyDescent="0.2">
      <c r="A120" s="4" t="s">
        <v>1333</v>
      </c>
      <c r="B120" s="37" t="s">
        <v>213</v>
      </c>
      <c r="C120" s="49">
        <v>13005.068063000001</v>
      </c>
      <c r="D120" s="46" t="str">
        <f t="shared" si="12"/>
        <v>N/A</v>
      </c>
      <c r="E120" s="49">
        <v>14607.281915</v>
      </c>
      <c r="F120" s="46" t="str">
        <f t="shared" si="13"/>
        <v>N/A</v>
      </c>
      <c r="G120" s="49">
        <v>15718.309037999999</v>
      </c>
      <c r="H120" s="46" t="str">
        <f t="shared" si="14"/>
        <v>N/A</v>
      </c>
      <c r="I120" s="12">
        <v>12.32</v>
      </c>
      <c r="J120" s="12">
        <v>7.6059999999999999</v>
      </c>
      <c r="K120" s="47" t="s">
        <v>739</v>
      </c>
      <c r="L120" s="9" t="str">
        <f t="shared" si="15"/>
        <v>Yes</v>
      </c>
    </row>
    <row r="121" spans="1:12" ht="25.5" x14ac:dyDescent="0.2">
      <c r="A121" s="4" t="s">
        <v>578</v>
      </c>
      <c r="B121" s="37" t="s">
        <v>213</v>
      </c>
      <c r="C121" s="49">
        <v>40194747</v>
      </c>
      <c r="D121" s="46" t="str">
        <f t="shared" si="12"/>
        <v>N/A</v>
      </c>
      <c r="E121" s="49">
        <v>38116546</v>
      </c>
      <c r="F121" s="46" t="str">
        <f t="shared" si="13"/>
        <v>N/A</v>
      </c>
      <c r="G121" s="49">
        <v>26018347</v>
      </c>
      <c r="H121" s="46" t="str">
        <f t="shared" si="14"/>
        <v>N/A</v>
      </c>
      <c r="I121" s="12">
        <v>-5.17</v>
      </c>
      <c r="J121" s="12">
        <v>-31.7</v>
      </c>
      <c r="K121" s="47" t="s">
        <v>739</v>
      </c>
      <c r="L121" s="9" t="str">
        <f t="shared" si="15"/>
        <v>No</v>
      </c>
    </row>
    <row r="122" spans="1:12" ht="25.5" x14ac:dyDescent="0.2">
      <c r="A122" s="4" t="s">
        <v>579</v>
      </c>
      <c r="B122" s="37" t="s">
        <v>213</v>
      </c>
      <c r="C122" s="38">
        <v>32280</v>
      </c>
      <c r="D122" s="46" t="str">
        <f t="shared" si="12"/>
        <v>N/A</v>
      </c>
      <c r="E122" s="38">
        <v>32975</v>
      </c>
      <c r="F122" s="46" t="str">
        <f t="shared" si="13"/>
        <v>N/A</v>
      </c>
      <c r="G122" s="38">
        <v>22901</v>
      </c>
      <c r="H122" s="46" t="str">
        <f t="shared" si="14"/>
        <v>N/A</v>
      </c>
      <c r="I122" s="12">
        <v>2.153</v>
      </c>
      <c r="J122" s="12">
        <v>-30.6</v>
      </c>
      <c r="K122" s="47" t="s">
        <v>739</v>
      </c>
      <c r="L122" s="9" t="str">
        <f t="shared" si="15"/>
        <v>No</v>
      </c>
    </row>
    <row r="123" spans="1:12" ht="25.5" x14ac:dyDescent="0.2">
      <c r="A123" s="4" t="s">
        <v>1334</v>
      </c>
      <c r="B123" s="37" t="s">
        <v>213</v>
      </c>
      <c r="C123" s="49">
        <v>1245.1904274999999</v>
      </c>
      <c r="D123" s="46" t="str">
        <f t="shared" si="12"/>
        <v>N/A</v>
      </c>
      <c r="E123" s="49">
        <v>1155.9225474</v>
      </c>
      <c r="F123" s="46" t="str">
        <f t="shared" si="13"/>
        <v>N/A</v>
      </c>
      <c r="G123" s="49">
        <v>1136.1227457</v>
      </c>
      <c r="H123" s="46" t="str">
        <f t="shared" si="14"/>
        <v>N/A</v>
      </c>
      <c r="I123" s="12">
        <v>-7.17</v>
      </c>
      <c r="J123" s="12">
        <v>-1.71</v>
      </c>
      <c r="K123" s="47" t="s">
        <v>739</v>
      </c>
      <c r="L123" s="9" t="str">
        <f t="shared" si="15"/>
        <v>Yes</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5645279</v>
      </c>
      <c r="D127" s="46" t="str">
        <f t="shared" si="12"/>
        <v>N/A</v>
      </c>
      <c r="E127" s="49">
        <v>6194160</v>
      </c>
      <c r="F127" s="46" t="str">
        <f t="shared" si="13"/>
        <v>N/A</v>
      </c>
      <c r="G127" s="49">
        <v>5128564</v>
      </c>
      <c r="H127" s="46" t="str">
        <f t="shared" si="14"/>
        <v>N/A</v>
      </c>
      <c r="I127" s="12">
        <v>9.7230000000000008</v>
      </c>
      <c r="J127" s="12">
        <v>-17.2</v>
      </c>
      <c r="K127" s="47" t="s">
        <v>739</v>
      </c>
      <c r="L127" s="9" t="str">
        <f t="shared" si="15"/>
        <v>Yes</v>
      </c>
    </row>
    <row r="128" spans="1:12" x14ac:dyDescent="0.2">
      <c r="A128" s="2" t="s">
        <v>583</v>
      </c>
      <c r="B128" s="37" t="s">
        <v>213</v>
      </c>
      <c r="C128" s="38">
        <v>5053</v>
      </c>
      <c r="D128" s="46" t="str">
        <f t="shared" si="12"/>
        <v>N/A</v>
      </c>
      <c r="E128" s="38">
        <v>4368</v>
      </c>
      <c r="F128" s="46" t="str">
        <f t="shared" si="13"/>
        <v>N/A</v>
      </c>
      <c r="G128" s="38">
        <v>5201</v>
      </c>
      <c r="H128" s="46" t="str">
        <f t="shared" si="14"/>
        <v>N/A</v>
      </c>
      <c r="I128" s="12">
        <v>-13.6</v>
      </c>
      <c r="J128" s="12">
        <v>19.07</v>
      </c>
      <c r="K128" s="47" t="s">
        <v>739</v>
      </c>
      <c r="L128" s="9" t="str">
        <f t="shared" si="15"/>
        <v>Yes</v>
      </c>
    </row>
    <row r="129" spans="1:12" ht="25.5" x14ac:dyDescent="0.2">
      <c r="A129" s="2" t="s">
        <v>1336</v>
      </c>
      <c r="B129" s="37" t="s">
        <v>213</v>
      </c>
      <c r="C129" s="49">
        <v>1117.2133386</v>
      </c>
      <c r="D129" s="46" t="str">
        <f t="shared" si="12"/>
        <v>N/A</v>
      </c>
      <c r="E129" s="49">
        <v>1418.0769230999999</v>
      </c>
      <c r="F129" s="46" t="str">
        <f t="shared" si="13"/>
        <v>N/A</v>
      </c>
      <c r="G129" s="49">
        <v>986.07267833000003</v>
      </c>
      <c r="H129" s="46" t="str">
        <f t="shared" si="14"/>
        <v>N/A</v>
      </c>
      <c r="I129" s="12">
        <v>26.93</v>
      </c>
      <c r="J129" s="12">
        <v>-30.5</v>
      </c>
      <c r="K129" s="47" t="s">
        <v>739</v>
      </c>
      <c r="L129" s="9" t="str">
        <f t="shared" si="15"/>
        <v>No</v>
      </c>
    </row>
    <row r="130" spans="1:12" ht="25.5" x14ac:dyDescent="0.2">
      <c r="A130" s="2" t="s">
        <v>584</v>
      </c>
      <c r="B130" s="37" t="s">
        <v>213</v>
      </c>
      <c r="C130" s="49">
        <v>13715222</v>
      </c>
      <c r="D130" s="46" t="str">
        <f t="shared" si="12"/>
        <v>N/A</v>
      </c>
      <c r="E130" s="49">
        <v>15811654</v>
      </c>
      <c r="F130" s="46" t="str">
        <f t="shared" si="13"/>
        <v>N/A</v>
      </c>
      <c r="G130" s="49">
        <v>2974069</v>
      </c>
      <c r="H130" s="46" t="str">
        <f t="shared" si="14"/>
        <v>N/A</v>
      </c>
      <c r="I130" s="12">
        <v>15.29</v>
      </c>
      <c r="J130" s="12">
        <v>-81.2</v>
      </c>
      <c r="K130" s="47" t="s">
        <v>739</v>
      </c>
      <c r="L130" s="9" t="str">
        <f t="shared" si="15"/>
        <v>No</v>
      </c>
    </row>
    <row r="131" spans="1:12" x14ac:dyDescent="0.2">
      <c r="A131" s="2" t="s">
        <v>585</v>
      </c>
      <c r="B131" s="37" t="s">
        <v>213</v>
      </c>
      <c r="C131" s="38">
        <v>892</v>
      </c>
      <c r="D131" s="46" t="str">
        <f t="shared" si="12"/>
        <v>N/A</v>
      </c>
      <c r="E131" s="38">
        <v>935</v>
      </c>
      <c r="F131" s="46" t="str">
        <f t="shared" si="13"/>
        <v>N/A</v>
      </c>
      <c r="G131" s="38">
        <v>344</v>
      </c>
      <c r="H131" s="46" t="str">
        <f t="shared" si="14"/>
        <v>N/A</v>
      </c>
      <c r="I131" s="12">
        <v>4.8209999999999997</v>
      </c>
      <c r="J131" s="12">
        <v>-63.2</v>
      </c>
      <c r="K131" s="47" t="s">
        <v>739</v>
      </c>
      <c r="L131" s="9" t="str">
        <f t="shared" si="15"/>
        <v>No</v>
      </c>
    </row>
    <row r="132" spans="1:12" x14ac:dyDescent="0.2">
      <c r="A132" s="2" t="s">
        <v>1337</v>
      </c>
      <c r="B132" s="37" t="s">
        <v>213</v>
      </c>
      <c r="C132" s="49">
        <v>15375.809417</v>
      </c>
      <c r="D132" s="46" t="str">
        <f t="shared" si="12"/>
        <v>N/A</v>
      </c>
      <c r="E132" s="49">
        <v>16910.859893000001</v>
      </c>
      <c r="F132" s="46" t="str">
        <f t="shared" si="13"/>
        <v>N/A</v>
      </c>
      <c r="G132" s="49">
        <v>8645.5494185999996</v>
      </c>
      <c r="H132" s="46" t="str">
        <f t="shared" si="14"/>
        <v>N/A</v>
      </c>
      <c r="I132" s="12">
        <v>9.984</v>
      </c>
      <c r="J132" s="12">
        <v>-48.9</v>
      </c>
      <c r="K132" s="47" t="s">
        <v>739</v>
      </c>
      <c r="L132" s="9" t="str">
        <f t="shared" si="15"/>
        <v>No</v>
      </c>
    </row>
    <row r="133" spans="1:12" ht="25.5" x14ac:dyDescent="0.2">
      <c r="A133" s="2" t="s">
        <v>586</v>
      </c>
      <c r="B133" s="37" t="s">
        <v>213</v>
      </c>
      <c r="C133" s="49">
        <v>4708964</v>
      </c>
      <c r="D133" s="46" t="str">
        <f t="shared" si="12"/>
        <v>N/A</v>
      </c>
      <c r="E133" s="49">
        <v>5676235</v>
      </c>
      <c r="F133" s="46" t="str">
        <f t="shared" si="13"/>
        <v>N/A</v>
      </c>
      <c r="G133" s="49">
        <v>5748943</v>
      </c>
      <c r="H133" s="46" t="str">
        <f t="shared" si="14"/>
        <v>N/A</v>
      </c>
      <c r="I133" s="12">
        <v>20.54</v>
      </c>
      <c r="J133" s="12">
        <v>1.2809999999999999</v>
      </c>
      <c r="K133" s="47" t="s">
        <v>739</v>
      </c>
      <c r="L133" s="9" t="str">
        <f>IF(J133="Div by 0", "N/A", IF(OR(J133="N/A",K133="N/A"),"N/A", IF(J133&gt;VALUE(MID(K133,1,2)), "No", IF(J133&lt;-1*VALUE(MID(K133,1,2)), "No", "Yes"))))</f>
        <v>Yes</v>
      </c>
    </row>
    <row r="134" spans="1:12" x14ac:dyDescent="0.2">
      <c r="A134" s="2" t="s">
        <v>587</v>
      </c>
      <c r="B134" s="37" t="s">
        <v>213</v>
      </c>
      <c r="C134" s="38">
        <v>26984</v>
      </c>
      <c r="D134" s="46" t="str">
        <f t="shared" si="12"/>
        <v>N/A</v>
      </c>
      <c r="E134" s="38">
        <v>31772</v>
      </c>
      <c r="F134" s="46" t="str">
        <f t="shared" si="13"/>
        <v>N/A</v>
      </c>
      <c r="G134" s="38">
        <v>31831</v>
      </c>
      <c r="H134" s="46" t="str">
        <f t="shared" si="14"/>
        <v>N/A</v>
      </c>
      <c r="I134" s="12">
        <v>17.739999999999998</v>
      </c>
      <c r="J134" s="12">
        <v>0.1857</v>
      </c>
      <c r="K134" s="47" t="s">
        <v>739</v>
      </c>
      <c r="L134" s="9" t="str">
        <f t="shared" ref="L134:L138" si="16">IF(J134="Div by 0", "N/A", IF(OR(J134="N/A",K134="N/A"),"N/A", IF(J134&gt;VALUE(MID(K134,1,2)), "No", IF(J134&lt;-1*VALUE(MID(K134,1,2)), "No", "Yes"))))</f>
        <v>Yes</v>
      </c>
    </row>
    <row r="135" spans="1:12" ht="25.5" x14ac:dyDescent="0.2">
      <c r="A135" s="2" t="s">
        <v>1338</v>
      </c>
      <c r="B135" s="37" t="s">
        <v>213</v>
      </c>
      <c r="C135" s="49">
        <v>174.5094871</v>
      </c>
      <c r="D135" s="46" t="str">
        <f t="shared" si="12"/>
        <v>N/A</v>
      </c>
      <c r="E135" s="49">
        <v>178.65526249999999</v>
      </c>
      <c r="F135" s="46" t="str">
        <f t="shared" si="13"/>
        <v>N/A</v>
      </c>
      <c r="G135" s="49">
        <v>180.60830637000001</v>
      </c>
      <c r="H135" s="46" t="str">
        <f t="shared" si="14"/>
        <v>N/A</v>
      </c>
      <c r="I135" s="12">
        <v>2.3759999999999999</v>
      </c>
      <c r="J135" s="12">
        <v>1.093</v>
      </c>
      <c r="K135" s="47" t="s">
        <v>739</v>
      </c>
      <c r="L135" s="9" t="str">
        <f t="shared" si="16"/>
        <v>Yes</v>
      </c>
    </row>
    <row r="136" spans="1:12" ht="25.5" x14ac:dyDescent="0.2">
      <c r="A136" s="2" t="s">
        <v>588</v>
      </c>
      <c r="B136" s="37" t="s">
        <v>213</v>
      </c>
      <c r="C136" s="49">
        <v>1705134</v>
      </c>
      <c r="D136" s="46" t="str">
        <f t="shared" ref="D136:D150" si="17">IF($B136="N/A","N/A",IF(C136&gt;10,"No",IF(C136&lt;-10,"No","Yes")))</f>
        <v>N/A</v>
      </c>
      <c r="E136" s="49">
        <v>3654282</v>
      </c>
      <c r="F136" s="46" t="str">
        <f t="shared" ref="F136:F150" si="18">IF($B136="N/A","N/A",IF(E136&gt;10,"No",IF(E136&lt;-10,"No","Yes")))</f>
        <v>N/A</v>
      </c>
      <c r="G136" s="49">
        <v>2824279</v>
      </c>
      <c r="H136" s="46" t="str">
        <f t="shared" ref="H136:H150" si="19">IF($B136="N/A","N/A",IF(G136&gt;10,"No",IF(G136&lt;-10,"No","Yes")))</f>
        <v>N/A</v>
      </c>
      <c r="I136" s="12">
        <v>114.3</v>
      </c>
      <c r="J136" s="12">
        <v>-22.7</v>
      </c>
      <c r="K136" s="47" t="s">
        <v>739</v>
      </c>
      <c r="L136" s="9" t="str">
        <f t="shared" si="16"/>
        <v>Yes</v>
      </c>
    </row>
    <row r="137" spans="1:12" x14ac:dyDescent="0.2">
      <c r="A137" s="2" t="s">
        <v>589</v>
      </c>
      <c r="B137" s="37" t="s">
        <v>213</v>
      </c>
      <c r="C137" s="38">
        <v>35</v>
      </c>
      <c r="D137" s="46" t="str">
        <f t="shared" si="17"/>
        <v>N/A</v>
      </c>
      <c r="E137" s="38">
        <v>50</v>
      </c>
      <c r="F137" s="46" t="str">
        <f t="shared" si="18"/>
        <v>N/A</v>
      </c>
      <c r="G137" s="38">
        <v>41</v>
      </c>
      <c r="H137" s="46" t="str">
        <f t="shared" si="19"/>
        <v>N/A</v>
      </c>
      <c r="I137" s="12">
        <v>42.86</v>
      </c>
      <c r="J137" s="12">
        <v>-18</v>
      </c>
      <c r="K137" s="47" t="s">
        <v>739</v>
      </c>
      <c r="L137" s="9" t="str">
        <f t="shared" si="16"/>
        <v>Yes</v>
      </c>
    </row>
    <row r="138" spans="1:12" ht="25.5" x14ac:dyDescent="0.2">
      <c r="A138" s="2" t="s">
        <v>1339</v>
      </c>
      <c r="B138" s="37" t="s">
        <v>213</v>
      </c>
      <c r="C138" s="49">
        <v>48718.114286000004</v>
      </c>
      <c r="D138" s="46" t="str">
        <f t="shared" si="17"/>
        <v>N/A</v>
      </c>
      <c r="E138" s="49">
        <v>73085.64</v>
      </c>
      <c r="F138" s="46" t="str">
        <f t="shared" si="18"/>
        <v>N/A</v>
      </c>
      <c r="G138" s="49">
        <v>68884.853659</v>
      </c>
      <c r="H138" s="46" t="str">
        <f t="shared" si="19"/>
        <v>N/A</v>
      </c>
      <c r="I138" s="12">
        <v>50.02</v>
      </c>
      <c r="J138" s="12">
        <v>-5.75</v>
      </c>
      <c r="K138" s="47" t="s">
        <v>739</v>
      </c>
      <c r="L138" s="9" t="str">
        <f t="shared" si="16"/>
        <v>Yes</v>
      </c>
    </row>
    <row r="139" spans="1:12" ht="25.5" x14ac:dyDescent="0.2">
      <c r="A139" s="2" t="s">
        <v>590</v>
      </c>
      <c r="B139" s="37" t="s">
        <v>213</v>
      </c>
      <c r="C139" s="49">
        <v>53460771</v>
      </c>
      <c r="D139" s="46" t="str">
        <f t="shared" si="17"/>
        <v>N/A</v>
      </c>
      <c r="E139" s="49">
        <v>54589726</v>
      </c>
      <c r="F139" s="46" t="str">
        <f t="shared" si="18"/>
        <v>N/A</v>
      </c>
      <c r="G139" s="49">
        <v>23424706</v>
      </c>
      <c r="H139" s="46" t="str">
        <f t="shared" si="19"/>
        <v>N/A</v>
      </c>
      <c r="I139" s="12">
        <v>2.1120000000000001</v>
      </c>
      <c r="J139" s="12">
        <v>-57.1</v>
      </c>
      <c r="K139" s="47" t="s">
        <v>739</v>
      </c>
      <c r="L139" s="9" t="str">
        <f t="shared" ref="L139:L150" si="20">IF(J139="Div by 0", "N/A", IF(K139="N/A","N/A", IF(J139&gt;VALUE(MID(K139,1,2)), "No", IF(J139&lt;-1*VALUE(MID(K139,1,2)), "No", "Yes"))))</f>
        <v>No</v>
      </c>
    </row>
    <row r="140" spans="1:12" ht="25.5" x14ac:dyDescent="0.2">
      <c r="A140" s="2" t="s">
        <v>591</v>
      </c>
      <c r="B140" s="37" t="s">
        <v>213</v>
      </c>
      <c r="C140" s="38">
        <v>189457</v>
      </c>
      <c r="D140" s="46" t="str">
        <f t="shared" si="17"/>
        <v>N/A</v>
      </c>
      <c r="E140" s="38">
        <v>195388</v>
      </c>
      <c r="F140" s="46" t="str">
        <f t="shared" si="18"/>
        <v>N/A</v>
      </c>
      <c r="G140" s="38">
        <v>122369</v>
      </c>
      <c r="H140" s="46" t="str">
        <f t="shared" si="19"/>
        <v>N/A</v>
      </c>
      <c r="I140" s="12">
        <v>3.1309999999999998</v>
      </c>
      <c r="J140" s="12">
        <v>-37.4</v>
      </c>
      <c r="K140" s="47" t="s">
        <v>739</v>
      </c>
      <c r="L140" s="9" t="str">
        <f t="shared" si="20"/>
        <v>No</v>
      </c>
    </row>
    <row r="141" spans="1:12" ht="25.5" x14ac:dyDescent="0.2">
      <c r="A141" s="2" t="s">
        <v>1340</v>
      </c>
      <c r="B141" s="37" t="s">
        <v>213</v>
      </c>
      <c r="C141" s="49">
        <v>282.17891658999997</v>
      </c>
      <c r="D141" s="46" t="str">
        <f t="shared" si="17"/>
        <v>N/A</v>
      </c>
      <c r="E141" s="49">
        <v>279.39139557999999</v>
      </c>
      <c r="F141" s="46" t="str">
        <f t="shared" si="18"/>
        <v>N/A</v>
      </c>
      <c r="G141" s="49">
        <v>191.42679927</v>
      </c>
      <c r="H141" s="46" t="str">
        <f t="shared" si="19"/>
        <v>N/A</v>
      </c>
      <c r="I141" s="12">
        <v>-0.98799999999999999</v>
      </c>
      <c r="J141" s="12">
        <v>-31.5</v>
      </c>
      <c r="K141" s="47" t="s">
        <v>739</v>
      </c>
      <c r="L141" s="9" t="str">
        <f t="shared" si="20"/>
        <v>No</v>
      </c>
    </row>
    <row r="142" spans="1:12" ht="25.5" x14ac:dyDescent="0.2">
      <c r="A142" s="2" t="s">
        <v>592</v>
      </c>
      <c r="B142" s="37" t="s">
        <v>213</v>
      </c>
      <c r="C142" s="49">
        <v>163074</v>
      </c>
      <c r="D142" s="46" t="str">
        <f t="shared" si="17"/>
        <v>N/A</v>
      </c>
      <c r="E142" s="49">
        <v>238793</v>
      </c>
      <c r="F142" s="46" t="str">
        <f t="shared" si="18"/>
        <v>N/A</v>
      </c>
      <c r="G142" s="49">
        <v>6784</v>
      </c>
      <c r="H142" s="46" t="str">
        <f t="shared" si="19"/>
        <v>N/A</v>
      </c>
      <c r="I142" s="12">
        <v>46.43</v>
      </c>
      <c r="J142" s="12">
        <v>-97.2</v>
      </c>
      <c r="K142" s="47" t="s">
        <v>739</v>
      </c>
      <c r="L142" s="9" t="str">
        <f t="shared" si="20"/>
        <v>No</v>
      </c>
    </row>
    <row r="143" spans="1:12" x14ac:dyDescent="0.2">
      <c r="A143" s="3" t="s">
        <v>593</v>
      </c>
      <c r="B143" s="37" t="s">
        <v>213</v>
      </c>
      <c r="C143" s="38">
        <v>39</v>
      </c>
      <c r="D143" s="46" t="str">
        <f t="shared" si="17"/>
        <v>N/A</v>
      </c>
      <c r="E143" s="38">
        <v>55</v>
      </c>
      <c r="F143" s="46" t="str">
        <f t="shared" si="18"/>
        <v>N/A</v>
      </c>
      <c r="G143" s="38">
        <v>11</v>
      </c>
      <c r="H143" s="46" t="str">
        <f t="shared" si="19"/>
        <v>N/A</v>
      </c>
      <c r="I143" s="12">
        <v>41.03</v>
      </c>
      <c r="J143" s="12">
        <v>-92.7</v>
      </c>
      <c r="K143" s="47" t="s">
        <v>739</v>
      </c>
      <c r="L143" s="9" t="str">
        <f t="shared" si="20"/>
        <v>No</v>
      </c>
    </row>
    <row r="144" spans="1:12" ht="25.5" x14ac:dyDescent="0.2">
      <c r="A144" s="3" t="s">
        <v>1341</v>
      </c>
      <c r="B144" s="37" t="s">
        <v>213</v>
      </c>
      <c r="C144" s="49">
        <v>4181.3846154000003</v>
      </c>
      <c r="D144" s="46" t="str">
        <f t="shared" si="17"/>
        <v>N/A</v>
      </c>
      <c r="E144" s="49">
        <v>4341.6909090999998</v>
      </c>
      <c r="F144" s="46" t="str">
        <f t="shared" si="18"/>
        <v>N/A</v>
      </c>
      <c r="G144" s="49">
        <v>1696</v>
      </c>
      <c r="H144" s="46" t="str">
        <f t="shared" si="19"/>
        <v>N/A</v>
      </c>
      <c r="I144" s="12">
        <v>3.8340000000000001</v>
      </c>
      <c r="J144" s="12">
        <v>-60.9</v>
      </c>
      <c r="K144" s="47" t="s">
        <v>739</v>
      </c>
      <c r="L144" s="9" t="str">
        <f t="shared" si="20"/>
        <v>No</v>
      </c>
    </row>
    <row r="145" spans="1:12" ht="25.5" x14ac:dyDescent="0.2">
      <c r="A145" s="2" t="s">
        <v>594</v>
      </c>
      <c r="B145" s="37" t="s">
        <v>213</v>
      </c>
      <c r="C145" s="49">
        <v>101043383</v>
      </c>
      <c r="D145" s="46" t="str">
        <f t="shared" si="17"/>
        <v>N/A</v>
      </c>
      <c r="E145" s="49">
        <v>105039650</v>
      </c>
      <c r="F145" s="46" t="str">
        <f t="shared" si="18"/>
        <v>N/A</v>
      </c>
      <c r="G145" s="49">
        <v>62187412</v>
      </c>
      <c r="H145" s="46" t="str">
        <f t="shared" si="19"/>
        <v>N/A</v>
      </c>
      <c r="I145" s="12">
        <v>3.9550000000000001</v>
      </c>
      <c r="J145" s="12">
        <v>-40.799999999999997</v>
      </c>
      <c r="K145" s="47" t="s">
        <v>739</v>
      </c>
      <c r="L145" s="9" t="str">
        <f t="shared" si="20"/>
        <v>No</v>
      </c>
    </row>
    <row r="146" spans="1:12" x14ac:dyDescent="0.2">
      <c r="A146" s="2" t="s">
        <v>595</v>
      </c>
      <c r="B146" s="37" t="s">
        <v>213</v>
      </c>
      <c r="C146" s="38">
        <v>67701</v>
      </c>
      <c r="D146" s="46" t="str">
        <f t="shared" si="17"/>
        <v>N/A</v>
      </c>
      <c r="E146" s="38">
        <v>55136</v>
      </c>
      <c r="F146" s="46" t="str">
        <f t="shared" si="18"/>
        <v>N/A</v>
      </c>
      <c r="G146" s="38">
        <v>39234</v>
      </c>
      <c r="H146" s="46" t="str">
        <f t="shared" si="19"/>
        <v>N/A</v>
      </c>
      <c r="I146" s="12">
        <v>-18.600000000000001</v>
      </c>
      <c r="J146" s="12">
        <v>-28.8</v>
      </c>
      <c r="K146" s="47" t="s">
        <v>739</v>
      </c>
      <c r="L146" s="9" t="str">
        <f t="shared" si="20"/>
        <v>Yes</v>
      </c>
    </row>
    <row r="147" spans="1:12" ht="25.5" x14ac:dyDescent="0.2">
      <c r="A147" s="2" t="s">
        <v>1342</v>
      </c>
      <c r="B147" s="37" t="s">
        <v>213</v>
      </c>
      <c r="C147" s="49">
        <v>1492.4946898999999</v>
      </c>
      <c r="D147" s="46" t="str">
        <f t="shared" si="17"/>
        <v>N/A</v>
      </c>
      <c r="E147" s="49">
        <v>1905.1010229000001</v>
      </c>
      <c r="F147" s="46" t="str">
        <f t="shared" si="18"/>
        <v>N/A</v>
      </c>
      <c r="G147" s="49">
        <v>1585.0387929000001</v>
      </c>
      <c r="H147" s="46" t="str">
        <f t="shared" si="19"/>
        <v>N/A</v>
      </c>
      <c r="I147" s="12">
        <v>27.65</v>
      </c>
      <c r="J147" s="12">
        <v>-16.8</v>
      </c>
      <c r="K147" s="47" t="s">
        <v>739</v>
      </c>
      <c r="L147" s="9" t="str">
        <f t="shared" si="20"/>
        <v>Yes</v>
      </c>
    </row>
    <row r="148" spans="1:12" ht="25.5" x14ac:dyDescent="0.2">
      <c r="A148" s="2" t="s">
        <v>596</v>
      </c>
      <c r="B148" s="37" t="s">
        <v>213</v>
      </c>
      <c r="C148" s="49">
        <v>3087110</v>
      </c>
      <c r="D148" s="46" t="str">
        <f t="shared" si="17"/>
        <v>N/A</v>
      </c>
      <c r="E148" s="49">
        <v>3110589</v>
      </c>
      <c r="F148" s="46" t="str">
        <f t="shared" si="18"/>
        <v>N/A</v>
      </c>
      <c r="G148" s="49">
        <v>3348932</v>
      </c>
      <c r="H148" s="46" t="str">
        <f t="shared" si="19"/>
        <v>N/A</v>
      </c>
      <c r="I148" s="12">
        <v>0.76049999999999995</v>
      </c>
      <c r="J148" s="12">
        <v>7.6619999999999999</v>
      </c>
      <c r="K148" s="47" t="s">
        <v>739</v>
      </c>
      <c r="L148" s="9" t="str">
        <f t="shared" si="20"/>
        <v>Yes</v>
      </c>
    </row>
    <row r="149" spans="1:12" x14ac:dyDescent="0.2">
      <c r="A149" s="2" t="s">
        <v>597</v>
      </c>
      <c r="B149" s="37" t="s">
        <v>213</v>
      </c>
      <c r="C149" s="38">
        <v>252</v>
      </c>
      <c r="D149" s="46" t="str">
        <f t="shared" si="17"/>
        <v>N/A</v>
      </c>
      <c r="E149" s="38">
        <v>267</v>
      </c>
      <c r="F149" s="46" t="str">
        <f t="shared" si="18"/>
        <v>N/A</v>
      </c>
      <c r="G149" s="38">
        <v>301</v>
      </c>
      <c r="H149" s="46" t="str">
        <f t="shared" si="19"/>
        <v>N/A</v>
      </c>
      <c r="I149" s="12">
        <v>5.952</v>
      </c>
      <c r="J149" s="12">
        <v>12.73</v>
      </c>
      <c r="K149" s="47" t="s">
        <v>739</v>
      </c>
      <c r="L149" s="9" t="str">
        <f t="shared" si="20"/>
        <v>Yes</v>
      </c>
    </row>
    <row r="150" spans="1:12" ht="25.5" x14ac:dyDescent="0.2">
      <c r="A150" s="4" t="s">
        <v>1343</v>
      </c>
      <c r="B150" s="37" t="s">
        <v>213</v>
      </c>
      <c r="C150" s="49">
        <v>12250.436508000001</v>
      </c>
      <c r="D150" s="46" t="str">
        <f t="shared" si="17"/>
        <v>N/A</v>
      </c>
      <c r="E150" s="49">
        <v>11650.146067</v>
      </c>
      <c r="F150" s="46" t="str">
        <f t="shared" si="18"/>
        <v>N/A</v>
      </c>
      <c r="G150" s="49">
        <v>11126.019934</v>
      </c>
      <c r="H150" s="46" t="str">
        <f t="shared" si="19"/>
        <v>N/A</v>
      </c>
      <c r="I150" s="12">
        <v>-4.9000000000000004</v>
      </c>
      <c r="J150" s="12">
        <v>-4.5</v>
      </c>
      <c r="K150" s="47" t="s">
        <v>739</v>
      </c>
      <c r="L150" s="9" t="str">
        <f t="shared" si="20"/>
        <v>Yes</v>
      </c>
    </row>
    <row r="151" spans="1:12" ht="25.5" x14ac:dyDescent="0.2">
      <c r="A151" s="4" t="s">
        <v>1344</v>
      </c>
      <c r="B151" s="37" t="s">
        <v>213</v>
      </c>
      <c r="C151" s="49">
        <v>1005.9935743999999</v>
      </c>
      <c r="D151" s="46" t="str">
        <f t="shared" ref="D151:D170" si="21">IF($B151="N/A","N/A",IF(C151&gt;10,"No",IF(C151&lt;-10,"No","Yes")))</f>
        <v>N/A</v>
      </c>
      <c r="E151" s="49">
        <v>962.16816954000001</v>
      </c>
      <c r="F151" s="46" t="str">
        <f t="shared" ref="F151:F170" si="22">IF($B151="N/A","N/A",IF(E151&gt;10,"No",IF(E151&lt;-10,"No","Yes")))</f>
        <v>N/A</v>
      </c>
      <c r="G151" s="49">
        <v>791.94332560999999</v>
      </c>
      <c r="H151" s="46" t="str">
        <f t="shared" ref="H151:H170" si="23">IF($B151="N/A","N/A",IF(G151&gt;10,"No",IF(G151&lt;-10,"No","Yes")))</f>
        <v>N/A</v>
      </c>
      <c r="I151" s="12">
        <v>-4.3600000000000003</v>
      </c>
      <c r="J151" s="12">
        <v>-17.7</v>
      </c>
      <c r="K151" s="47" t="s">
        <v>739</v>
      </c>
      <c r="L151" s="9" t="str">
        <f t="shared" ref="L151:L170" si="24">IF(J151="Div by 0", "N/A", IF(K151="N/A","N/A", IF(J151&gt;VALUE(MID(K151,1,2)), "No", IF(J151&lt;-1*VALUE(MID(K151,1,2)), "No", "Yes"))))</f>
        <v>Yes</v>
      </c>
    </row>
    <row r="152" spans="1:12" ht="25.5" x14ac:dyDescent="0.2">
      <c r="A152" s="4" t="s">
        <v>1345</v>
      </c>
      <c r="B152" s="37" t="s">
        <v>213</v>
      </c>
      <c r="C152" s="49">
        <v>1255.5540541</v>
      </c>
      <c r="D152" s="46" t="str">
        <f t="shared" si="21"/>
        <v>N/A</v>
      </c>
      <c r="E152" s="49">
        <v>864.02664797</v>
      </c>
      <c r="F152" s="46" t="str">
        <f t="shared" si="22"/>
        <v>N/A</v>
      </c>
      <c r="G152" s="49">
        <v>1440.4642314</v>
      </c>
      <c r="H152" s="46" t="str">
        <f t="shared" si="23"/>
        <v>N/A</v>
      </c>
      <c r="I152" s="12">
        <v>-31.2</v>
      </c>
      <c r="J152" s="12">
        <v>66.72</v>
      </c>
      <c r="K152" s="47" t="s">
        <v>739</v>
      </c>
      <c r="L152" s="9" t="str">
        <f t="shared" si="24"/>
        <v>No</v>
      </c>
    </row>
    <row r="153" spans="1:12" ht="25.5" x14ac:dyDescent="0.2">
      <c r="A153" s="4" t="s">
        <v>1346</v>
      </c>
      <c r="B153" s="37" t="s">
        <v>213</v>
      </c>
      <c r="C153" s="49">
        <v>2745.8210064</v>
      </c>
      <c r="D153" s="46" t="str">
        <f t="shared" si="21"/>
        <v>N/A</v>
      </c>
      <c r="E153" s="49">
        <v>2728.9562283999999</v>
      </c>
      <c r="F153" s="46" t="str">
        <f t="shared" si="22"/>
        <v>N/A</v>
      </c>
      <c r="G153" s="49">
        <v>3744.4307712999998</v>
      </c>
      <c r="H153" s="46" t="str">
        <f t="shared" si="23"/>
        <v>N/A</v>
      </c>
      <c r="I153" s="12">
        <v>-0.61399999999999999</v>
      </c>
      <c r="J153" s="12">
        <v>37.21</v>
      </c>
      <c r="K153" s="47" t="s">
        <v>739</v>
      </c>
      <c r="L153" s="9" t="str">
        <f t="shared" si="24"/>
        <v>No</v>
      </c>
    </row>
    <row r="154" spans="1:12" ht="25.5" x14ac:dyDescent="0.2">
      <c r="A154" s="4" t="s">
        <v>1347</v>
      </c>
      <c r="B154" s="37" t="s">
        <v>213</v>
      </c>
      <c r="C154" s="49">
        <v>471.85417261999999</v>
      </c>
      <c r="D154" s="46" t="str">
        <f t="shared" si="21"/>
        <v>N/A</v>
      </c>
      <c r="E154" s="49">
        <v>441.78055123000001</v>
      </c>
      <c r="F154" s="46" t="str">
        <f t="shared" si="22"/>
        <v>N/A</v>
      </c>
      <c r="G154" s="49">
        <v>431.9494522</v>
      </c>
      <c r="H154" s="46" t="str">
        <f t="shared" si="23"/>
        <v>N/A</v>
      </c>
      <c r="I154" s="12">
        <v>-6.37</v>
      </c>
      <c r="J154" s="12">
        <v>-2.23</v>
      </c>
      <c r="K154" s="47" t="s">
        <v>739</v>
      </c>
      <c r="L154" s="9" t="str">
        <f t="shared" si="24"/>
        <v>Yes</v>
      </c>
    </row>
    <row r="155" spans="1:12" ht="25.5" x14ac:dyDescent="0.2">
      <c r="A155" s="2" t="s">
        <v>1348</v>
      </c>
      <c r="B155" s="37" t="s">
        <v>213</v>
      </c>
      <c r="C155" s="49">
        <v>1433.5931842</v>
      </c>
      <c r="D155" s="46" t="str">
        <f t="shared" si="21"/>
        <v>N/A</v>
      </c>
      <c r="E155" s="49">
        <v>1372.2943904000001</v>
      </c>
      <c r="F155" s="46" t="str">
        <f t="shared" si="22"/>
        <v>N/A</v>
      </c>
      <c r="G155" s="49">
        <v>1395.0830880999999</v>
      </c>
      <c r="H155" s="46" t="str">
        <f t="shared" si="23"/>
        <v>N/A</v>
      </c>
      <c r="I155" s="12">
        <v>-4.28</v>
      </c>
      <c r="J155" s="12">
        <v>1.661</v>
      </c>
      <c r="K155" s="47" t="s">
        <v>739</v>
      </c>
      <c r="L155" s="9" t="str">
        <f t="shared" si="24"/>
        <v>Yes</v>
      </c>
    </row>
    <row r="156" spans="1:12" ht="25.5" x14ac:dyDescent="0.2">
      <c r="A156" s="2" t="s">
        <v>1349</v>
      </c>
      <c r="B156" s="37" t="s">
        <v>213</v>
      </c>
      <c r="C156" s="49">
        <v>422.32738121</v>
      </c>
      <c r="D156" s="46" t="str">
        <f t="shared" si="21"/>
        <v>N/A</v>
      </c>
      <c r="E156" s="49">
        <v>423.99333876999998</v>
      </c>
      <c r="F156" s="46" t="str">
        <f t="shared" si="22"/>
        <v>N/A</v>
      </c>
      <c r="G156" s="49">
        <v>418.65376732999999</v>
      </c>
      <c r="H156" s="46" t="str">
        <f t="shared" si="23"/>
        <v>N/A</v>
      </c>
      <c r="I156" s="12">
        <v>0.39450000000000002</v>
      </c>
      <c r="J156" s="12">
        <v>-1.26</v>
      </c>
      <c r="K156" s="47" t="s">
        <v>739</v>
      </c>
      <c r="L156" s="9" t="str">
        <f t="shared" si="24"/>
        <v>Yes</v>
      </c>
    </row>
    <row r="157" spans="1:12" ht="25.5" x14ac:dyDescent="0.2">
      <c r="A157" s="2" t="s">
        <v>1350</v>
      </c>
      <c r="B157" s="37" t="s">
        <v>213</v>
      </c>
      <c r="C157" s="49">
        <v>12624.391892</v>
      </c>
      <c r="D157" s="46" t="str">
        <f t="shared" si="21"/>
        <v>N/A</v>
      </c>
      <c r="E157" s="49">
        <v>10556.904628</v>
      </c>
      <c r="F157" s="46" t="str">
        <f t="shared" si="22"/>
        <v>N/A</v>
      </c>
      <c r="G157" s="49">
        <v>9748.3439878000008</v>
      </c>
      <c r="H157" s="46" t="str">
        <f t="shared" si="23"/>
        <v>N/A</v>
      </c>
      <c r="I157" s="12">
        <v>-16.399999999999999</v>
      </c>
      <c r="J157" s="12">
        <v>-7.66</v>
      </c>
      <c r="K157" s="47" t="s">
        <v>739</v>
      </c>
      <c r="L157" s="9" t="str">
        <f t="shared" si="24"/>
        <v>Yes</v>
      </c>
    </row>
    <row r="158" spans="1:12" ht="25.5" x14ac:dyDescent="0.2">
      <c r="A158" s="2" t="s">
        <v>1351</v>
      </c>
      <c r="B158" s="37" t="s">
        <v>213</v>
      </c>
      <c r="C158" s="49">
        <v>2055.1165804000002</v>
      </c>
      <c r="D158" s="46" t="str">
        <f t="shared" si="21"/>
        <v>N/A</v>
      </c>
      <c r="E158" s="49">
        <v>2057.2254404999999</v>
      </c>
      <c r="F158" s="46" t="str">
        <f t="shared" si="22"/>
        <v>N/A</v>
      </c>
      <c r="G158" s="49">
        <v>5903.2289192999997</v>
      </c>
      <c r="H158" s="46" t="str">
        <f t="shared" si="23"/>
        <v>N/A</v>
      </c>
      <c r="I158" s="12">
        <v>0.1026</v>
      </c>
      <c r="J158" s="12">
        <v>187</v>
      </c>
      <c r="K158" s="47" t="s">
        <v>739</v>
      </c>
      <c r="L158" s="9" t="str">
        <f t="shared" si="24"/>
        <v>No</v>
      </c>
    </row>
    <row r="159" spans="1:12" ht="25.5" x14ac:dyDescent="0.2">
      <c r="A159" s="2" t="s">
        <v>1352</v>
      </c>
      <c r="B159" s="37" t="s">
        <v>213</v>
      </c>
      <c r="C159" s="49">
        <v>95.623439130999998</v>
      </c>
      <c r="D159" s="46" t="str">
        <f t="shared" si="21"/>
        <v>N/A</v>
      </c>
      <c r="E159" s="49">
        <v>110.57332046000001</v>
      </c>
      <c r="F159" s="46" t="str">
        <f t="shared" si="22"/>
        <v>N/A</v>
      </c>
      <c r="G159" s="49">
        <v>102.81075944</v>
      </c>
      <c r="H159" s="46" t="str">
        <f t="shared" si="23"/>
        <v>N/A</v>
      </c>
      <c r="I159" s="12">
        <v>15.63</v>
      </c>
      <c r="J159" s="12">
        <v>-7.02</v>
      </c>
      <c r="K159" s="47" t="s">
        <v>739</v>
      </c>
      <c r="L159" s="9" t="str">
        <f t="shared" si="24"/>
        <v>Yes</v>
      </c>
    </row>
    <row r="160" spans="1:12" ht="25.5" x14ac:dyDescent="0.2">
      <c r="A160" s="4" t="s">
        <v>1353</v>
      </c>
      <c r="B160" s="37" t="s">
        <v>213</v>
      </c>
      <c r="C160" s="49">
        <v>1.2546357037</v>
      </c>
      <c r="D160" s="46" t="str">
        <f t="shared" si="21"/>
        <v>N/A</v>
      </c>
      <c r="E160" s="49">
        <v>1.9244894236000001</v>
      </c>
      <c r="F160" s="46" t="str">
        <f t="shared" si="22"/>
        <v>N/A</v>
      </c>
      <c r="G160" s="49">
        <v>0.53830953400000003</v>
      </c>
      <c r="H160" s="46" t="str">
        <f t="shared" si="23"/>
        <v>N/A</v>
      </c>
      <c r="I160" s="12">
        <v>53.39</v>
      </c>
      <c r="J160" s="12">
        <v>-72</v>
      </c>
      <c r="K160" s="47" t="s">
        <v>739</v>
      </c>
      <c r="L160" s="9" t="str">
        <f t="shared" si="24"/>
        <v>No</v>
      </c>
    </row>
    <row r="161" spans="1:12" x14ac:dyDescent="0.2">
      <c r="A161" s="4" t="s">
        <v>1354</v>
      </c>
      <c r="B161" s="37" t="s">
        <v>213</v>
      </c>
      <c r="C161" s="49">
        <v>564.42349179999997</v>
      </c>
      <c r="D161" s="46" t="str">
        <f t="shared" si="21"/>
        <v>N/A</v>
      </c>
      <c r="E161" s="49">
        <v>555.78597984999999</v>
      </c>
      <c r="F161" s="46" t="str">
        <f t="shared" si="22"/>
        <v>N/A</v>
      </c>
      <c r="G161" s="49">
        <v>422.13004301000001</v>
      </c>
      <c r="H161" s="46" t="str">
        <f t="shared" si="23"/>
        <v>N/A</v>
      </c>
      <c r="I161" s="12">
        <v>-1.53</v>
      </c>
      <c r="J161" s="12">
        <v>-24</v>
      </c>
      <c r="K161" s="47" t="s">
        <v>739</v>
      </c>
      <c r="L161" s="9" t="str">
        <f t="shared" si="24"/>
        <v>Yes</v>
      </c>
    </row>
    <row r="162" spans="1:12" x14ac:dyDescent="0.2">
      <c r="A162" s="4" t="s">
        <v>1355</v>
      </c>
      <c r="B162" s="37" t="s">
        <v>213</v>
      </c>
      <c r="C162" s="49">
        <v>619.12462461999996</v>
      </c>
      <c r="D162" s="46" t="str">
        <f t="shared" si="21"/>
        <v>N/A</v>
      </c>
      <c r="E162" s="49">
        <v>435.33380083999998</v>
      </c>
      <c r="F162" s="46" t="str">
        <f t="shared" si="22"/>
        <v>N/A</v>
      </c>
      <c r="G162" s="49">
        <v>661.52815829999997</v>
      </c>
      <c r="H162" s="46" t="str">
        <f t="shared" si="23"/>
        <v>N/A</v>
      </c>
      <c r="I162" s="12">
        <v>-29.7</v>
      </c>
      <c r="J162" s="12">
        <v>51.96</v>
      </c>
      <c r="K162" s="47" t="s">
        <v>739</v>
      </c>
      <c r="L162" s="9" t="str">
        <f t="shared" si="24"/>
        <v>No</v>
      </c>
    </row>
    <row r="163" spans="1:12" ht="25.5" x14ac:dyDescent="0.2">
      <c r="A163" s="4" t="s">
        <v>1706</v>
      </c>
      <c r="B163" s="37" t="s">
        <v>213</v>
      </c>
      <c r="C163" s="49">
        <v>1908.9776976999999</v>
      </c>
      <c r="D163" s="46" t="str">
        <f t="shared" si="21"/>
        <v>N/A</v>
      </c>
      <c r="E163" s="49">
        <v>1912.3828778</v>
      </c>
      <c r="F163" s="46" t="str">
        <f t="shared" si="22"/>
        <v>N/A</v>
      </c>
      <c r="G163" s="49">
        <v>2289.9422359</v>
      </c>
      <c r="H163" s="46" t="str">
        <f t="shared" si="23"/>
        <v>N/A</v>
      </c>
      <c r="I163" s="12">
        <v>0.1784</v>
      </c>
      <c r="J163" s="12">
        <v>19.739999999999998</v>
      </c>
      <c r="K163" s="47" t="s">
        <v>739</v>
      </c>
      <c r="L163" s="9" t="str">
        <f t="shared" si="24"/>
        <v>Yes</v>
      </c>
    </row>
    <row r="164" spans="1:12" x14ac:dyDescent="0.2">
      <c r="A164" s="4" t="s">
        <v>1356</v>
      </c>
      <c r="B164" s="37" t="s">
        <v>213</v>
      </c>
      <c r="C164" s="49">
        <v>279.82413643000001</v>
      </c>
      <c r="D164" s="46" t="str">
        <f t="shared" si="21"/>
        <v>N/A</v>
      </c>
      <c r="E164" s="49">
        <v>277.91863456999999</v>
      </c>
      <c r="F164" s="46" t="str">
        <f t="shared" si="22"/>
        <v>N/A</v>
      </c>
      <c r="G164" s="49">
        <v>301.07868132999999</v>
      </c>
      <c r="H164" s="46" t="str">
        <f t="shared" si="23"/>
        <v>N/A</v>
      </c>
      <c r="I164" s="12">
        <v>-0.68100000000000005</v>
      </c>
      <c r="J164" s="12">
        <v>8.3330000000000002</v>
      </c>
      <c r="K164" s="47" t="s">
        <v>739</v>
      </c>
      <c r="L164" s="9" t="str">
        <f t="shared" si="24"/>
        <v>Yes</v>
      </c>
    </row>
    <row r="165" spans="1:12" x14ac:dyDescent="0.2">
      <c r="A165" s="4" t="s">
        <v>1357</v>
      </c>
      <c r="B165" s="37" t="s">
        <v>213</v>
      </c>
      <c r="C165" s="49">
        <v>356.01516443999998</v>
      </c>
      <c r="D165" s="46" t="str">
        <f t="shared" si="21"/>
        <v>N/A</v>
      </c>
      <c r="E165" s="49">
        <v>346.15351098000002</v>
      </c>
      <c r="F165" s="46" t="str">
        <f t="shared" si="22"/>
        <v>N/A</v>
      </c>
      <c r="G165" s="49">
        <v>356.49851796000002</v>
      </c>
      <c r="H165" s="46" t="str">
        <f t="shared" si="23"/>
        <v>N/A</v>
      </c>
      <c r="I165" s="12">
        <v>-2.77</v>
      </c>
      <c r="J165" s="12">
        <v>2.9889999999999999</v>
      </c>
      <c r="K165" s="47" t="s">
        <v>739</v>
      </c>
      <c r="L165" s="9" t="str">
        <f t="shared" si="24"/>
        <v>Yes</v>
      </c>
    </row>
    <row r="166" spans="1:12" x14ac:dyDescent="0.2">
      <c r="A166" s="4" t="s">
        <v>1358</v>
      </c>
      <c r="B166" s="37" t="s">
        <v>213</v>
      </c>
      <c r="C166" s="49">
        <v>1756.5573970999999</v>
      </c>
      <c r="D166" s="46" t="str">
        <f t="shared" si="21"/>
        <v>N/A</v>
      </c>
      <c r="E166" s="49">
        <v>1790.9841292000001</v>
      </c>
      <c r="F166" s="46" t="str">
        <f t="shared" si="22"/>
        <v>N/A</v>
      </c>
      <c r="G166" s="49">
        <v>1547.1807968999999</v>
      </c>
      <c r="H166" s="46" t="str">
        <f t="shared" si="23"/>
        <v>N/A</v>
      </c>
      <c r="I166" s="12">
        <v>1.96</v>
      </c>
      <c r="J166" s="12">
        <v>-13.6</v>
      </c>
      <c r="K166" s="47" t="s">
        <v>739</v>
      </c>
      <c r="L166" s="9" t="str">
        <f t="shared" si="24"/>
        <v>Yes</v>
      </c>
    </row>
    <row r="167" spans="1:12" x14ac:dyDescent="0.2">
      <c r="A167" s="48" t="s">
        <v>1359</v>
      </c>
      <c r="B167" s="37" t="s">
        <v>213</v>
      </c>
      <c r="C167" s="49">
        <v>2856.2117116999998</v>
      </c>
      <c r="D167" s="46" t="str">
        <f t="shared" si="21"/>
        <v>N/A</v>
      </c>
      <c r="E167" s="49">
        <v>2008.9186536</v>
      </c>
      <c r="F167" s="46" t="str">
        <f t="shared" si="22"/>
        <v>N/A</v>
      </c>
      <c r="G167" s="49">
        <v>3709.2587518999999</v>
      </c>
      <c r="H167" s="46" t="str">
        <f t="shared" si="23"/>
        <v>N/A</v>
      </c>
      <c r="I167" s="12">
        <v>-29.7</v>
      </c>
      <c r="J167" s="12">
        <v>84.64</v>
      </c>
      <c r="K167" s="47" t="s">
        <v>739</v>
      </c>
      <c r="L167" s="9" t="str">
        <f t="shared" si="24"/>
        <v>No</v>
      </c>
    </row>
    <row r="168" spans="1:12" x14ac:dyDescent="0.2">
      <c r="A168" s="48" t="s">
        <v>1360</v>
      </c>
      <c r="B168" s="37" t="s">
        <v>213</v>
      </c>
      <c r="C168" s="49">
        <v>4146.9362387000001</v>
      </c>
      <c r="D168" s="46" t="str">
        <f t="shared" si="21"/>
        <v>N/A</v>
      </c>
      <c r="E168" s="49">
        <v>4357.0133609000004</v>
      </c>
      <c r="F168" s="46" t="str">
        <f t="shared" si="22"/>
        <v>N/A</v>
      </c>
      <c r="G168" s="49">
        <v>5675.7314292999999</v>
      </c>
      <c r="H168" s="46" t="str">
        <f t="shared" si="23"/>
        <v>N/A</v>
      </c>
      <c r="I168" s="12">
        <v>5.0659999999999998</v>
      </c>
      <c r="J168" s="12">
        <v>30.27</v>
      </c>
      <c r="K168" s="47" t="s">
        <v>739</v>
      </c>
      <c r="L168" s="9" t="str">
        <f t="shared" si="24"/>
        <v>No</v>
      </c>
    </row>
    <row r="169" spans="1:12" x14ac:dyDescent="0.2">
      <c r="A169" s="48" t="s">
        <v>1361</v>
      </c>
      <c r="B169" s="37" t="s">
        <v>213</v>
      </c>
      <c r="C169" s="49">
        <v>1094.4206675999999</v>
      </c>
      <c r="D169" s="46" t="str">
        <f t="shared" si="21"/>
        <v>N/A</v>
      </c>
      <c r="E169" s="49">
        <v>1106.9552487999999</v>
      </c>
      <c r="F169" s="46" t="str">
        <f t="shared" si="22"/>
        <v>N/A</v>
      </c>
      <c r="G169" s="49">
        <v>1110.2787615</v>
      </c>
      <c r="H169" s="46" t="str">
        <f t="shared" si="23"/>
        <v>N/A</v>
      </c>
      <c r="I169" s="12">
        <v>1.145</v>
      </c>
      <c r="J169" s="12">
        <v>0.30020000000000002</v>
      </c>
      <c r="K169" s="47" t="s">
        <v>739</v>
      </c>
      <c r="L169" s="9" t="str">
        <f t="shared" si="24"/>
        <v>Yes</v>
      </c>
    </row>
    <row r="170" spans="1:12" x14ac:dyDescent="0.2">
      <c r="A170" s="48" t="s">
        <v>1362</v>
      </c>
      <c r="B170" s="37" t="s">
        <v>213</v>
      </c>
      <c r="C170" s="49">
        <v>2036.4557531</v>
      </c>
      <c r="D170" s="46" t="str">
        <f t="shared" si="21"/>
        <v>N/A</v>
      </c>
      <c r="E170" s="49">
        <v>2074.3643310000002</v>
      </c>
      <c r="F170" s="46" t="str">
        <f t="shared" si="22"/>
        <v>N/A</v>
      </c>
      <c r="G170" s="49">
        <v>2102.5770090999999</v>
      </c>
      <c r="H170" s="46" t="str">
        <f t="shared" si="23"/>
        <v>N/A</v>
      </c>
      <c r="I170" s="12">
        <v>1.861</v>
      </c>
      <c r="J170" s="12">
        <v>1.36</v>
      </c>
      <c r="K170" s="47" t="s">
        <v>739</v>
      </c>
      <c r="L170" s="9" t="str">
        <f t="shared" si="24"/>
        <v>Yes</v>
      </c>
    </row>
    <row r="171" spans="1:12" x14ac:dyDescent="0.2">
      <c r="A171" s="48" t="s">
        <v>85</v>
      </c>
      <c r="B171" s="37" t="s">
        <v>213</v>
      </c>
      <c r="C171" s="8">
        <v>11.417462308999999</v>
      </c>
      <c r="D171" s="46" t="str">
        <f t="shared" ref="D171:D202" si="25">IF($B171="N/A","N/A",IF(C171&gt;10,"No",IF(C171&lt;-10,"No","Yes")))</f>
        <v>N/A</v>
      </c>
      <c r="E171" s="8">
        <v>10.24736175</v>
      </c>
      <c r="F171" s="46" t="str">
        <f t="shared" ref="F171:F202" si="26">IF($B171="N/A","N/A",IF(E171&gt;10,"No",IF(E171&lt;-10,"No","Yes")))</f>
        <v>N/A</v>
      </c>
      <c r="G171" s="8">
        <v>9.1443030527999998</v>
      </c>
      <c r="H171" s="46" t="str">
        <f t="shared" ref="H171:H202" si="27">IF($B171="N/A","N/A",IF(G171&gt;10,"No",IF(G171&lt;-10,"No","Yes")))</f>
        <v>N/A</v>
      </c>
      <c r="I171" s="12">
        <v>-10.199999999999999</v>
      </c>
      <c r="J171" s="12">
        <v>-10.8</v>
      </c>
      <c r="K171" s="47" t="s">
        <v>739</v>
      </c>
      <c r="L171" s="9" t="str">
        <f t="shared" ref="L171:L202" si="28">IF(J171="Div by 0", "N/A", IF(K171="N/A","N/A", IF(J171&gt;VALUE(MID(K171,1,2)), "No", IF(J171&lt;-1*VALUE(MID(K171,1,2)), "No", "Yes"))))</f>
        <v>Yes</v>
      </c>
    </row>
    <row r="172" spans="1:12" x14ac:dyDescent="0.2">
      <c r="A172" s="48" t="s">
        <v>465</v>
      </c>
      <c r="B172" s="37" t="s">
        <v>213</v>
      </c>
      <c r="C172" s="8">
        <v>16.516516516999999</v>
      </c>
      <c r="D172" s="46" t="str">
        <f t="shared" si="25"/>
        <v>N/A</v>
      </c>
      <c r="E172" s="8">
        <v>16.970546984999999</v>
      </c>
      <c r="F172" s="46" t="str">
        <f t="shared" si="26"/>
        <v>N/A</v>
      </c>
      <c r="G172" s="8">
        <v>25.114155251</v>
      </c>
      <c r="H172" s="46" t="str">
        <f t="shared" si="27"/>
        <v>N/A</v>
      </c>
      <c r="I172" s="12">
        <v>2.7490000000000001</v>
      </c>
      <c r="J172" s="12">
        <v>47.99</v>
      </c>
      <c r="K172" s="47" t="s">
        <v>739</v>
      </c>
      <c r="L172" s="9" t="str">
        <f t="shared" si="28"/>
        <v>No</v>
      </c>
    </row>
    <row r="173" spans="1:12" x14ac:dyDescent="0.2">
      <c r="A173" s="48" t="s">
        <v>466</v>
      </c>
      <c r="B173" s="37" t="s">
        <v>213</v>
      </c>
      <c r="C173" s="8">
        <v>17.885771019</v>
      </c>
      <c r="D173" s="46" t="str">
        <f t="shared" si="25"/>
        <v>N/A</v>
      </c>
      <c r="E173" s="8">
        <v>17.225523120999998</v>
      </c>
      <c r="F173" s="46" t="str">
        <f t="shared" si="26"/>
        <v>N/A</v>
      </c>
      <c r="G173" s="8">
        <v>19.774777831000002</v>
      </c>
      <c r="H173" s="46" t="str">
        <f t="shared" si="27"/>
        <v>N/A</v>
      </c>
      <c r="I173" s="12">
        <v>-3.69</v>
      </c>
      <c r="J173" s="12">
        <v>14.8</v>
      </c>
      <c r="K173" s="47" t="s">
        <v>739</v>
      </c>
      <c r="L173" s="9" t="str">
        <f t="shared" si="28"/>
        <v>Yes</v>
      </c>
    </row>
    <row r="174" spans="1:12" x14ac:dyDescent="0.2">
      <c r="A174" s="2" t="s">
        <v>467</v>
      </c>
      <c r="B174" s="37" t="s">
        <v>213</v>
      </c>
      <c r="C174" s="8">
        <v>5.4008026957000004</v>
      </c>
      <c r="D174" s="46" t="str">
        <f t="shared" si="25"/>
        <v>N/A</v>
      </c>
      <c r="E174" s="8">
        <v>4.6072571454000002</v>
      </c>
      <c r="F174" s="46" t="str">
        <f t="shared" si="26"/>
        <v>N/A</v>
      </c>
      <c r="G174" s="8">
        <v>4.3435220864000001</v>
      </c>
      <c r="H174" s="46" t="str">
        <f t="shared" si="27"/>
        <v>N/A</v>
      </c>
      <c r="I174" s="12">
        <v>-14.7</v>
      </c>
      <c r="J174" s="12">
        <v>-5.72</v>
      </c>
      <c r="K174" s="47" t="s">
        <v>739</v>
      </c>
      <c r="L174" s="9" t="str">
        <f t="shared" si="28"/>
        <v>Yes</v>
      </c>
    </row>
    <row r="175" spans="1:12" x14ac:dyDescent="0.2">
      <c r="A175" s="2" t="s">
        <v>468</v>
      </c>
      <c r="B175" s="37" t="s">
        <v>213</v>
      </c>
      <c r="C175" s="8">
        <v>29.952768301999999</v>
      </c>
      <c r="D175" s="46" t="str">
        <f t="shared" si="25"/>
        <v>N/A</v>
      </c>
      <c r="E175" s="8">
        <v>27.273312656000002</v>
      </c>
      <c r="F175" s="46" t="str">
        <f t="shared" si="26"/>
        <v>N/A</v>
      </c>
      <c r="G175" s="8">
        <v>25.950848144999998</v>
      </c>
      <c r="H175" s="46" t="str">
        <f t="shared" si="27"/>
        <v>N/A</v>
      </c>
      <c r="I175" s="12">
        <v>-8.9499999999999993</v>
      </c>
      <c r="J175" s="12">
        <v>-4.8499999999999996</v>
      </c>
      <c r="K175" s="47" t="s">
        <v>739</v>
      </c>
      <c r="L175" s="9" t="str">
        <f t="shared" si="28"/>
        <v>Yes</v>
      </c>
    </row>
    <row r="176" spans="1:12" x14ac:dyDescent="0.2">
      <c r="A176" s="2" t="s">
        <v>1363</v>
      </c>
      <c r="B176" s="37" t="s">
        <v>213</v>
      </c>
      <c r="C176" s="8">
        <v>0.99438585589999995</v>
      </c>
      <c r="D176" s="46" t="str">
        <f t="shared" si="25"/>
        <v>N/A</v>
      </c>
      <c r="E176" s="8">
        <v>0.9916747253</v>
      </c>
      <c r="F176" s="46" t="str">
        <f t="shared" si="26"/>
        <v>N/A</v>
      </c>
      <c r="G176" s="8">
        <v>0.89335040340000005</v>
      </c>
      <c r="H176" s="46" t="str">
        <f t="shared" si="27"/>
        <v>N/A</v>
      </c>
      <c r="I176" s="12">
        <v>-0.27300000000000002</v>
      </c>
      <c r="J176" s="12">
        <v>-9.91</v>
      </c>
      <c r="K176" s="47" t="s">
        <v>739</v>
      </c>
      <c r="L176" s="9" t="str">
        <f t="shared" si="28"/>
        <v>Yes</v>
      </c>
    </row>
    <row r="177" spans="1:12" x14ac:dyDescent="0.2">
      <c r="A177" s="2" t="s">
        <v>1364</v>
      </c>
      <c r="B177" s="37" t="s">
        <v>213</v>
      </c>
      <c r="C177" s="8">
        <v>28.078078078000001</v>
      </c>
      <c r="D177" s="46" t="str">
        <f t="shared" si="25"/>
        <v>N/A</v>
      </c>
      <c r="E177" s="8">
        <v>23.983169705000002</v>
      </c>
      <c r="F177" s="46" t="str">
        <f t="shared" si="26"/>
        <v>N/A</v>
      </c>
      <c r="G177" s="8">
        <v>23.135464231</v>
      </c>
      <c r="H177" s="46" t="str">
        <f t="shared" si="27"/>
        <v>N/A</v>
      </c>
      <c r="I177" s="12">
        <v>-14.6</v>
      </c>
      <c r="J177" s="12">
        <v>-3.53</v>
      </c>
      <c r="K177" s="47" t="s">
        <v>739</v>
      </c>
      <c r="L177" s="9" t="str">
        <f t="shared" si="28"/>
        <v>Yes</v>
      </c>
    </row>
    <row r="178" spans="1:12" x14ac:dyDescent="0.2">
      <c r="A178" s="2" t="s">
        <v>1365</v>
      </c>
      <c r="B178" s="37" t="s">
        <v>213</v>
      </c>
      <c r="C178" s="8">
        <v>3.7550295239999998</v>
      </c>
      <c r="D178" s="46" t="str">
        <f t="shared" si="25"/>
        <v>N/A</v>
      </c>
      <c r="E178" s="8">
        <v>3.7024024799999999</v>
      </c>
      <c r="F178" s="46" t="str">
        <f t="shared" si="26"/>
        <v>N/A</v>
      </c>
      <c r="G178" s="8">
        <v>8.5984668611000004</v>
      </c>
      <c r="H178" s="46" t="str">
        <f t="shared" si="27"/>
        <v>N/A</v>
      </c>
      <c r="I178" s="12">
        <v>-1.4</v>
      </c>
      <c r="J178" s="12">
        <v>132.19999999999999</v>
      </c>
      <c r="K178" s="47" t="s">
        <v>739</v>
      </c>
      <c r="L178" s="9" t="str">
        <f t="shared" si="28"/>
        <v>No</v>
      </c>
    </row>
    <row r="179" spans="1:12" x14ac:dyDescent="0.2">
      <c r="A179" s="2" t="s">
        <v>1366</v>
      </c>
      <c r="B179" s="37" t="s">
        <v>213</v>
      </c>
      <c r="C179" s="8">
        <v>0.4896132419</v>
      </c>
      <c r="D179" s="46" t="str">
        <f t="shared" si="25"/>
        <v>N/A</v>
      </c>
      <c r="E179" s="8">
        <v>0.52007385549999996</v>
      </c>
      <c r="F179" s="46" t="str">
        <f t="shared" si="26"/>
        <v>N/A</v>
      </c>
      <c r="G179" s="8">
        <v>0.50411683039999999</v>
      </c>
      <c r="H179" s="46" t="str">
        <f t="shared" si="27"/>
        <v>N/A</v>
      </c>
      <c r="I179" s="12">
        <v>6.2210000000000001</v>
      </c>
      <c r="J179" s="12">
        <v>-3.07</v>
      </c>
      <c r="K179" s="47" t="s">
        <v>739</v>
      </c>
      <c r="L179" s="9" t="str">
        <f t="shared" si="28"/>
        <v>Yes</v>
      </c>
    </row>
    <row r="180" spans="1:12" x14ac:dyDescent="0.2">
      <c r="A180" s="2" t="s">
        <v>1367</v>
      </c>
      <c r="B180" s="37" t="s">
        <v>213</v>
      </c>
      <c r="C180" s="8">
        <v>3.4986442800000003E-2</v>
      </c>
      <c r="D180" s="46" t="str">
        <f t="shared" si="25"/>
        <v>N/A</v>
      </c>
      <c r="E180" s="8">
        <v>3.4342502099999998E-2</v>
      </c>
      <c r="F180" s="46" t="str">
        <f t="shared" si="26"/>
        <v>N/A</v>
      </c>
      <c r="G180" s="8">
        <v>1.4560431E-2</v>
      </c>
      <c r="H180" s="46" t="str">
        <f t="shared" si="27"/>
        <v>N/A</v>
      </c>
      <c r="I180" s="12">
        <v>-1.84</v>
      </c>
      <c r="J180" s="12">
        <v>-57.6</v>
      </c>
      <c r="K180" s="47" t="s">
        <v>739</v>
      </c>
      <c r="L180" s="9" t="str">
        <f t="shared" si="28"/>
        <v>No</v>
      </c>
    </row>
    <row r="181" spans="1:12" x14ac:dyDescent="0.2">
      <c r="A181" s="2" t="s">
        <v>86</v>
      </c>
      <c r="B181" s="37" t="s">
        <v>213</v>
      </c>
      <c r="C181" s="8">
        <v>0.2281502282</v>
      </c>
      <c r="D181" s="46" t="str">
        <f t="shared" si="25"/>
        <v>N/A</v>
      </c>
      <c r="E181" s="8">
        <v>7.6412525528000002</v>
      </c>
      <c r="F181" s="46" t="str">
        <f t="shared" si="26"/>
        <v>N/A</v>
      </c>
      <c r="G181" s="8">
        <v>0.99197973829999997</v>
      </c>
      <c r="H181" s="46" t="str">
        <f t="shared" si="27"/>
        <v>N/A</v>
      </c>
      <c r="I181" s="12">
        <v>3249</v>
      </c>
      <c r="J181" s="12">
        <v>-87</v>
      </c>
      <c r="K181" s="47" t="s">
        <v>739</v>
      </c>
      <c r="L181" s="9" t="str">
        <f t="shared" si="28"/>
        <v>No</v>
      </c>
    </row>
    <row r="182" spans="1:12" x14ac:dyDescent="0.2">
      <c r="A182" s="2" t="s">
        <v>87</v>
      </c>
      <c r="B182" s="37" t="s">
        <v>213</v>
      </c>
      <c r="C182" s="8">
        <v>75.368095535999998</v>
      </c>
      <c r="D182" s="46" t="str">
        <f t="shared" si="25"/>
        <v>N/A</v>
      </c>
      <c r="E182" s="8">
        <v>74.503023459999994</v>
      </c>
      <c r="F182" s="46" t="str">
        <f t="shared" si="26"/>
        <v>N/A</v>
      </c>
      <c r="G182" s="8">
        <v>72.252777813999998</v>
      </c>
      <c r="H182" s="46" t="str">
        <f t="shared" si="27"/>
        <v>N/A</v>
      </c>
      <c r="I182" s="12">
        <v>-1.1499999999999999</v>
      </c>
      <c r="J182" s="12">
        <v>-3.02</v>
      </c>
      <c r="K182" s="47" t="s">
        <v>739</v>
      </c>
      <c r="L182" s="9" t="str">
        <f t="shared" si="28"/>
        <v>Yes</v>
      </c>
    </row>
    <row r="183" spans="1:12" x14ac:dyDescent="0.2">
      <c r="A183" s="2" t="s">
        <v>469</v>
      </c>
      <c r="B183" s="37" t="s">
        <v>213</v>
      </c>
      <c r="C183" s="8">
        <v>37.687687687999997</v>
      </c>
      <c r="D183" s="46" t="str">
        <f t="shared" si="25"/>
        <v>N/A</v>
      </c>
      <c r="E183" s="8">
        <v>25.245441795000001</v>
      </c>
      <c r="F183" s="46" t="str">
        <f t="shared" si="26"/>
        <v>N/A</v>
      </c>
      <c r="G183" s="8">
        <v>31.202435311999999</v>
      </c>
      <c r="H183" s="46" t="str">
        <f t="shared" si="27"/>
        <v>N/A</v>
      </c>
      <c r="I183" s="12">
        <v>-33</v>
      </c>
      <c r="J183" s="12">
        <v>23.6</v>
      </c>
      <c r="K183" s="47" t="s">
        <v>739</v>
      </c>
      <c r="L183" s="9" t="str">
        <f t="shared" si="28"/>
        <v>Yes</v>
      </c>
    </row>
    <row r="184" spans="1:12" x14ac:dyDescent="0.2">
      <c r="A184" s="2" t="s">
        <v>470</v>
      </c>
      <c r="B184" s="37" t="s">
        <v>213</v>
      </c>
      <c r="C184" s="8">
        <v>81.605267283000003</v>
      </c>
      <c r="D184" s="46" t="str">
        <f t="shared" si="25"/>
        <v>N/A</v>
      </c>
      <c r="E184" s="8">
        <v>82.543012141999995</v>
      </c>
      <c r="F184" s="46" t="str">
        <f t="shared" si="26"/>
        <v>N/A</v>
      </c>
      <c r="G184" s="8">
        <v>75.737738281000006</v>
      </c>
      <c r="H184" s="46" t="str">
        <f t="shared" si="27"/>
        <v>N/A</v>
      </c>
      <c r="I184" s="12">
        <v>1.149</v>
      </c>
      <c r="J184" s="12">
        <v>-8.24</v>
      </c>
      <c r="K184" s="47" t="s">
        <v>739</v>
      </c>
      <c r="L184" s="9" t="str">
        <f t="shared" si="28"/>
        <v>Yes</v>
      </c>
    </row>
    <row r="185" spans="1:12" x14ac:dyDescent="0.2">
      <c r="A185" s="2" t="s">
        <v>471</v>
      </c>
      <c r="B185" s="37" t="s">
        <v>213</v>
      </c>
      <c r="C185" s="8">
        <v>72.495729513000001</v>
      </c>
      <c r="D185" s="46" t="str">
        <f t="shared" si="25"/>
        <v>N/A</v>
      </c>
      <c r="E185" s="8">
        <v>71.018697775000007</v>
      </c>
      <c r="F185" s="46" t="str">
        <f t="shared" si="26"/>
        <v>N/A</v>
      </c>
      <c r="G185" s="8">
        <v>70.194247078999993</v>
      </c>
      <c r="H185" s="46" t="str">
        <f t="shared" si="27"/>
        <v>N/A</v>
      </c>
      <c r="I185" s="12">
        <v>-2.04</v>
      </c>
      <c r="J185" s="12">
        <v>-1.1599999999999999</v>
      </c>
      <c r="K185" s="47" t="s">
        <v>739</v>
      </c>
      <c r="L185" s="9" t="str">
        <f t="shared" si="28"/>
        <v>Yes</v>
      </c>
    </row>
    <row r="186" spans="1:12" x14ac:dyDescent="0.2">
      <c r="A186" s="2" t="s">
        <v>472</v>
      </c>
      <c r="B186" s="37" t="s">
        <v>213</v>
      </c>
      <c r="C186" s="8">
        <v>81.214466893999997</v>
      </c>
      <c r="D186" s="46" t="str">
        <f t="shared" si="25"/>
        <v>N/A</v>
      </c>
      <c r="E186" s="8">
        <v>81.557003187000007</v>
      </c>
      <c r="F186" s="46" t="str">
        <f t="shared" si="26"/>
        <v>N/A</v>
      </c>
      <c r="G186" s="8">
        <v>80.115651423000003</v>
      </c>
      <c r="H186" s="46" t="str">
        <f t="shared" si="27"/>
        <v>N/A</v>
      </c>
      <c r="I186" s="12">
        <v>0.42180000000000001</v>
      </c>
      <c r="J186" s="12">
        <v>-1.77</v>
      </c>
      <c r="K186" s="47" t="s">
        <v>739</v>
      </c>
      <c r="L186" s="9" t="str">
        <f t="shared" si="28"/>
        <v>Yes</v>
      </c>
    </row>
    <row r="187" spans="1:12" x14ac:dyDescent="0.2">
      <c r="A187" s="2" t="s">
        <v>116</v>
      </c>
      <c r="B187" s="37" t="s">
        <v>213</v>
      </c>
      <c r="C187" s="8">
        <v>88.546936653000003</v>
      </c>
      <c r="D187" s="46" t="str">
        <f t="shared" si="25"/>
        <v>N/A</v>
      </c>
      <c r="E187" s="8">
        <v>88.421910678000003</v>
      </c>
      <c r="F187" s="46" t="str">
        <f t="shared" si="26"/>
        <v>N/A</v>
      </c>
      <c r="G187" s="8">
        <v>87.950139809999996</v>
      </c>
      <c r="H187" s="46" t="str">
        <f t="shared" si="27"/>
        <v>N/A</v>
      </c>
      <c r="I187" s="12">
        <v>-0.14099999999999999</v>
      </c>
      <c r="J187" s="12">
        <v>-0.53400000000000003</v>
      </c>
      <c r="K187" s="47" t="s">
        <v>739</v>
      </c>
      <c r="L187" s="9" t="str">
        <f t="shared" si="28"/>
        <v>Yes</v>
      </c>
    </row>
    <row r="188" spans="1:12" x14ac:dyDescent="0.2">
      <c r="A188" s="2" t="s">
        <v>473</v>
      </c>
      <c r="B188" s="37" t="s">
        <v>213</v>
      </c>
      <c r="C188" s="8">
        <v>77.177177177000004</v>
      </c>
      <c r="D188" s="46" t="str">
        <f t="shared" si="25"/>
        <v>N/A</v>
      </c>
      <c r="E188" s="8">
        <v>57.223001402999998</v>
      </c>
      <c r="F188" s="46" t="str">
        <f t="shared" si="26"/>
        <v>N/A</v>
      </c>
      <c r="G188" s="8">
        <v>82.952815830000006</v>
      </c>
      <c r="H188" s="46" t="str">
        <f t="shared" si="27"/>
        <v>N/A</v>
      </c>
      <c r="I188" s="12">
        <v>-25.9</v>
      </c>
      <c r="J188" s="12">
        <v>44.96</v>
      </c>
      <c r="K188" s="47" t="s">
        <v>739</v>
      </c>
      <c r="L188" s="9" t="str">
        <f t="shared" si="28"/>
        <v>No</v>
      </c>
    </row>
    <row r="189" spans="1:12" x14ac:dyDescent="0.2">
      <c r="A189" s="2" t="s">
        <v>474</v>
      </c>
      <c r="B189" s="37" t="s">
        <v>213</v>
      </c>
      <c r="C189" s="8">
        <v>88.809113236000002</v>
      </c>
      <c r="D189" s="46" t="str">
        <f t="shared" si="25"/>
        <v>N/A</v>
      </c>
      <c r="E189" s="8">
        <v>89.375355205000005</v>
      </c>
      <c r="F189" s="46" t="str">
        <f t="shared" si="26"/>
        <v>N/A</v>
      </c>
      <c r="G189" s="8">
        <v>85.798114104000007</v>
      </c>
      <c r="H189" s="46" t="str">
        <f t="shared" si="27"/>
        <v>N/A</v>
      </c>
      <c r="I189" s="12">
        <v>0.63759999999999994</v>
      </c>
      <c r="J189" s="12">
        <v>-4</v>
      </c>
      <c r="K189" s="47" t="s">
        <v>739</v>
      </c>
      <c r="L189" s="9" t="str">
        <f t="shared" si="28"/>
        <v>Yes</v>
      </c>
    </row>
    <row r="190" spans="1:12" x14ac:dyDescent="0.2">
      <c r="A190" s="2" t="s">
        <v>475</v>
      </c>
      <c r="B190" s="37" t="s">
        <v>213</v>
      </c>
      <c r="C190" s="8">
        <v>88.336249551999998</v>
      </c>
      <c r="D190" s="46" t="str">
        <f t="shared" si="25"/>
        <v>N/A</v>
      </c>
      <c r="E190" s="8">
        <v>88.145551005000002</v>
      </c>
      <c r="F190" s="46" t="str">
        <f t="shared" si="26"/>
        <v>N/A</v>
      </c>
      <c r="G190" s="8">
        <v>88.095467897999995</v>
      </c>
      <c r="H190" s="46" t="str">
        <f t="shared" si="27"/>
        <v>N/A</v>
      </c>
      <c r="I190" s="12">
        <v>-0.216</v>
      </c>
      <c r="J190" s="12">
        <v>-5.7000000000000002E-2</v>
      </c>
      <c r="K190" s="47" t="s">
        <v>739</v>
      </c>
      <c r="L190" s="9" t="str">
        <f t="shared" si="28"/>
        <v>Yes</v>
      </c>
    </row>
    <row r="191" spans="1:12" x14ac:dyDescent="0.2">
      <c r="A191" s="2" t="s">
        <v>476</v>
      </c>
      <c r="B191" s="37" t="s">
        <v>213</v>
      </c>
      <c r="C191" s="8">
        <v>89.24276218</v>
      </c>
      <c r="D191" s="46" t="str">
        <f t="shared" si="25"/>
        <v>N/A</v>
      </c>
      <c r="E191" s="8">
        <v>88.862297299000005</v>
      </c>
      <c r="F191" s="46" t="str">
        <f t="shared" si="26"/>
        <v>N/A</v>
      </c>
      <c r="G191" s="8">
        <v>88.033405789</v>
      </c>
      <c r="H191" s="46" t="str">
        <f t="shared" si="27"/>
        <v>N/A</v>
      </c>
      <c r="I191" s="12">
        <v>-0.42599999999999999</v>
      </c>
      <c r="J191" s="12">
        <v>-0.93300000000000005</v>
      </c>
      <c r="K191" s="47" t="s">
        <v>739</v>
      </c>
      <c r="L191" s="9" t="str">
        <f t="shared" si="28"/>
        <v>Yes</v>
      </c>
    </row>
    <row r="192" spans="1:12" x14ac:dyDescent="0.2">
      <c r="A192" s="2" t="s">
        <v>1368</v>
      </c>
      <c r="B192" s="37" t="s">
        <v>213</v>
      </c>
      <c r="C192" s="38">
        <v>6.3931279041</v>
      </c>
      <c r="D192" s="46" t="str">
        <f t="shared" si="25"/>
        <v>N/A</v>
      </c>
      <c r="E192" s="38">
        <v>6.5266555772999997</v>
      </c>
      <c r="F192" s="46" t="str">
        <f t="shared" si="26"/>
        <v>N/A</v>
      </c>
      <c r="G192" s="38">
        <v>5.4491937812</v>
      </c>
      <c r="H192" s="46" t="str">
        <f t="shared" si="27"/>
        <v>N/A</v>
      </c>
      <c r="I192" s="12">
        <v>2.089</v>
      </c>
      <c r="J192" s="12">
        <v>-16.5</v>
      </c>
      <c r="K192" s="47" t="s">
        <v>739</v>
      </c>
      <c r="L192" s="9" t="str">
        <f t="shared" si="28"/>
        <v>Yes</v>
      </c>
    </row>
    <row r="193" spans="1:12" x14ac:dyDescent="0.2">
      <c r="A193" s="2" t="s">
        <v>1369</v>
      </c>
      <c r="B193" s="37" t="s">
        <v>213</v>
      </c>
      <c r="C193" s="38">
        <v>5.3727272726999997</v>
      </c>
      <c r="D193" s="46" t="str">
        <f t="shared" si="25"/>
        <v>N/A</v>
      </c>
      <c r="E193" s="38">
        <v>3.0247933884</v>
      </c>
      <c r="F193" s="46" t="str">
        <f t="shared" si="26"/>
        <v>N/A</v>
      </c>
      <c r="G193" s="38">
        <v>2.9878787879000002</v>
      </c>
      <c r="H193" s="46" t="str">
        <f t="shared" si="27"/>
        <v>N/A</v>
      </c>
      <c r="I193" s="12">
        <v>-43.7</v>
      </c>
      <c r="J193" s="12">
        <v>-1.22</v>
      </c>
      <c r="K193" s="47" t="s">
        <v>739</v>
      </c>
      <c r="L193" s="9" t="str">
        <f t="shared" si="28"/>
        <v>Yes</v>
      </c>
    </row>
    <row r="194" spans="1:12" x14ac:dyDescent="0.2">
      <c r="A194" s="2" t="s">
        <v>1370</v>
      </c>
      <c r="B194" s="37" t="s">
        <v>213</v>
      </c>
      <c r="C194" s="38">
        <v>11.258034358</v>
      </c>
      <c r="D194" s="46" t="str">
        <f t="shared" si="25"/>
        <v>N/A</v>
      </c>
      <c r="E194" s="38">
        <v>11.141811638</v>
      </c>
      <c r="F194" s="46" t="str">
        <f t="shared" si="26"/>
        <v>N/A</v>
      </c>
      <c r="G194" s="38">
        <v>11.695711834999999</v>
      </c>
      <c r="H194" s="46" t="str">
        <f t="shared" si="27"/>
        <v>N/A</v>
      </c>
      <c r="I194" s="12">
        <v>-1.03</v>
      </c>
      <c r="J194" s="12">
        <v>4.9710000000000001</v>
      </c>
      <c r="K194" s="47" t="s">
        <v>739</v>
      </c>
      <c r="L194" s="9" t="str">
        <f t="shared" si="28"/>
        <v>Yes</v>
      </c>
    </row>
    <row r="195" spans="1:12" x14ac:dyDescent="0.2">
      <c r="A195" s="2" t="s">
        <v>1371</v>
      </c>
      <c r="B195" s="37" t="s">
        <v>213</v>
      </c>
      <c r="C195" s="38">
        <v>6.2056815997000001</v>
      </c>
      <c r="D195" s="46" t="str">
        <f t="shared" si="25"/>
        <v>N/A</v>
      </c>
      <c r="E195" s="38">
        <v>6.5458277073</v>
      </c>
      <c r="F195" s="46" t="str">
        <f t="shared" si="26"/>
        <v>N/A</v>
      </c>
      <c r="G195" s="38">
        <v>6.2894991738000003</v>
      </c>
      <c r="H195" s="46" t="str">
        <f t="shared" si="27"/>
        <v>N/A</v>
      </c>
      <c r="I195" s="12">
        <v>5.4809999999999999</v>
      </c>
      <c r="J195" s="12">
        <v>-3.92</v>
      </c>
      <c r="K195" s="47" t="s">
        <v>739</v>
      </c>
      <c r="L195" s="9" t="str">
        <f t="shared" si="28"/>
        <v>Yes</v>
      </c>
    </row>
    <row r="196" spans="1:12" x14ac:dyDescent="0.2">
      <c r="A196" s="2" t="s">
        <v>1372</v>
      </c>
      <c r="B196" s="37" t="s">
        <v>213</v>
      </c>
      <c r="C196" s="38">
        <v>3.5005110235000001</v>
      </c>
      <c r="D196" s="46" t="str">
        <f t="shared" si="25"/>
        <v>N/A</v>
      </c>
      <c r="E196" s="38">
        <v>3.5019871719000002</v>
      </c>
      <c r="F196" s="46" t="str">
        <f t="shared" si="26"/>
        <v>N/A</v>
      </c>
      <c r="G196" s="38">
        <v>3.4149166398999999</v>
      </c>
      <c r="H196" s="46" t="str">
        <f t="shared" si="27"/>
        <v>N/A</v>
      </c>
      <c r="I196" s="12">
        <v>4.2200000000000001E-2</v>
      </c>
      <c r="J196" s="12">
        <v>-2.4900000000000002</v>
      </c>
      <c r="K196" s="47" t="s">
        <v>739</v>
      </c>
      <c r="L196" s="9" t="str">
        <f t="shared" si="28"/>
        <v>Yes</v>
      </c>
    </row>
    <row r="197" spans="1:12" x14ac:dyDescent="0.2">
      <c r="A197" s="2" t="s">
        <v>1373</v>
      </c>
      <c r="B197" s="37" t="s">
        <v>213</v>
      </c>
      <c r="C197" s="38">
        <v>166.06300456</v>
      </c>
      <c r="D197" s="46" t="str">
        <f t="shared" si="25"/>
        <v>N/A</v>
      </c>
      <c r="E197" s="38">
        <v>164.45353982</v>
      </c>
      <c r="F197" s="46" t="str">
        <f t="shared" si="26"/>
        <v>N/A</v>
      </c>
      <c r="G197" s="38">
        <v>180.78049809999999</v>
      </c>
      <c r="H197" s="46" t="str">
        <f t="shared" si="27"/>
        <v>N/A</v>
      </c>
      <c r="I197" s="12">
        <v>-0.96899999999999997</v>
      </c>
      <c r="J197" s="12">
        <v>9.9280000000000008</v>
      </c>
      <c r="K197" s="47" t="s">
        <v>739</v>
      </c>
      <c r="L197" s="9" t="str">
        <f t="shared" si="28"/>
        <v>Yes</v>
      </c>
    </row>
    <row r="198" spans="1:12" x14ac:dyDescent="0.2">
      <c r="A198" s="2" t="s">
        <v>1374</v>
      </c>
      <c r="B198" s="37" t="s">
        <v>213</v>
      </c>
      <c r="C198" s="38">
        <v>258.65240641999998</v>
      </c>
      <c r="D198" s="46" t="str">
        <f t="shared" si="25"/>
        <v>N/A</v>
      </c>
      <c r="E198" s="38">
        <v>254.38011696000001</v>
      </c>
      <c r="F198" s="46" t="str">
        <f t="shared" si="26"/>
        <v>N/A</v>
      </c>
      <c r="G198" s="38">
        <v>239.625</v>
      </c>
      <c r="H198" s="46" t="str">
        <f t="shared" si="27"/>
        <v>N/A</v>
      </c>
      <c r="I198" s="12">
        <v>-1.65</v>
      </c>
      <c r="J198" s="12">
        <v>-5.8</v>
      </c>
      <c r="K198" s="47" t="s">
        <v>739</v>
      </c>
      <c r="L198" s="9" t="str">
        <f t="shared" si="28"/>
        <v>Yes</v>
      </c>
    </row>
    <row r="199" spans="1:12" x14ac:dyDescent="0.2">
      <c r="A199" s="2" t="s">
        <v>1375</v>
      </c>
      <c r="B199" s="37" t="s">
        <v>213</v>
      </c>
      <c r="C199" s="38">
        <v>223.01697745999999</v>
      </c>
      <c r="D199" s="46" t="str">
        <f t="shared" si="25"/>
        <v>N/A</v>
      </c>
      <c r="E199" s="38">
        <v>225.97906782000001</v>
      </c>
      <c r="F199" s="46" t="str">
        <f t="shared" si="26"/>
        <v>N/A</v>
      </c>
      <c r="G199" s="38">
        <v>282.02327416000003</v>
      </c>
      <c r="H199" s="46" t="str">
        <f t="shared" si="27"/>
        <v>N/A</v>
      </c>
      <c r="I199" s="12">
        <v>1.3280000000000001</v>
      </c>
      <c r="J199" s="12">
        <v>24.8</v>
      </c>
      <c r="K199" s="47" t="s">
        <v>739</v>
      </c>
      <c r="L199" s="9" t="str">
        <f t="shared" si="28"/>
        <v>Yes</v>
      </c>
    </row>
    <row r="200" spans="1:12" x14ac:dyDescent="0.2">
      <c r="A200" s="2" t="s">
        <v>1376</v>
      </c>
      <c r="B200" s="37" t="s">
        <v>213</v>
      </c>
      <c r="C200" s="38">
        <v>51.02757158</v>
      </c>
      <c r="D200" s="46" t="str">
        <f t="shared" si="25"/>
        <v>N/A</v>
      </c>
      <c r="E200" s="38">
        <v>53.867942583999998</v>
      </c>
      <c r="F200" s="46" t="str">
        <f t="shared" si="26"/>
        <v>N/A</v>
      </c>
      <c r="G200" s="38">
        <v>51.558664702999998</v>
      </c>
      <c r="H200" s="46" t="str">
        <f t="shared" si="27"/>
        <v>N/A</v>
      </c>
      <c r="I200" s="12">
        <v>5.5659999999999998</v>
      </c>
      <c r="J200" s="12">
        <v>-4.29</v>
      </c>
      <c r="K200" s="47" t="s">
        <v>739</v>
      </c>
      <c r="L200" s="9" t="str">
        <f t="shared" si="28"/>
        <v>Yes</v>
      </c>
    </row>
    <row r="201" spans="1:12" x14ac:dyDescent="0.2">
      <c r="A201" s="2" t="s">
        <v>1377</v>
      </c>
      <c r="B201" s="37" t="s">
        <v>213</v>
      </c>
      <c r="C201" s="38">
        <v>10.03125</v>
      </c>
      <c r="D201" s="46" t="str">
        <f t="shared" si="25"/>
        <v>N/A</v>
      </c>
      <c r="E201" s="38">
        <v>17.59375</v>
      </c>
      <c r="F201" s="46" t="str">
        <f t="shared" si="26"/>
        <v>N/A</v>
      </c>
      <c r="G201" s="38">
        <v>11.5</v>
      </c>
      <c r="H201" s="46" t="str">
        <f t="shared" si="27"/>
        <v>N/A</v>
      </c>
      <c r="I201" s="12">
        <v>75.39</v>
      </c>
      <c r="J201" s="12">
        <v>-34.6</v>
      </c>
      <c r="K201" s="47" t="s">
        <v>739</v>
      </c>
      <c r="L201" s="9" t="str">
        <f t="shared" si="28"/>
        <v>No</v>
      </c>
    </row>
    <row r="202" spans="1:12" x14ac:dyDescent="0.2">
      <c r="A202" s="2" t="s">
        <v>28</v>
      </c>
      <c r="B202" s="37" t="s">
        <v>213</v>
      </c>
      <c r="C202" s="8">
        <v>4.4775285899000004</v>
      </c>
      <c r="D202" s="46" t="str">
        <f t="shared" si="25"/>
        <v>N/A</v>
      </c>
      <c r="E202" s="8">
        <v>4.0183415944999998</v>
      </c>
      <c r="F202" s="46" t="str">
        <f t="shared" si="26"/>
        <v>N/A</v>
      </c>
      <c r="G202" s="8">
        <v>4.3210027849000001</v>
      </c>
      <c r="H202" s="46" t="str">
        <f t="shared" si="27"/>
        <v>N/A</v>
      </c>
      <c r="I202" s="12">
        <v>-10.3</v>
      </c>
      <c r="J202" s="12">
        <v>7.532</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14.29</v>
      </c>
      <c r="J203" s="12">
        <v>-37.5</v>
      </c>
      <c r="K203" s="14" t="s">
        <v>213</v>
      </c>
      <c r="L203" s="9" t="str">
        <f t="shared" ref="L203:L213" si="32">IF(J203="Div by 0", "N/A", IF(K203="N/A","N/A", IF(J203&gt;VALUE(MID(K203,1,2)), "No", IF(J203&lt;-1*VALUE(MID(K203,1,2)), "No", "Yes"))))</f>
        <v>N/A</v>
      </c>
    </row>
    <row r="204" spans="1:12" x14ac:dyDescent="0.2">
      <c r="A204" s="2" t="s">
        <v>124</v>
      </c>
      <c r="B204" s="37" t="s">
        <v>213</v>
      </c>
      <c r="C204" s="38">
        <v>21</v>
      </c>
      <c r="D204" s="46" t="str">
        <f t="shared" si="29"/>
        <v>N/A</v>
      </c>
      <c r="E204" s="38">
        <v>20</v>
      </c>
      <c r="F204" s="46" t="str">
        <f t="shared" si="30"/>
        <v>N/A</v>
      </c>
      <c r="G204" s="38">
        <v>12</v>
      </c>
      <c r="H204" s="46" t="str">
        <f t="shared" si="31"/>
        <v>N/A</v>
      </c>
      <c r="I204" s="12">
        <v>-4.76</v>
      </c>
      <c r="J204" s="12">
        <v>-40</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25</v>
      </c>
      <c r="J205" s="12">
        <v>-30</v>
      </c>
      <c r="K205" s="14" t="s">
        <v>213</v>
      </c>
      <c r="L205" s="9" t="str">
        <f t="shared" si="32"/>
        <v>N/A</v>
      </c>
    </row>
    <row r="206" spans="1:12" ht="25.5" x14ac:dyDescent="0.2">
      <c r="A206" s="2" t="s">
        <v>1378</v>
      </c>
      <c r="B206" s="37" t="s">
        <v>213</v>
      </c>
      <c r="C206" s="38">
        <v>13</v>
      </c>
      <c r="D206" s="46" t="str">
        <f t="shared" si="29"/>
        <v>N/A</v>
      </c>
      <c r="E206" s="38">
        <v>17</v>
      </c>
      <c r="F206" s="46" t="str">
        <f t="shared" si="30"/>
        <v>N/A</v>
      </c>
      <c r="G206" s="38">
        <v>18</v>
      </c>
      <c r="H206" s="46" t="str">
        <f t="shared" si="31"/>
        <v>N/A</v>
      </c>
      <c r="I206" s="12">
        <v>30.77</v>
      </c>
      <c r="J206" s="12">
        <v>5.8819999999999997</v>
      </c>
      <c r="K206" s="14" t="s">
        <v>213</v>
      </c>
      <c r="L206" s="9" t="str">
        <f t="shared" si="32"/>
        <v>N/A</v>
      </c>
    </row>
    <row r="207" spans="1:12" x14ac:dyDescent="0.2">
      <c r="A207" s="2" t="s">
        <v>1626</v>
      </c>
      <c r="B207" s="37" t="s">
        <v>213</v>
      </c>
      <c r="C207" s="38">
        <v>26</v>
      </c>
      <c r="D207" s="46" t="str">
        <f t="shared" si="29"/>
        <v>N/A</v>
      </c>
      <c r="E207" s="38">
        <v>23</v>
      </c>
      <c r="F207" s="46" t="str">
        <f t="shared" si="30"/>
        <v>N/A</v>
      </c>
      <c r="G207" s="38">
        <v>11</v>
      </c>
      <c r="H207" s="46" t="str">
        <f t="shared" si="31"/>
        <v>N/A</v>
      </c>
      <c r="I207" s="12">
        <v>-11.5</v>
      </c>
      <c r="J207" s="12">
        <v>-69.599999999999994</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233.3</v>
      </c>
      <c r="J208" s="12">
        <v>-30</v>
      </c>
      <c r="K208" s="14" t="s">
        <v>213</v>
      </c>
      <c r="L208" s="9" t="str">
        <f t="shared" si="32"/>
        <v>N/A</v>
      </c>
    </row>
    <row r="209" spans="1:12" x14ac:dyDescent="0.2">
      <c r="A209" s="2" t="s">
        <v>125</v>
      </c>
      <c r="B209" s="37" t="s">
        <v>213</v>
      </c>
      <c r="C209" s="49">
        <v>3798931</v>
      </c>
      <c r="D209" s="46" t="str">
        <f t="shared" si="29"/>
        <v>N/A</v>
      </c>
      <c r="E209" s="49">
        <v>1922031</v>
      </c>
      <c r="F209" s="46" t="str">
        <f t="shared" si="30"/>
        <v>N/A</v>
      </c>
      <c r="G209" s="49">
        <v>3208230</v>
      </c>
      <c r="H209" s="46" t="str">
        <f t="shared" si="31"/>
        <v>N/A</v>
      </c>
      <c r="I209" s="12">
        <v>-49.4</v>
      </c>
      <c r="J209" s="12">
        <v>66.92</v>
      </c>
      <c r="K209" s="14" t="s">
        <v>213</v>
      </c>
      <c r="L209" s="9" t="str">
        <f t="shared" si="32"/>
        <v>N/A</v>
      </c>
    </row>
    <row r="210" spans="1:12" x14ac:dyDescent="0.2">
      <c r="A210" s="48" t="s">
        <v>1622</v>
      </c>
      <c r="B210" s="37" t="s">
        <v>213</v>
      </c>
      <c r="C210" s="49">
        <v>1306682</v>
      </c>
      <c r="D210" s="46" t="str">
        <f t="shared" si="29"/>
        <v>N/A</v>
      </c>
      <c r="E210" s="49">
        <v>1288161</v>
      </c>
      <c r="F210" s="46" t="str">
        <f t="shared" si="30"/>
        <v>N/A</v>
      </c>
      <c r="G210" s="49">
        <v>3197643</v>
      </c>
      <c r="H210" s="46" t="str">
        <f t="shared" si="31"/>
        <v>N/A</v>
      </c>
      <c r="I210" s="12">
        <v>-1.42</v>
      </c>
      <c r="J210" s="12">
        <v>148.19999999999999</v>
      </c>
      <c r="K210" s="14" t="s">
        <v>213</v>
      </c>
      <c r="L210" s="9" t="str">
        <f t="shared" si="32"/>
        <v>N/A</v>
      </c>
    </row>
    <row r="211" spans="1:12" x14ac:dyDescent="0.2">
      <c r="A211" s="48" t="s">
        <v>1379</v>
      </c>
      <c r="B211" s="37" t="s">
        <v>213</v>
      </c>
      <c r="C211" s="49">
        <v>213954</v>
      </c>
      <c r="D211" s="46" t="str">
        <f t="shared" si="29"/>
        <v>N/A</v>
      </c>
      <c r="E211" s="49">
        <v>218867</v>
      </c>
      <c r="F211" s="46" t="str">
        <f t="shared" si="30"/>
        <v>N/A</v>
      </c>
      <c r="G211" s="49">
        <v>217778</v>
      </c>
      <c r="H211" s="46" t="str">
        <f t="shared" si="31"/>
        <v>N/A</v>
      </c>
      <c r="I211" s="12">
        <v>2.2959999999999998</v>
      </c>
      <c r="J211" s="12">
        <v>-0.498</v>
      </c>
      <c r="K211" s="14" t="s">
        <v>213</v>
      </c>
      <c r="L211" s="9" t="str">
        <f t="shared" si="32"/>
        <v>N/A</v>
      </c>
    </row>
    <row r="212" spans="1:12" x14ac:dyDescent="0.2">
      <c r="A212" s="48" t="s">
        <v>1616</v>
      </c>
      <c r="B212" s="37" t="s">
        <v>213</v>
      </c>
      <c r="C212" s="49">
        <v>3758841</v>
      </c>
      <c r="D212" s="46" t="str">
        <f t="shared" si="29"/>
        <v>N/A</v>
      </c>
      <c r="E212" s="49">
        <v>1910214</v>
      </c>
      <c r="F212" s="46" t="str">
        <f t="shared" si="30"/>
        <v>N/A</v>
      </c>
      <c r="G212" s="49">
        <v>2264694</v>
      </c>
      <c r="H212" s="46" t="str">
        <f t="shared" si="31"/>
        <v>N/A</v>
      </c>
      <c r="I212" s="12">
        <v>-49.2</v>
      </c>
      <c r="J212" s="12">
        <v>18.559999999999999</v>
      </c>
      <c r="K212" s="14" t="s">
        <v>213</v>
      </c>
      <c r="L212" s="9" t="str">
        <f t="shared" si="32"/>
        <v>N/A</v>
      </c>
    </row>
    <row r="213" spans="1:12" x14ac:dyDescent="0.2">
      <c r="A213" s="48" t="s">
        <v>1617</v>
      </c>
      <c r="B213" s="37" t="s">
        <v>213</v>
      </c>
      <c r="C213" s="49">
        <v>517431</v>
      </c>
      <c r="D213" s="46" t="str">
        <f t="shared" si="29"/>
        <v>N/A</v>
      </c>
      <c r="E213" s="49">
        <v>274240</v>
      </c>
      <c r="F213" s="46" t="str">
        <f t="shared" si="30"/>
        <v>N/A</v>
      </c>
      <c r="G213" s="49">
        <v>276982</v>
      </c>
      <c r="H213" s="46" t="str">
        <f t="shared" si="31"/>
        <v>N/A</v>
      </c>
      <c r="I213" s="12">
        <v>-47</v>
      </c>
      <c r="J213" s="12">
        <v>0.99990000000000001</v>
      </c>
      <c r="K213" s="14" t="s">
        <v>213</v>
      </c>
      <c r="L213" s="9" t="str">
        <f t="shared" si="32"/>
        <v>N/A</v>
      </c>
    </row>
    <row r="214" spans="1:12" ht="25.5" x14ac:dyDescent="0.2">
      <c r="A214" s="2" t="s">
        <v>1380</v>
      </c>
      <c r="B214" s="37" t="s">
        <v>213</v>
      </c>
      <c r="C214" s="49">
        <v>34726845</v>
      </c>
      <c r="D214" s="46" t="str">
        <f t="shared" ref="D214:D228" si="33">IF($B214="N/A","N/A",IF(C214&gt;10,"No",IF(C214&lt;-10,"No","Yes")))</f>
        <v>N/A</v>
      </c>
      <c r="E214" s="49">
        <v>37981496</v>
      </c>
      <c r="F214" s="46" t="str">
        <f t="shared" ref="F214:F228" si="34">IF($B214="N/A","N/A",IF(E214&gt;10,"No",IF(E214&lt;-10,"No","Yes")))</f>
        <v>N/A</v>
      </c>
      <c r="G214" s="49">
        <v>11991767</v>
      </c>
      <c r="H214" s="46" t="str">
        <f t="shared" ref="H214:H228" si="35">IF($B214="N/A","N/A",IF(G214&gt;10,"No",IF(G214&lt;-10,"No","Yes")))</f>
        <v>N/A</v>
      </c>
      <c r="I214" s="12">
        <v>9.3719999999999999</v>
      </c>
      <c r="J214" s="12">
        <v>-68.400000000000006</v>
      </c>
      <c r="K214" s="47" t="s">
        <v>739</v>
      </c>
      <c r="L214" s="9" t="str">
        <f t="shared" ref="L214:L228" si="36">IF(J214="Div by 0", "N/A", IF(K214="N/A","N/A", IF(J214&gt;VALUE(MID(K214,1,2)), "No", IF(J214&lt;-1*VALUE(MID(K214,1,2)), "No", "Yes"))))</f>
        <v>No</v>
      </c>
    </row>
    <row r="215" spans="1:12" x14ac:dyDescent="0.2">
      <c r="A215" s="61" t="s">
        <v>649</v>
      </c>
      <c r="B215" s="37" t="s">
        <v>213</v>
      </c>
      <c r="C215" s="38">
        <v>18937</v>
      </c>
      <c r="D215" s="46" t="str">
        <f t="shared" si="33"/>
        <v>N/A</v>
      </c>
      <c r="E215" s="38">
        <v>16547</v>
      </c>
      <c r="F215" s="46" t="str">
        <f t="shared" si="34"/>
        <v>N/A</v>
      </c>
      <c r="G215" s="38">
        <v>6622</v>
      </c>
      <c r="H215" s="46" t="str">
        <f t="shared" si="35"/>
        <v>N/A</v>
      </c>
      <c r="I215" s="12">
        <v>-12.6</v>
      </c>
      <c r="J215" s="12">
        <v>-60</v>
      </c>
      <c r="K215" s="47" t="s">
        <v>739</v>
      </c>
      <c r="L215" s="9" t="str">
        <f t="shared" si="36"/>
        <v>No</v>
      </c>
    </row>
    <row r="216" spans="1:12" ht="25.5" x14ac:dyDescent="0.2">
      <c r="A216" s="4" t="s">
        <v>1381</v>
      </c>
      <c r="B216" s="37" t="s">
        <v>213</v>
      </c>
      <c r="C216" s="49">
        <v>1833.8092095</v>
      </c>
      <c r="D216" s="46" t="str">
        <f t="shared" si="33"/>
        <v>N/A</v>
      </c>
      <c r="E216" s="49">
        <v>2295.3705203</v>
      </c>
      <c r="F216" s="46" t="str">
        <f t="shared" si="34"/>
        <v>N/A</v>
      </c>
      <c r="G216" s="49">
        <v>1810.8980670000001</v>
      </c>
      <c r="H216" s="46" t="str">
        <f t="shared" si="35"/>
        <v>N/A</v>
      </c>
      <c r="I216" s="12">
        <v>25.17</v>
      </c>
      <c r="J216" s="12">
        <v>-21.1</v>
      </c>
      <c r="K216" s="47" t="s">
        <v>739</v>
      </c>
      <c r="L216" s="9" t="str">
        <f t="shared" si="36"/>
        <v>Yes</v>
      </c>
    </row>
    <row r="217" spans="1:12" ht="25.5" x14ac:dyDescent="0.2">
      <c r="A217" s="2" t="s">
        <v>1382</v>
      </c>
      <c r="B217" s="37" t="s">
        <v>213</v>
      </c>
      <c r="C217" s="49">
        <v>37018567</v>
      </c>
      <c r="D217" s="46" t="str">
        <f t="shared" si="33"/>
        <v>N/A</v>
      </c>
      <c r="E217" s="49">
        <v>37623013</v>
      </c>
      <c r="F217" s="46" t="str">
        <f t="shared" si="34"/>
        <v>N/A</v>
      </c>
      <c r="G217" s="49">
        <v>33307328</v>
      </c>
      <c r="H217" s="46" t="str">
        <f t="shared" si="35"/>
        <v>N/A</v>
      </c>
      <c r="I217" s="12">
        <v>1.633</v>
      </c>
      <c r="J217" s="12">
        <v>-11.5</v>
      </c>
      <c r="K217" s="47" t="s">
        <v>739</v>
      </c>
      <c r="L217" s="9" t="str">
        <f t="shared" si="36"/>
        <v>Yes</v>
      </c>
    </row>
    <row r="218" spans="1:12" x14ac:dyDescent="0.2">
      <c r="A218" s="4" t="s">
        <v>516</v>
      </c>
      <c r="B218" s="37" t="s">
        <v>213</v>
      </c>
      <c r="C218" s="38">
        <v>116203</v>
      </c>
      <c r="D218" s="46" t="str">
        <f t="shared" si="33"/>
        <v>N/A</v>
      </c>
      <c r="E218" s="38">
        <v>120379</v>
      </c>
      <c r="F218" s="46" t="str">
        <f t="shared" si="34"/>
        <v>N/A</v>
      </c>
      <c r="G218" s="38">
        <v>107607</v>
      </c>
      <c r="H218" s="46" t="str">
        <f t="shared" si="35"/>
        <v>N/A</v>
      </c>
      <c r="I218" s="12">
        <v>3.5939999999999999</v>
      </c>
      <c r="J218" s="12">
        <v>-10.6</v>
      </c>
      <c r="K218" s="47" t="s">
        <v>739</v>
      </c>
      <c r="L218" s="9" t="str">
        <f t="shared" si="36"/>
        <v>Yes</v>
      </c>
    </row>
    <row r="219" spans="1:12" ht="25.5" x14ac:dyDescent="0.2">
      <c r="A219" s="2" t="s">
        <v>1383</v>
      </c>
      <c r="B219" s="37" t="s">
        <v>213</v>
      </c>
      <c r="C219" s="49">
        <v>318.56808344000001</v>
      </c>
      <c r="D219" s="46" t="str">
        <f t="shared" si="33"/>
        <v>N/A</v>
      </c>
      <c r="E219" s="49">
        <v>312.53800912000003</v>
      </c>
      <c r="F219" s="46" t="str">
        <f t="shared" si="34"/>
        <v>N/A</v>
      </c>
      <c r="G219" s="49">
        <v>309.52752143999999</v>
      </c>
      <c r="H219" s="46" t="str">
        <f t="shared" si="35"/>
        <v>N/A</v>
      </c>
      <c r="I219" s="12">
        <v>-1.89</v>
      </c>
      <c r="J219" s="12">
        <v>-0.96299999999999997</v>
      </c>
      <c r="K219" s="47" t="s">
        <v>739</v>
      </c>
      <c r="L219" s="9" t="str">
        <f t="shared" si="36"/>
        <v>Yes</v>
      </c>
    </row>
    <row r="220" spans="1:12" ht="25.5" x14ac:dyDescent="0.2">
      <c r="A220" s="2" t="s">
        <v>1384</v>
      </c>
      <c r="B220" s="37" t="s">
        <v>213</v>
      </c>
      <c r="C220" s="49">
        <v>24262485</v>
      </c>
      <c r="D220" s="46" t="str">
        <f t="shared" si="33"/>
        <v>N/A</v>
      </c>
      <c r="E220" s="49">
        <v>23757324</v>
      </c>
      <c r="F220" s="46" t="str">
        <f t="shared" si="34"/>
        <v>N/A</v>
      </c>
      <c r="G220" s="49">
        <v>21225732</v>
      </c>
      <c r="H220" s="46" t="str">
        <f t="shared" si="35"/>
        <v>N/A</v>
      </c>
      <c r="I220" s="12">
        <v>-2.08</v>
      </c>
      <c r="J220" s="12">
        <v>-10.7</v>
      </c>
      <c r="K220" s="47" t="s">
        <v>739</v>
      </c>
      <c r="L220" s="9" t="str">
        <f t="shared" si="36"/>
        <v>Yes</v>
      </c>
    </row>
    <row r="221" spans="1:12" x14ac:dyDescent="0.2">
      <c r="A221" s="4" t="s">
        <v>517</v>
      </c>
      <c r="B221" s="37" t="s">
        <v>213</v>
      </c>
      <c r="C221" s="38">
        <v>72514</v>
      </c>
      <c r="D221" s="46" t="str">
        <f t="shared" si="33"/>
        <v>N/A</v>
      </c>
      <c r="E221" s="38">
        <v>73501</v>
      </c>
      <c r="F221" s="46" t="str">
        <f t="shared" si="34"/>
        <v>N/A</v>
      </c>
      <c r="G221" s="38">
        <v>65876</v>
      </c>
      <c r="H221" s="46" t="str">
        <f t="shared" si="35"/>
        <v>N/A</v>
      </c>
      <c r="I221" s="12">
        <v>1.361</v>
      </c>
      <c r="J221" s="12">
        <v>-10.4</v>
      </c>
      <c r="K221" s="47" t="s">
        <v>739</v>
      </c>
      <c r="L221" s="9" t="str">
        <f t="shared" si="36"/>
        <v>Yes</v>
      </c>
    </row>
    <row r="222" spans="1:12" ht="25.5" x14ac:dyDescent="0.2">
      <c r="A222" s="2" t="s">
        <v>1385</v>
      </c>
      <c r="B222" s="37" t="s">
        <v>213</v>
      </c>
      <c r="C222" s="49">
        <v>334.59035497000002</v>
      </c>
      <c r="D222" s="46" t="str">
        <f t="shared" si="33"/>
        <v>N/A</v>
      </c>
      <c r="E222" s="49">
        <v>323.22450035000003</v>
      </c>
      <c r="F222" s="46" t="str">
        <f t="shared" si="34"/>
        <v>N/A</v>
      </c>
      <c r="G222" s="49">
        <v>322.20735927999999</v>
      </c>
      <c r="H222" s="46" t="str">
        <f t="shared" si="35"/>
        <v>N/A</v>
      </c>
      <c r="I222" s="12">
        <v>-3.4</v>
      </c>
      <c r="J222" s="12">
        <v>-0.315</v>
      </c>
      <c r="K222" s="47" t="s">
        <v>739</v>
      </c>
      <c r="L222" s="9" t="str">
        <f t="shared" si="36"/>
        <v>Yes</v>
      </c>
    </row>
    <row r="223" spans="1:12" ht="25.5" x14ac:dyDescent="0.2">
      <c r="A223" s="2" t="s">
        <v>1386</v>
      </c>
      <c r="B223" s="37" t="s">
        <v>213</v>
      </c>
      <c r="C223" s="49">
        <v>5046070</v>
      </c>
      <c r="D223" s="46" t="str">
        <f t="shared" si="33"/>
        <v>N/A</v>
      </c>
      <c r="E223" s="49">
        <v>5228870</v>
      </c>
      <c r="F223" s="46" t="str">
        <f t="shared" si="34"/>
        <v>N/A</v>
      </c>
      <c r="G223" s="49">
        <v>4747738</v>
      </c>
      <c r="H223" s="46" t="str">
        <f t="shared" si="35"/>
        <v>N/A</v>
      </c>
      <c r="I223" s="12">
        <v>3.6230000000000002</v>
      </c>
      <c r="J223" s="12">
        <v>-9.1999999999999993</v>
      </c>
      <c r="K223" s="47" t="s">
        <v>739</v>
      </c>
      <c r="L223" s="9" t="str">
        <f t="shared" si="36"/>
        <v>Yes</v>
      </c>
    </row>
    <row r="224" spans="1:12" x14ac:dyDescent="0.2">
      <c r="A224" s="2" t="s">
        <v>518</v>
      </c>
      <c r="B224" s="37" t="s">
        <v>213</v>
      </c>
      <c r="C224" s="38">
        <v>2075</v>
      </c>
      <c r="D224" s="46" t="str">
        <f t="shared" si="33"/>
        <v>N/A</v>
      </c>
      <c r="E224" s="38">
        <v>2118</v>
      </c>
      <c r="F224" s="46" t="str">
        <f t="shared" si="34"/>
        <v>N/A</v>
      </c>
      <c r="G224" s="38">
        <v>2038</v>
      </c>
      <c r="H224" s="46" t="str">
        <f t="shared" si="35"/>
        <v>N/A</v>
      </c>
      <c r="I224" s="12">
        <v>2.0720000000000001</v>
      </c>
      <c r="J224" s="12">
        <v>-3.78</v>
      </c>
      <c r="K224" s="47" t="s">
        <v>739</v>
      </c>
      <c r="L224" s="9" t="str">
        <f t="shared" si="36"/>
        <v>Yes</v>
      </c>
    </row>
    <row r="225" spans="1:12" ht="25.5" x14ac:dyDescent="0.2">
      <c r="A225" s="2" t="s">
        <v>1387</v>
      </c>
      <c r="B225" s="37" t="s">
        <v>213</v>
      </c>
      <c r="C225" s="49">
        <v>2431.8409639000001</v>
      </c>
      <c r="D225" s="46" t="str">
        <f t="shared" si="33"/>
        <v>N/A</v>
      </c>
      <c r="E225" s="49">
        <v>2468.7771483000001</v>
      </c>
      <c r="F225" s="46" t="str">
        <f t="shared" si="34"/>
        <v>N/A</v>
      </c>
      <c r="G225" s="49">
        <v>2329.6064769</v>
      </c>
      <c r="H225" s="46" t="str">
        <f t="shared" si="35"/>
        <v>N/A</v>
      </c>
      <c r="I225" s="12">
        <v>1.5189999999999999</v>
      </c>
      <c r="J225" s="12">
        <v>-5.64</v>
      </c>
      <c r="K225" s="47" t="s">
        <v>739</v>
      </c>
      <c r="L225" s="9" t="str">
        <f t="shared" si="36"/>
        <v>Yes</v>
      </c>
    </row>
    <row r="226" spans="1:12" ht="25.5" x14ac:dyDescent="0.2">
      <c r="A226" s="2" t="s">
        <v>1388</v>
      </c>
      <c r="B226" s="37" t="s">
        <v>213</v>
      </c>
      <c r="C226" s="49">
        <v>37696512</v>
      </c>
      <c r="D226" s="46" t="str">
        <f t="shared" si="33"/>
        <v>N/A</v>
      </c>
      <c r="E226" s="49">
        <v>36704515</v>
      </c>
      <c r="F226" s="46" t="str">
        <f t="shared" si="34"/>
        <v>N/A</v>
      </c>
      <c r="G226" s="49">
        <v>37858264</v>
      </c>
      <c r="H226" s="46" t="str">
        <f t="shared" si="35"/>
        <v>N/A</v>
      </c>
      <c r="I226" s="12">
        <v>-2.63</v>
      </c>
      <c r="J226" s="12">
        <v>3.1429999999999998</v>
      </c>
      <c r="K226" s="47" t="s">
        <v>739</v>
      </c>
      <c r="L226" s="9" t="str">
        <f t="shared" si="36"/>
        <v>Yes</v>
      </c>
    </row>
    <row r="227" spans="1:12" ht="25.5" x14ac:dyDescent="0.2">
      <c r="A227" s="2" t="s">
        <v>519</v>
      </c>
      <c r="B227" s="37" t="s">
        <v>213</v>
      </c>
      <c r="C227" s="38">
        <v>2881</v>
      </c>
      <c r="D227" s="46" t="str">
        <f t="shared" si="33"/>
        <v>N/A</v>
      </c>
      <c r="E227" s="38">
        <v>2914</v>
      </c>
      <c r="F227" s="46" t="str">
        <f t="shared" si="34"/>
        <v>N/A</v>
      </c>
      <c r="G227" s="38">
        <v>2804</v>
      </c>
      <c r="H227" s="46" t="str">
        <f t="shared" si="35"/>
        <v>N/A</v>
      </c>
      <c r="I227" s="12">
        <v>1.145</v>
      </c>
      <c r="J227" s="12">
        <v>-3.77</v>
      </c>
      <c r="K227" s="47" t="s">
        <v>739</v>
      </c>
      <c r="L227" s="9" t="str">
        <f t="shared" si="36"/>
        <v>Yes</v>
      </c>
    </row>
    <row r="228" spans="1:12" ht="25.5" x14ac:dyDescent="0.2">
      <c r="A228" s="2" t="s">
        <v>1389</v>
      </c>
      <c r="B228" s="37" t="s">
        <v>213</v>
      </c>
      <c r="C228" s="49">
        <v>13084.523429000001</v>
      </c>
      <c r="D228" s="46" t="str">
        <f t="shared" si="33"/>
        <v>N/A</v>
      </c>
      <c r="E228" s="49">
        <v>12595.921414</v>
      </c>
      <c r="F228" s="46" t="str">
        <f t="shared" si="34"/>
        <v>N/A</v>
      </c>
      <c r="G228" s="49">
        <v>13501.520685</v>
      </c>
      <c r="H228" s="46" t="str">
        <f t="shared" si="35"/>
        <v>N/A</v>
      </c>
      <c r="I228" s="12">
        <v>-3.73</v>
      </c>
      <c r="J228" s="12">
        <v>7.19</v>
      </c>
      <c r="K228" s="47" t="s">
        <v>739</v>
      </c>
      <c r="L228" s="9" t="str">
        <f t="shared" si="36"/>
        <v>Yes</v>
      </c>
    </row>
    <row r="229" spans="1:12" x14ac:dyDescent="0.2">
      <c r="A229" s="2" t="s">
        <v>1390</v>
      </c>
      <c r="B229" s="37" t="s">
        <v>213</v>
      </c>
      <c r="C229" s="54">
        <v>49362962</v>
      </c>
      <c r="D229" s="46" t="str">
        <f t="shared" ref="D229:D252" si="37">IF($B229="N/A","N/A",IF(C229&gt;10,"No",IF(C229&lt;-10,"No","Yes")))</f>
        <v>N/A</v>
      </c>
      <c r="E229" s="54">
        <v>51102780</v>
      </c>
      <c r="F229" s="46" t="str">
        <f t="shared" ref="F229:F252" si="38">IF($B229="N/A","N/A",IF(E229&gt;10,"No",IF(E229&lt;-10,"No","Yes")))</f>
        <v>N/A</v>
      </c>
      <c r="G229" s="54">
        <v>48229051</v>
      </c>
      <c r="H229" s="46" t="str">
        <f t="shared" ref="H229:H252" si="39">IF($B229="N/A","N/A",IF(G229&gt;10,"No",IF(G229&lt;-10,"No","Yes")))</f>
        <v>N/A</v>
      </c>
      <c r="I229" s="12">
        <v>3.5249999999999999</v>
      </c>
      <c r="J229" s="12">
        <v>-5.62</v>
      </c>
      <c r="K229" s="47" t="s">
        <v>739</v>
      </c>
      <c r="L229" s="9" t="str">
        <f t="shared" ref="L229:L252" si="40">IF(J229="Div by 0", "N/A", IF(K229="N/A","N/A", IF(J229&gt;VALUE(MID(K229,1,2)), "No", IF(J229&lt;-1*VALUE(MID(K229,1,2)), "No", "Yes"))))</f>
        <v>Yes</v>
      </c>
    </row>
    <row r="230" spans="1:12" x14ac:dyDescent="0.2">
      <c r="A230" s="4" t="s">
        <v>1391</v>
      </c>
      <c r="B230" s="37" t="s">
        <v>213</v>
      </c>
      <c r="C230" s="52">
        <v>5975</v>
      </c>
      <c r="D230" s="46" t="str">
        <f t="shared" si="37"/>
        <v>N/A</v>
      </c>
      <c r="E230" s="52">
        <v>6337</v>
      </c>
      <c r="F230" s="46" t="str">
        <f t="shared" si="38"/>
        <v>N/A</v>
      </c>
      <c r="G230" s="52">
        <v>4158</v>
      </c>
      <c r="H230" s="46" t="str">
        <f t="shared" si="39"/>
        <v>N/A</v>
      </c>
      <c r="I230" s="12">
        <v>6.0590000000000002</v>
      </c>
      <c r="J230" s="12">
        <v>-34.4</v>
      </c>
      <c r="K230" s="47" t="s">
        <v>739</v>
      </c>
      <c r="L230" s="9" t="str">
        <f t="shared" si="40"/>
        <v>No</v>
      </c>
    </row>
    <row r="231" spans="1:12" x14ac:dyDescent="0.2">
      <c r="A231" s="4" t="s">
        <v>1392</v>
      </c>
      <c r="B231" s="37" t="s">
        <v>213</v>
      </c>
      <c r="C231" s="54">
        <v>8261.5835982999997</v>
      </c>
      <c r="D231" s="46" t="str">
        <f t="shared" si="37"/>
        <v>N/A</v>
      </c>
      <c r="E231" s="54">
        <v>8064.1912577000003</v>
      </c>
      <c r="F231" s="46" t="str">
        <f t="shared" si="38"/>
        <v>N/A</v>
      </c>
      <c r="G231" s="54">
        <v>11599.098365</v>
      </c>
      <c r="H231" s="46" t="str">
        <f t="shared" si="39"/>
        <v>N/A</v>
      </c>
      <c r="I231" s="12">
        <v>-2.39</v>
      </c>
      <c r="J231" s="12">
        <v>43.83</v>
      </c>
      <c r="K231" s="47" t="s">
        <v>739</v>
      </c>
      <c r="L231" s="9" t="str">
        <f t="shared" si="40"/>
        <v>No</v>
      </c>
    </row>
    <row r="232" spans="1:12" ht="25.5" x14ac:dyDescent="0.2">
      <c r="A232" s="4" t="s">
        <v>1393</v>
      </c>
      <c r="B232" s="37" t="s">
        <v>213</v>
      </c>
      <c r="C232" s="54">
        <v>7653.5972222</v>
      </c>
      <c r="D232" s="46" t="str">
        <f t="shared" si="37"/>
        <v>N/A</v>
      </c>
      <c r="E232" s="54">
        <v>7324.7619047999997</v>
      </c>
      <c r="F232" s="46" t="str">
        <f t="shared" si="38"/>
        <v>N/A</v>
      </c>
      <c r="G232" s="54">
        <v>9188.7000000000007</v>
      </c>
      <c r="H232" s="46" t="str">
        <f t="shared" si="39"/>
        <v>N/A</v>
      </c>
      <c r="I232" s="12">
        <v>-4.3</v>
      </c>
      <c r="J232" s="12">
        <v>25.45</v>
      </c>
      <c r="K232" s="47" t="s">
        <v>739</v>
      </c>
      <c r="L232" s="9" t="str">
        <f t="shared" si="40"/>
        <v>Yes</v>
      </c>
    </row>
    <row r="233" spans="1:12" ht="25.5" x14ac:dyDescent="0.2">
      <c r="A233" s="4" t="s">
        <v>1394</v>
      </c>
      <c r="B233" s="37" t="s">
        <v>213</v>
      </c>
      <c r="C233" s="54">
        <v>8990.0028242999997</v>
      </c>
      <c r="D233" s="46" t="str">
        <f t="shared" si="37"/>
        <v>N/A</v>
      </c>
      <c r="E233" s="54">
        <v>8800.4122165000008</v>
      </c>
      <c r="F233" s="46" t="str">
        <f t="shared" si="38"/>
        <v>N/A</v>
      </c>
      <c r="G233" s="54">
        <v>13248.508352999999</v>
      </c>
      <c r="H233" s="46" t="str">
        <f t="shared" si="39"/>
        <v>N/A</v>
      </c>
      <c r="I233" s="12">
        <v>-2.11</v>
      </c>
      <c r="J233" s="12">
        <v>50.54</v>
      </c>
      <c r="K233" s="47" t="s">
        <v>739</v>
      </c>
      <c r="L233" s="9" t="str">
        <f t="shared" si="40"/>
        <v>No</v>
      </c>
    </row>
    <row r="234" spans="1:12" x14ac:dyDescent="0.2">
      <c r="A234" s="4" t="s">
        <v>1395</v>
      </c>
      <c r="B234" s="37" t="s">
        <v>213</v>
      </c>
      <c r="C234" s="54">
        <v>2441.9216301000001</v>
      </c>
      <c r="D234" s="46" t="str">
        <f t="shared" si="37"/>
        <v>N/A</v>
      </c>
      <c r="E234" s="54">
        <v>2850.6556473999999</v>
      </c>
      <c r="F234" s="46" t="str">
        <f t="shared" si="38"/>
        <v>N/A</v>
      </c>
      <c r="G234" s="54">
        <v>3387.1240601999998</v>
      </c>
      <c r="H234" s="46" t="str">
        <f t="shared" si="39"/>
        <v>N/A</v>
      </c>
      <c r="I234" s="12">
        <v>16.739999999999998</v>
      </c>
      <c r="J234" s="12">
        <v>18.82</v>
      </c>
      <c r="K234" s="47" t="s">
        <v>739</v>
      </c>
      <c r="L234" s="9" t="str">
        <f t="shared" si="40"/>
        <v>Yes</v>
      </c>
    </row>
    <row r="235" spans="1:12" ht="25.5" x14ac:dyDescent="0.2">
      <c r="A235" s="4" t="s">
        <v>1396</v>
      </c>
      <c r="B235" s="37" t="s">
        <v>213</v>
      </c>
      <c r="C235" s="54">
        <v>1051.3736263999999</v>
      </c>
      <c r="D235" s="46" t="str">
        <f t="shared" si="37"/>
        <v>N/A</v>
      </c>
      <c r="E235" s="54">
        <v>1067.3846154</v>
      </c>
      <c r="F235" s="46" t="str">
        <f t="shared" si="38"/>
        <v>N/A</v>
      </c>
      <c r="G235" s="54">
        <v>1027.4129032000001</v>
      </c>
      <c r="H235" s="46" t="str">
        <f t="shared" si="39"/>
        <v>N/A</v>
      </c>
      <c r="I235" s="12">
        <v>1.5229999999999999</v>
      </c>
      <c r="J235" s="12">
        <v>-3.74</v>
      </c>
      <c r="K235" s="47" t="s">
        <v>739</v>
      </c>
      <c r="L235" s="9" t="str">
        <f t="shared" si="40"/>
        <v>Yes</v>
      </c>
    </row>
    <row r="236" spans="1:12" x14ac:dyDescent="0.2">
      <c r="A236" s="4" t="s">
        <v>1397</v>
      </c>
      <c r="B236" s="37" t="s">
        <v>213</v>
      </c>
      <c r="C236" s="46">
        <v>1.0427264811000001</v>
      </c>
      <c r="D236" s="46" t="str">
        <f t="shared" si="37"/>
        <v>N/A</v>
      </c>
      <c r="E236" s="46">
        <v>1.0694762992</v>
      </c>
      <c r="F236" s="46" t="str">
        <f t="shared" si="38"/>
        <v>N/A</v>
      </c>
      <c r="G236" s="46">
        <v>0.78399134179999996</v>
      </c>
      <c r="H236" s="46" t="str">
        <f t="shared" si="39"/>
        <v>N/A</v>
      </c>
      <c r="I236" s="12">
        <v>2.5649999999999999</v>
      </c>
      <c r="J236" s="12">
        <v>-26.7</v>
      </c>
      <c r="K236" s="47" t="s">
        <v>739</v>
      </c>
      <c r="L236" s="9" t="str">
        <f t="shared" si="40"/>
        <v>Yes</v>
      </c>
    </row>
    <row r="237" spans="1:12" x14ac:dyDescent="0.2">
      <c r="A237" s="4" t="s">
        <v>1398</v>
      </c>
      <c r="B237" s="37" t="s">
        <v>213</v>
      </c>
      <c r="C237" s="46">
        <v>10.810810811</v>
      </c>
      <c r="D237" s="46" t="str">
        <f t="shared" si="37"/>
        <v>N/A</v>
      </c>
      <c r="E237" s="46">
        <v>8.8359046282999998</v>
      </c>
      <c r="F237" s="46" t="str">
        <f t="shared" si="38"/>
        <v>N/A</v>
      </c>
      <c r="G237" s="46">
        <v>16.742770167</v>
      </c>
      <c r="H237" s="46" t="str">
        <f t="shared" si="39"/>
        <v>N/A</v>
      </c>
      <c r="I237" s="12">
        <v>-18.3</v>
      </c>
      <c r="J237" s="12">
        <v>89.49</v>
      </c>
      <c r="K237" s="47" t="s">
        <v>739</v>
      </c>
      <c r="L237" s="9" t="str">
        <f t="shared" si="40"/>
        <v>No</v>
      </c>
    </row>
    <row r="238" spans="1:12" x14ac:dyDescent="0.2">
      <c r="A238" s="61" t="s">
        <v>1399</v>
      </c>
      <c r="B238" s="37" t="s">
        <v>213</v>
      </c>
      <c r="C238" s="46">
        <v>5.5505042588000002</v>
      </c>
      <c r="D238" s="46" t="str">
        <f t="shared" si="37"/>
        <v>N/A</v>
      </c>
      <c r="E238" s="46">
        <v>5.7855851201000004</v>
      </c>
      <c r="F238" s="46" t="str">
        <f t="shared" si="38"/>
        <v>N/A</v>
      </c>
      <c r="G238" s="46">
        <v>11.776677295000001</v>
      </c>
      <c r="H238" s="46" t="str">
        <f t="shared" si="39"/>
        <v>N/A</v>
      </c>
      <c r="I238" s="12">
        <v>4.2350000000000003</v>
      </c>
      <c r="J238" s="12">
        <v>103.6</v>
      </c>
      <c r="K238" s="47" t="s">
        <v>739</v>
      </c>
      <c r="L238" s="9" t="str">
        <f t="shared" si="40"/>
        <v>No</v>
      </c>
    </row>
    <row r="239" spans="1:12" x14ac:dyDescent="0.2">
      <c r="A239" s="61" t="s">
        <v>1400</v>
      </c>
      <c r="B239" s="37" t="s">
        <v>213</v>
      </c>
      <c r="C239" s="46">
        <v>8.2813692600000002E-2</v>
      </c>
      <c r="D239" s="46" t="str">
        <f t="shared" si="37"/>
        <v>N/A</v>
      </c>
      <c r="E239" s="46">
        <v>9.0328617E-2</v>
      </c>
      <c r="F239" s="46" t="str">
        <f t="shared" si="38"/>
        <v>N/A</v>
      </c>
      <c r="G239" s="46">
        <v>6.5829689199999999E-2</v>
      </c>
      <c r="H239" s="46" t="str">
        <f t="shared" si="39"/>
        <v>N/A</v>
      </c>
      <c r="I239" s="12">
        <v>9.0739999999999998</v>
      </c>
      <c r="J239" s="12">
        <v>-27.1</v>
      </c>
      <c r="K239" s="47" t="s">
        <v>739</v>
      </c>
      <c r="L239" s="9" t="str">
        <f t="shared" si="40"/>
        <v>Yes</v>
      </c>
    </row>
    <row r="240" spans="1:12" x14ac:dyDescent="0.2">
      <c r="A240" s="61" t="s">
        <v>1401</v>
      </c>
      <c r="B240" s="37" t="s">
        <v>213</v>
      </c>
      <c r="C240" s="46">
        <v>0.2984780897</v>
      </c>
      <c r="D240" s="46" t="str">
        <f t="shared" si="37"/>
        <v>N/A</v>
      </c>
      <c r="E240" s="46">
        <v>0.33483939509999999</v>
      </c>
      <c r="F240" s="46" t="str">
        <f t="shared" si="38"/>
        <v>N/A</v>
      </c>
      <c r="G240" s="46">
        <v>0.32240954329999999</v>
      </c>
      <c r="H240" s="46" t="str">
        <f t="shared" si="39"/>
        <v>N/A</v>
      </c>
      <c r="I240" s="12">
        <v>12.18</v>
      </c>
      <c r="J240" s="12">
        <v>-3.71</v>
      </c>
      <c r="K240" s="47" t="s">
        <v>739</v>
      </c>
      <c r="L240" s="9" t="str">
        <f t="shared" si="40"/>
        <v>Yes</v>
      </c>
    </row>
    <row r="241" spans="1:12" ht="25.5" x14ac:dyDescent="0.2">
      <c r="A241" s="61" t="s">
        <v>1402</v>
      </c>
      <c r="B241" s="37" t="s">
        <v>213</v>
      </c>
      <c r="C241" s="54">
        <v>37696512</v>
      </c>
      <c r="D241" s="46" t="str">
        <f t="shared" si="37"/>
        <v>N/A</v>
      </c>
      <c r="E241" s="54">
        <v>36704515</v>
      </c>
      <c r="F241" s="46" t="str">
        <f t="shared" si="38"/>
        <v>N/A</v>
      </c>
      <c r="G241" s="54">
        <v>37858264</v>
      </c>
      <c r="H241" s="46" t="str">
        <f t="shared" si="39"/>
        <v>N/A</v>
      </c>
      <c r="I241" s="12">
        <v>-2.63</v>
      </c>
      <c r="J241" s="12">
        <v>3.1429999999999998</v>
      </c>
      <c r="K241" s="47" t="s">
        <v>739</v>
      </c>
      <c r="L241" s="9" t="str">
        <f t="shared" si="40"/>
        <v>Yes</v>
      </c>
    </row>
    <row r="242" spans="1:12" x14ac:dyDescent="0.2">
      <c r="A242" s="61" t="s">
        <v>1403</v>
      </c>
      <c r="B242" s="37" t="s">
        <v>213</v>
      </c>
      <c r="C242" s="52">
        <v>2881</v>
      </c>
      <c r="D242" s="46" t="str">
        <f t="shared" si="37"/>
        <v>N/A</v>
      </c>
      <c r="E242" s="52">
        <v>2914</v>
      </c>
      <c r="F242" s="46" t="str">
        <f t="shared" si="38"/>
        <v>N/A</v>
      </c>
      <c r="G242" s="52">
        <v>2804</v>
      </c>
      <c r="H242" s="46" t="str">
        <f t="shared" si="39"/>
        <v>N/A</v>
      </c>
      <c r="I242" s="12">
        <v>1.145</v>
      </c>
      <c r="J242" s="12">
        <v>-3.77</v>
      </c>
      <c r="K242" s="47" t="s">
        <v>739</v>
      </c>
      <c r="L242" s="9" t="str">
        <f t="shared" si="40"/>
        <v>Yes</v>
      </c>
    </row>
    <row r="243" spans="1:12" ht="25.5" x14ac:dyDescent="0.2">
      <c r="A243" s="61" t="s">
        <v>1404</v>
      </c>
      <c r="B243" s="37" t="s">
        <v>213</v>
      </c>
      <c r="C243" s="54">
        <v>13084.523429000001</v>
      </c>
      <c r="D243" s="46" t="str">
        <f t="shared" si="37"/>
        <v>N/A</v>
      </c>
      <c r="E243" s="54">
        <v>12595.921414</v>
      </c>
      <c r="F243" s="46" t="str">
        <f t="shared" si="38"/>
        <v>N/A</v>
      </c>
      <c r="G243" s="54">
        <v>13501.520685</v>
      </c>
      <c r="H243" s="46" t="str">
        <f t="shared" si="39"/>
        <v>N/A</v>
      </c>
      <c r="I243" s="12">
        <v>-3.73</v>
      </c>
      <c r="J243" s="12">
        <v>7.19</v>
      </c>
      <c r="K243" s="47" t="s">
        <v>739</v>
      </c>
      <c r="L243" s="9" t="str">
        <f t="shared" si="40"/>
        <v>Yes</v>
      </c>
    </row>
    <row r="244" spans="1:12" ht="25.5" x14ac:dyDescent="0.2">
      <c r="A244" s="61" t="s">
        <v>1405</v>
      </c>
      <c r="B244" s="37" t="s">
        <v>213</v>
      </c>
      <c r="C244" s="54">
        <v>8390.8064515999995</v>
      </c>
      <c r="D244" s="46" t="str">
        <f t="shared" si="37"/>
        <v>N/A</v>
      </c>
      <c r="E244" s="54">
        <v>7493.9491525000003</v>
      </c>
      <c r="F244" s="46" t="str">
        <f t="shared" si="38"/>
        <v>N/A</v>
      </c>
      <c r="G244" s="54">
        <v>9265.0943396000002</v>
      </c>
      <c r="H244" s="46" t="str">
        <f t="shared" si="39"/>
        <v>N/A</v>
      </c>
      <c r="I244" s="12">
        <v>-10.7</v>
      </c>
      <c r="J244" s="12">
        <v>23.63</v>
      </c>
      <c r="K244" s="47" t="s">
        <v>739</v>
      </c>
      <c r="L244" s="9" t="str">
        <f t="shared" si="40"/>
        <v>Yes</v>
      </c>
    </row>
    <row r="245" spans="1:12" ht="25.5" x14ac:dyDescent="0.2">
      <c r="A245" s="61" t="s">
        <v>1406</v>
      </c>
      <c r="B245" s="37" t="s">
        <v>213</v>
      </c>
      <c r="C245" s="54">
        <v>13178.87045</v>
      </c>
      <c r="D245" s="46" t="str">
        <f t="shared" si="37"/>
        <v>N/A</v>
      </c>
      <c r="E245" s="54">
        <v>12684.061223999999</v>
      </c>
      <c r="F245" s="46" t="str">
        <f t="shared" si="38"/>
        <v>N/A</v>
      </c>
      <c r="G245" s="54">
        <v>13635.806187</v>
      </c>
      <c r="H245" s="46" t="str">
        <f t="shared" si="39"/>
        <v>N/A</v>
      </c>
      <c r="I245" s="12">
        <v>-3.75</v>
      </c>
      <c r="J245" s="12">
        <v>7.5030000000000001</v>
      </c>
      <c r="K245" s="47" t="s">
        <v>739</v>
      </c>
      <c r="L245" s="9" t="str">
        <f t="shared" si="40"/>
        <v>Yes</v>
      </c>
    </row>
    <row r="246" spans="1:12" ht="25.5" x14ac:dyDescent="0.2">
      <c r="A246" s="61" t="s">
        <v>1407</v>
      </c>
      <c r="B246" s="37" t="s">
        <v>213</v>
      </c>
      <c r="C246" s="54">
        <v>16916.846153999999</v>
      </c>
      <c r="D246" s="46" t="str">
        <f t="shared" si="37"/>
        <v>N/A</v>
      </c>
      <c r="E246" s="54">
        <v>17552.181818000001</v>
      </c>
      <c r="F246" s="46" t="str">
        <f t="shared" si="38"/>
        <v>N/A</v>
      </c>
      <c r="G246" s="54">
        <v>27191.875</v>
      </c>
      <c r="H246" s="46" t="str">
        <f t="shared" si="39"/>
        <v>N/A</v>
      </c>
      <c r="I246" s="12">
        <v>3.7559999999999998</v>
      </c>
      <c r="J246" s="12">
        <v>54.92</v>
      </c>
      <c r="K246" s="47" t="s">
        <v>739</v>
      </c>
      <c r="L246" s="9" t="str">
        <f t="shared" si="40"/>
        <v>No</v>
      </c>
    </row>
    <row r="247" spans="1:12" ht="25.5" x14ac:dyDescent="0.2">
      <c r="A247" s="61" t="s">
        <v>1408</v>
      </c>
      <c r="B247" s="37" t="s">
        <v>213</v>
      </c>
      <c r="C247" s="54">
        <v>7292</v>
      </c>
      <c r="D247" s="46" t="str">
        <f t="shared" si="37"/>
        <v>N/A</v>
      </c>
      <c r="E247" s="54">
        <v>10598</v>
      </c>
      <c r="F247" s="46" t="str">
        <f t="shared" si="38"/>
        <v>N/A</v>
      </c>
      <c r="G247" s="54">
        <v>10537.285714</v>
      </c>
      <c r="H247" s="46" t="str">
        <f t="shared" si="39"/>
        <v>N/A</v>
      </c>
      <c r="I247" s="12">
        <v>45.34</v>
      </c>
      <c r="J247" s="12">
        <v>-0.57299999999999995</v>
      </c>
      <c r="K247" s="47" t="s">
        <v>739</v>
      </c>
      <c r="L247" s="9" t="str">
        <f t="shared" si="40"/>
        <v>Yes</v>
      </c>
    </row>
    <row r="248" spans="1:12" ht="25.5" x14ac:dyDescent="0.2">
      <c r="A248" s="61" t="s">
        <v>1409</v>
      </c>
      <c r="B248" s="37" t="s">
        <v>213</v>
      </c>
      <c r="C248" s="46">
        <v>0.50277740449999997</v>
      </c>
      <c r="D248" s="46" t="str">
        <f t="shared" si="37"/>
        <v>N/A</v>
      </c>
      <c r="E248" s="46">
        <v>0.49178695529999999</v>
      </c>
      <c r="F248" s="46" t="str">
        <f t="shared" si="38"/>
        <v>N/A</v>
      </c>
      <c r="G248" s="46">
        <v>0.5286944979</v>
      </c>
      <c r="H248" s="46" t="str">
        <f t="shared" si="39"/>
        <v>N/A</v>
      </c>
      <c r="I248" s="12">
        <v>-2.19</v>
      </c>
      <c r="J248" s="12">
        <v>7.5049999999999999</v>
      </c>
      <c r="K248" s="47" t="s">
        <v>739</v>
      </c>
      <c r="L248" s="9" t="str">
        <f t="shared" si="40"/>
        <v>Yes</v>
      </c>
    </row>
    <row r="249" spans="1:12" ht="25.5" x14ac:dyDescent="0.2">
      <c r="A249" s="61" t="s">
        <v>1410</v>
      </c>
      <c r="B249" s="37" t="s">
        <v>213</v>
      </c>
      <c r="C249" s="46">
        <v>9.3093093092999997</v>
      </c>
      <c r="D249" s="46" t="str">
        <f t="shared" si="37"/>
        <v>N/A</v>
      </c>
      <c r="E249" s="46">
        <v>8.2748948106999993</v>
      </c>
      <c r="F249" s="46" t="str">
        <f t="shared" si="38"/>
        <v>N/A</v>
      </c>
      <c r="G249" s="46">
        <v>16.133942161</v>
      </c>
      <c r="H249" s="46" t="str">
        <f t="shared" si="39"/>
        <v>N/A</v>
      </c>
      <c r="I249" s="12">
        <v>-11.1</v>
      </c>
      <c r="J249" s="12">
        <v>94.97</v>
      </c>
      <c r="K249" s="47" t="s">
        <v>739</v>
      </c>
      <c r="L249" s="9" t="str">
        <f t="shared" si="40"/>
        <v>No</v>
      </c>
    </row>
    <row r="250" spans="1:12" ht="25.5" x14ac:dyDescent="0.2">
      <c r="A250" s="61" t="s">
        <v>1411</v>
      </c>
      <c r="B250" s="37" t="s">
        <v>213</v>
      </c>
      <c r="C250" s="46">
        <v>2.9283586768999998</v>
      </c>
      <c r="D250" s="46" t="str">
        <f t="shared" si="37"/>
        <v>N/A</v>
      </c>
      <c r="E250" s="46">
        <v>2.9367088608</v>
      </c>
      <c r="F250" s="46" t="str">
        <f t="shared" si="38"/>
        <v>N/A</v>
      </c>
      <c r="G250" s="46">
        <v>9.1004680822000008</v>
      </c>
      <c r="H250" s="46" t="str">
        <f t="shared" si="39"/>
        <v>N/A</v>
      </c>
      <c r="I250" s="12">
        <v>0.28510000000000002</v>
      </c>
      <c r="J250" s="12">
        <v>209.9</v>
      </c>
      <c r="K250" s="47" t="s">
        <v>739</v>
      </c>
      <c r="L250" s="9" t="str">
        <f t="shared" si="40"/>
        <v>No</v>
      </c>
    </row>
    <row r="251" spans="1:12" ht="25.5" x14ac:dyDescent="0.2">
      <c r="A251" s="61" t="s">
        <v>1412</v>
      </c>
      <c r="B251" s="37" t="s">
        <v>213</v>
      </c>
      <c r="C251" s="46">
        <v>3.3748527E-3</v>
      </c>
      <c r="D251" s="46" t="str">
        <f t="shared" si="37"/>
        <v>N/A</v>
      </c>
      <c r="E251" s="46">
        <v>2.7372308000000001E-3</v>
      </c>
      <c r="F251" s="46" t="str">
        <f t="shared" si="38"/>
        <v>N/A</v>
      </c>
      <c r="G251" s="46">
        <v>1.9798403000000002E-3</v>
      </c>
      <c r="H251" s="46" t="str">
        <f t="shared" si="39"/>
        <v>N/A</v>
      </c>
      <c r="I251" s="12">
        <v>-18.899999999999999</v>
      </c>
      <c r="J251" s="12">
        <v>-27.7</v>
      </c>
      <c r="K251" s="47" t="s">
        <v>739</v>
      </c>
      <c r="L251" s="9" t="str">
        <f t="shared" si="40"/>
        <v>Yes</v>
      </c>
    </row>
    <row r="252" spans="1:12" ht="25.5" x14ac:dyDescent="0.2">
      <c r="A252" s="61" t="s">
        <v>1413</v>
      </c>
      <c r="B252" s="37" t="s">
        <v>213</v>
      </c>
      <c r="C252" s="46">
        <v>4.3733052999999997E-3</v>
      </c>
      <c r="D252" s="46" t="str">
        <f t="shared" si="37"/>
        <v>N/A</v>
      </c>
      <c r="E252" s="46">
        <v>2.1464064000000001E-3</v>
      </c>
      <c r="F252" s="46" t="str">
        <f t="shared" si="38"/>
        <v>N/A</v>
      </c>
      <c r="G252" s="46">
        <v>7.2802155000000002E-3</v>
      </c>
      <c r="H252" s="46" t="str">
        <f t="shared" si="39"/>
        <v>N/A</v>
      </c>
      <c r="I252" s="12">
        <v>-50.9</v>
      </c>
      <c r="J252" s="12">
        <v>239.2</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87781</v>
      </c>
      <c r="D6" s="46" t="str">
        <f t="shared" ref="D6:D37" si="0">IF($B6="N/A","N/A",IF(C6&gt;10,"No",IF(C6&lt;-10,"No","Yes")))</f>
        <v>N/A</v>
      </c>
      <c r="E6" s="38">
        <v>87316</v>
      </c>
      <c r="F6" s="46" t="str">
        <f t="shared" ref="F6:F37" si="1">IF($B6="N/A","N/A",IF(E6&gt;10,"No",IF(E6&lt;-10,"No","Yes")))</f>
        <v>N/A</v>
      </c>
      <c r="G6" s="38">
        <v>87642</v>
      </c>
      <c r="H6" s="46" t="str">
        <f t="shared" ref="H6:H37" si="2">IF($B6="N/A","N/A",IF(G6&gt;10,"No",IF(G6&lt;-10,"No","Yes")))</f>
        <v>N/A</v>
      </c>
      <c r="I6" s="12">
        <v>-0.53</v>
      </c>
      <c r="J6" s="12">
        <v>0.37340000000000001</v>
      </c>
      <c r="K6" s="47" t="s">
        <v>739</v>
      </c>
      <c r="L6" s="9" t="str">
        <f t="shared" ref="L6:L39" si="3">IF(J6="Div by 0", "N/A", IF(K6="N/A","N/A", IF(J6&gt;VALUE(MID(K6,1,2)), "No", IF(J6&lt;-1*VALUE(MID(K6,1,2)), "No", "Yes"))))</f>
        <v>Yes</v>
      </c>
    </row>
    <row r="7" spans="1:12" x14ac:dyDescent="0.2">
      <c r="A7" s="48" t="s">
        <v>6</v>
      </c>
      <c r="B7" s="37" t="s">
        <v>213</v>
      </c>
      <c r="C7" s="38">
        <v>82224</v>
      </c>
      <c r="D7" s="46" t="str">
        <f t="shared" si="0"/>
        <v>N/A</v>
      </c>
      <c r="E7" s="38">
        <v>82749</v>
      </c>
      <c r="F7" s="46" t="str">
        <f t="shared" si="1"/>
        <v>N/A</v>
      </c>
      <c r="G7" s="38">
        <v>83027</v>
      </c>
      <c r="H7" s="46" t="str">
        <f t="shared" si="2"/>
        <v>N/A</v>
      </c>
      <c r="I7" s="12">
        <v>0.63849999999999996</v>
      </c>
      <c r="J7" s="12">
        <v>0.33600000000000002</v>
      </c>
      <c r="K7" s="47" t="s">
        <v>739</v>
      </c>
      <c r="L7" s="9" t="str">
        <f t="shared" si="3"/>
        <v>Yes</v>
      </c>
    </row>
    <row r="8" spans="1:12" x14ac:dyDescent="0.2">
      <c r="A8" s="48" t="s">
        <v>360</v>
      </c>
      <c r="B8" s="37" t="s">
        <v>213</v>
      </c>
      <c r="C8" s="8" t="s">
        <v>213</v>
      </c>
      <c r="D8" s="46" t="str">
        <f t="shared" si="0"/>
        <v>N/A</v>
      </c>
      <c r="E8" s="8">
        <v>94.769572586999999</v>
      </c>
      <c r="F8" s="46" t="str">
        <f t="shared" si="1"/>
        <v>N/A</v>
      </c>
      <c r="G8" s="8">
        <v>94.734259829999999</v>
      </c>
      <c r="H8" s="46" t="str">
        <f t="shared" si="2"/>
        <v>N/A</v>
      </c>
      <c r="I8" s="12" t="s">
        <v>213</v>
      </c>
      <c r="J8" s="12">
        <v>-3.6999999999999998E-2</v>
      </c>
      <c r="K8" s="47" t="s">
        <v>739</v>
      </c>
      <c r="L8" s="9" t="str">
        <f t="shared" si="3"/>
        <v>Yes</v>
      </c>
    </row>
    <row r="9" spans="1:12" x14ac:dyDescent="0.2">
      <c r="A9" s="4" t="s">
        <v>88</v>
      </c>
      <c r="B9" s="50" t="s">
        <v>213</v>
      </c>
      <c r="C9" s="1">
        <v>80810.289999999994</v>
      </c>
      <c r="D9" s="11" t="str">
        <f t="shared" si="0"/>
        <v>N/A</v>
      </c>
      <c r="E9" s="1">
        <v>80047.78</v>
      </c>
      <c r="F9" s="11" t="str">
        <f t="shared" si="1"/>
        <v>N/A</v>
      </c>
      <c r="G9" s="1">
        <v>79776.83</v>
      </c>
      <c r="H9" s="11" t="str">
        <f t="shared" si="2"/>
        <v>N/A</v>
      </c>
      <c r="I9" s="12">
        <v>-0.94399999999999995</v>
      </c>
      <c r="J9" s="12">
        <v>-0.33800000000000002</v>
      </c>
      <c r="K9" s="50" t="s">
        <v>739</v>
      </c>
      <c r="L9" s="9" t="str">
        <f t="shared" si="3"/>
        <v>Yes</v>
      </c>
    </row>
    <row r="10" spans="1:12" x14ac:dyDescent="0.2">
      <c r="A10" s="4" t="s">
        <v>1414</v>
      </c>
      <c r="B10" s="37" t="s">
        <v>213</v>
      </c>
      <c r="C10" s="8">
        <v>4.0099793804999999</v>
      </c>
      <c r="D10" s="46" t="str">
        <f t="shared" si="0"/>
        <v>N/A</v>
      </c>
      <c r="E10" s="8">
        <v>1.2300151175</v>
      </c>
      <c r="F10" s="46" t="str">
        <f t="shared" si="1"/>
        <v>N/A</v>
      </c>
      <c r="G10" s="8">
        <v>0.34800666349999998</v>
      </c>
      <c r="H10" s="46" t="str">
        <f t="shared" si="2"/>
        <v>N/A</v>
      </c>
      <c r="I10" s="12">
        <v>-69.3</v>
      </c>
      <c r="J10" s="12">
        <v>-71.7</v>
      </c>
      <c r="K10" s="47" t="s">
        <v>739</v>
      </c>
      <c r="L10" s="9" t="str">
        <f t="shared" si="3"/>
        <v>No</v>
      </c>
    </row>
    <row r="11" spans="1:12" x14ac:dyDescent="0.2">
      <c r="A11" s="4" t="s">
        <v>1415</v>
      </c>
      <c r="B11" s="37" t="s">
        <v>213</v>
      </c>
      <c r="C11" s="8">
        <v>2.9129310443</v>
      </c>
      <c r="D11" s="46" t="str">
        <f t="shared" si="0"/>
        <v>N/A</v>
      </c>
      <c r="E11" s="8">
        <v>3.3499015071999998</v>
      </c>
      <c r="F11" s="46" t="str">
        <f t="shared" si="1"/>
        <v>N/A</v>
      </c>
      <c r="G11" s="8">
        <v>3.3454279911000002</v>
      </c>
      <c r="H11" s="46" t="str">
        <f t="shared" si="2"/>
        <v>N/A</v>
      </c>
      <c r="I11" s="12">
        <v>15</v>
      </c>
      <c r="J11" s="12">
        <v>-0.13400000000000001</v>
      </c>
      <c r="K11" s="47" t="s">
        <v>739</v>
      </c>
      <c r="L11" s="9" t="str">
        <f t="shared" si="3"/>
        <v>Yes</v>
      </c>
    </row>
    <row r="12" spans="1:12" x14ac:dyDescent="0.2">
      <c r="A12" s="4" t="s">
        <v>1416</v>
      </c>
      <c r="B12" s="37" t="s">
        <v>213</v>
      </c>
      <c r="C12" s="8">
        <v>59.214408585000001</v>
      </c>
      <c r="D12" s="46" t="str">
        <f t="shared" si="0"/>
        <v>N/A</v>
      </c>
      <c r="E12" s="8">
        <v>61.009436987000001</v>
      </c>
      <c r="F12" s="46" t="str">
        <f t="shared" si="1"/>
        <v>N/A</v>
      </c>
      <c r="G12" s="8">
        <v>58.720704685000001</v>
      </c>
      <c r="H12" s="46" t="str">
        <f t="shared" si="2"/>
        <v>N/A</v>
      </c>
      <c r="I12" s="12">
        <v>3.0310000000000001</v>
      </c>
      <c r="J12" s="12">
        <v>-3.75</v>
      </c>
      <c r="K12" s="47" t="s">
        <v>739</v>
      </c>
      <c r="L12" s="9" t="str">
        <f t="shared" si="3"/>
        <v>Yes</v>
      </c>
    </row>
    <row r="13" spans="1:12" x14ac:dyDescent="0.2">
      <c r="A13" s="4" t="s">
        <v>1417</v>
      </c>
      <c r="B13" s="37" t="s">
        <v>213</v>
      </c>
      <c r="C13" s="8">
        <v>1.1027443295999999</v>
      </c>
      <c r="D13" s="46" t="str">
        <f t="shared" si="0"/>
        <v>N/A</v>
      </c>
      <c r="E13" s="8">
        <v>1.3777543635</v>
      </c>
      <c r="F13" s="46" t="str">
        <f t="shared" si="1"/>
        <v>N/A</v>
      </c>
      <c r="G13" s="8">
        <v>1.4216927957000001</v>
      </c>
      <c r="H13" s="46" t="str">
        <f t="shared" si="2"/>
        <v>N/A</v>
      </c>
      <c r="I13" s="12">
        <v>24.94</v>
      </c>
      <c r="J13" s="12">
        <v>3.1890000000000001</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0.63909046380000001</v>
      </c>
      <c r="D16" s="46" t="str">
        <f t="shared" si="0"/>
        <v>N/A</v>
      </c>
      <c r="E16" s="8">
        <v>0.83718906039999996</v>
      </c>
      <c r="F16" s="46" t="str">
        <f t="shared" si="1"/>
        <v>N/A</v>
      </c>
      <c r="G16" s="8">
        <v>0.80554985050000005</v>
      </c>
      <c r="H16" s="46" t="str">
        <f t="shared" si="2"/>
        <v>N/A</v>
      </c>
      <c r="I16" s="12">
        <v>31</v>
      </c>
      <c r="J16" s="12">
        <v>-3.78</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32.120846196999999</v>
      </c>
      <c r="D18" s="46" t="str">
        <f t="shared" si="0"/>
        <v>N/A</v>
      </c>
      <c r="E18" s="8">
        <v>32.195702963999999</v>
      </c>
      <c r="F18" s="46" t="str">
        <f t="shared" si="1"/>
        <v>N/A</v>
      </c>
      <c r="G18" s="8">
        <v>35.358618014000001</v>
      </c>
      <c r="H18" s="46" t="str">
        <f t="shared" si="2"/>
        <v>N/A</v>
      </c>
      <c r="I18" s="12">
        <v>0.23300000000000001</v>
      </c>
      <c r="J18" s="12">
        <v>9.8239999999999998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95.345234161999997</v>
      </c>
      <c r="D20" s="46" t="str">
        <f t="shared" si="0"/>
        <v>N/A</v>
      </c>
      <c r="E20" s="8">
        <v>94.435155069000004</v>
      </c>
      <c r="F20" s="46" t="str">
        <f t="shared" si="1"/>
        <v>N/A</v>
      </c>
      <c r="G20" s="8">
        <v>94.427329362999998</v>
      </c>
      <c r="H20" s="46" t="str">
        <f t="shared" si="2"/>
        <v>N/A</v>
      </c>
      <c r="I20" s="12">
        <v>-0.95499999999999996</v>
      </c>
      <c r="J20" s="12">
        <v>-8.0000000000000002E-3</v>
      </c>
      <c r="K20" s="47" t="s">
        <v>739</v>
      </c>
      <c r="L20" s="9" t="str">
        <f t="shared" si="3"/>
        <v>Yes</v>
      </c>
    </row>
    <row r="21" spans="1:12" x14ac:dyDescent="0.2">
      <c r="A21" s="2" t="s">
        <v>976</v>
      </c>
      <c r="B21" s="37" t="s">
        <v>213</v>
      </c>
      <c r="C21" s="8">
        <v>4.6547658377000003</v>
      </c>
      <c r="D21" s="46" t="str">
        <f t="shared" si="0"/>
        <v>N/A</v>
      </c>
      <c r="E21" s="8">
        <v>5.5648449310999997</v>
      </c>
      <c r="F21" s="46" t="str">
        <f t="shared" si="1"/>
        <v>N/A</v>
      </c>
      <c r="G21" s="8">
        <v>5.5726706373999999</v>
      </c>
      <c r="H21" s="46" t="str">
        <f t="shared" si="2"/>
        <v>N/A</v>
      </c>
      <c r="I21" s="12">
        <v>19.55</v>
      </c>
      <c r="J21" s="12">
        <v>0.1406</v>
      </c>
      <c r="K21" s="47" t="s">
        <v>739</v>
      </c>
      <c r="L21" s="9" t="str">
        <f t="shared" si="3"/>
        <v>Yes</v>
      </c>
    </row>
    <row r="22" spans="1:12" x14ac:dyDescent="0.2">
      <c r="A22" s="3" t="s">
        <v>1718</v>
      </c>
      <c r="B22" s="37" t="s">
        <v>213</v>
      </c>
      <c r="C22" s="38">
        <v>37500</v>
      </c>
      <c r="D22" s="46" t="str">
        <f t="shared" si="0"/>
        <v>N/A</v>
      </c>
      <c r="E22" s="38">
        <v>35774</v>
      </c>
      <c r="F22" s="46" t="str">
        <f t="shared" si="1"/>
        <v>N/A</v>
      </c>
      <c r="G22" s="38">
        <v>48645</v>
      </c>
      <c r="H22" s="46" t="str">
        <f t="shared" si="2"/>
        <v>N/A</v>
      </c>
      <c r="I22" s="12">
        <v>-4.5999999999999996</v>
      </c>
      <c r="J22" s="12">
        <v>35.979999999999997</v>
      </c>
      <c r="K22" s="47" t="s">
        <v>739</v>
      </c>
      <c r="L22" s="9" t="str">
        <f t="shared" si="3"/>
        <v>No</v>
      </c>
    </row>
    <row r="23" spans="1:12" x14ac:dyDescent="0.2">
      <c r="A23" s="3" t="s">
        <v>991</v>
      </c>
      <c r="B23" s="37" t="s">
        <v>213</v>
      </c>
      <c r="C23" s="38">
        <v>16919</v>
      </c>
      <c r="D23" s="46" t="str">
        <f t="shared" si="0"/>
        <v>N/A</v>
      </c>
      <c r="E23" s="38">
        <v>15728</v>
      </c>
      <c r="F23" s="46" t="str">
        <f t="shared" si="1"/>
        <v>N/A</v>
      </c>
      <c r="G23" s="38">
        <v>26363</v>
      </c>
      <c r="H23" s="46" t="str">
        <f t="shared" si="2"/>
        <v>N/A</v>
      </c>
      <c r="I23" s="12">
        <v>-7.04</v>
      </c>
      <c r="J23" s="12">
        <v>67.62</v>
      </c>
      <c r="K23" s="47" t="s">
        <v>739</v>
      </c>
      <c r="L23" s="9" t="str">
        <f t="shared" si="3"/>
        <v>No</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1043</v>
      </c>
      <c r="D25" s="46" t="str">
        <f t="shared" si="0"/>
        <v>N/A</v>
      </c>
      <c r="E25" s="38">
        <v>1146</v>
      </c>
      <c r="F25" s="46" t="str">
        <f t="shared" si="1"/>
        <v>N/A</v>
      </c>
      <c r="G25" s="38">
        <v>1266</v>
      </c>
      <c r="H25" s="46" t="str">
        <f t="shared" si="2"/>
        <v>N/A</v>
      </c>
      <c r="I25" s="12">
        <v>9.875</v>
      </c>
      <c r="J25" s="12">
        <v>10.47</v>
      </c>
      <c r="K25" s="47" t="s">
        <v>739</v>
      </c>
      <c r="L25" s="9" t="str">
        <f t="shared" si="3"/>
        <v>Yes</v>
      </c>
    </row>
    <row r="26" spans="1:12" x14ac:dyDescent="0.2">
      <c r="A26" s="3" t="s">
        <v>994</v>
      </c>
      <c r="B26" s="37" t="s">
        <v>213</v>
      </c>
      <c r="C26" s="38">
        <v>19524</v>
      </c>
      <c r="D26" s="46" t="str">
        <f t="shared" si="0"/>
        <v>N/A</v>
      </c>
      <c r="E26" s="38">
        <v>18876</v>
      </c>
      <c r="F26" s="46" t="str">
        <f t="shared" si="1"/>
        <v>N/A</v>
      </c>
      <c r="G26" s="38">
        <v>20996</v>
      </c>
      <c r="H26" s="46" t="str">
        <f t="shared" si="2"/>
        <v>N/A</v>
      </c>
      <c r="I26" s="12">
        <v>-3.32</v>
      </c>
      <c r="J26" s="12">
        <v>11.23</v>
      </c>
      <c r="K26" s="47" t="s">
        <v>739</v>
      </c>
      <c r="L26" s="9" t="str">
        <f t="shared" si="3"/>
        <v>Yes</v>
      </c>
    </row>
    <row r="27" spans="1:12" x14ac:dyDescent="0.2">
      <c r="A27" s="3" t="s">
        <v>995</v>
      </c>
      <c r="B27" s="37" t="s">
        <v>213</v>
      </c>
      <c r="C27" s="38">
        <v>14</v>
      </c>
      <c r="D27" s="46" t="str">
        <f t="shared" si="0"/>
        <v>N/A</v>
      </c>
      <c r="E27" s="38">
        <v>24</v>
      </c>
      <c r="F27" s="46" t="str">
        <f t="shared" si="1"/>
        <v>N/A</v>
      </c>
      <c r="G27" s="38">
        <v>20</v>
      </c>
      <c r="H27" s="46" t="str">
        <f t="shared" si="2"/>
        <v>N/A</v>
      </c>
      <c r="I27" s="12">
        <v>71.430000000000007</v>
      </c>
      <c r="J27" s="12">
        <v>-16.7</v>
      </c>
      <c r="K27" s="47" t="s">
        <v>739</v>
      </c>
      <c r="L27" s="9" t="str">
        <f t="shared" si="3"/>
        <v>Yes</v>
      </c>
    </row>
    <row r="28" spans="1:12" x14ac:dyDescent="0.2">
      <c r="A28" s="3" t="s">
        <v>103</v>
      </c>
      <c r="B28" s="37" t="s">
        <v>213</v>
      </c>
      <c r="C28" s="38">
        <v>49809</v>
      </c>
      <c r="D28" s="46" t="str">
        <f t="shared" si="0"/>
        <v>N/A</v>
      </c>
      <c r="E28" s="38">
        <v>51144</v>
      </c>
      <c r="F28" s="46" t="str">
        <f t="shared" si="1"/>
        <v>N/A</v>
      </c>
      <c r="G28" s="38">
        <v>38707</v>
      </c>
      <c r="H28" s="46" t="str">
        <f t="shared" si="2"/>
        <v>N/A</v>
      </c>
      <c r="I28" s="12">
        <v>2.68</v>
      </c>
      <c r="J28" s="12">
        <v>-24.3</v>
      </c>
      <c r="K28" s="47" t="s">
        <v>739</v>
      </c>
      <c r="L28" s="9" t="str">
        <f t="shared" si="3"/>
        <v>Yes</v>
      </c>
    </row>
    <row r="29" spans="1:12" x14ac:dyDescent="0.2">
      <c r="A29" s="3" t="s">
        <v>996</v>
      </c>
      <c r="B29" s="37" t="s">
        <v>213</v>
      </c>
      <c r="C29" s="38">
        <v>37898</v>
      </c>
      <c r="D29" s="46" t="str">
        <f t="shared" si="0"/>
        <v>N/A</v>
      </c>
      <c r="E29" s="38">
        <v>38414</v>
      </c>
      <c r="F29" s="46" t="str">
        <f t="shared" si="1"/>
        <v>N/A</v>
      </c>
      <c r="G29" s="38">
        <v>25292</v>
      </c>
      <c r="H29" s="46" t="str">
        <f t="shared" si="2"/>
        <v>N/A</v>
      </c>
      <c r="I29" s="12">
        <v>1.3620000000000001</v>
      </c>
      <c r="J29" s="12">
        <v>-34.200000000000003</v>
      </c>
      <c r="K29" s="47" t="s">
        <v>739</v>
      </c>
      <c r="L29" s="9" t="str">
        <f t="shared" si="3"/>
        <v>No</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3059</v>
      </c>
      <c r="D31" s="46" t="str">
        <f t="shared" si="0"/>
        <v>N/A</v>
      </c>
      <c r="E31" s="38">
        <v>3723</v>
      </c>
      <c r="F31" s="46" t="str">
        <f t="shared" si="1"/>
        <v>N/A</v>
      </c>
      <c r="G31" s="38">
        <v>3615</v>
      </c>
      <c r="H31" s="46" t="str">
        <f t="shared" si="2"/>
        <v>N/A</v>
      </c>
      <c r="I31" s="12">
        <v>21.71</v>
      </c>
      <c r="J31" s="12">
        <v>-2.9</v>
      </c>
      <c r="K31" s="47" t="s">
        <v>739</v>
      </c>
      <c r="L31" s="9" t="str">
        <f t="shared" si="3"/>
        <v>Yes</v>
      </c>
    </row>
    <row r="32" spans="1:12" x14ac:dyDescent="0.2">
      <c r="A32" s="3" t="s">
        <v>999</v>
      </c>
      <c r="B32" s="37" t="s">
        <v>213</v>
      </c>
      <c r="C32" s="38">
        <v>8207</v>
      </c>
      <c r="D32" s="46" t="str">
        <f t="shared" si="0"/>
        <v>N/A</v>
      </c>
      <c r="E32" s="38">
        <v>8692</v>
      </c>
      <c r="F32" s="46" t="str">
        <f t="shared" si="1"/>
        <v>N/A</v>
      </c>
      <c r="G32" s="38">
        <v>9558</v>
      </c>
      <c r="H32" s="46" t="str">
        <f t="shared" si="2"/>
        <v>N/A</v>
      </c>
      <c r="I32" s="12">
        <v>5.91</v>
      </c>
      <c r="J32" s="12">
        <v>9.9629999999999992</v>
      </c>
      <c r="K32" s="47" t="s">
        <v>739</v>
      </c>
      <c r="L32" s="9" t="str">
        <f t="shared" si="3"/>
        <v>Yes</v>
      </c>
    </row>
    <row r="33" spans="1:12" x14ac:dyDescent="0.2">
      <c r="A33" s="3" t="s">
        <v>1000</v>
      </c>
      <c r="B33" s="37" t="s">
        <v>213</v>
      </c>
      <c r="C33" s="38">
        <v>645</v>
      </c>
      <c r="D33" s="46" t="str">
        <f t="shared" si="0"/>
        <v>N/A</v>
      </c>
      <c r="E33" s="38">
        <v>315</v>
      </c>
      <c r="F33" s="46" t="str">
        <f t="shared" si="1"/>
        <v>N/A</v>
      </c>
      <c r="G33" s="38">
        <v>242</v>
      </c>
      <c r="H33" s="46" t="str">
        <f t="shared" si="2"/>
        <v>N/A</v>
      </c>
      <c r="I33" s="12">
        <v>-51.2</v>
      </c>
      <c r="J33" s="12">
        <v>-23.2</v>
      </c>
      <c r="K33" s="47" t="s">
        <v>739</v>
      </c>
      <c r="L33" s="9" t="str">
        <f t="shared" si="3"/>
        <v>Yes</v>
      </c>
    </row>
    <row r="34" spans="1:12" x14ac:dyDescent="0.2">
      <c r="A34" s="48" t="s">
        <v>84</v>
      </c>
      <c r="B34" s="37" t="s">
        <v>213</v>
      </c>
      <c r="C34" s="49">
        <v>1138416013</v>
      </c>
      <c r="D34" s="46" t="str">
        <f t="shared" si="0"/>
        <v>N/A</v>
      </c>
      <c r="E34" s="49">
        <v>1207488789</v>
      </c>
      <c r="F34" s="46" t="str">
        <f t="shared" si="1"/>
        <v>N/A</v>
      </c>
      <c r="G34" s="49">
        <v>1225552777</v>
      </c>
      <c r="H34" s="46" t="str">
        <f t="shared" si="2"/>
        <v>N/A</v>
      </c>
      <c r="I34" s="12">
        <v>6.0670000000000002</v>
      </c>
      <c r="J34" s="12">
        <v>1.496</v>
      </c>
      <c r="K34" s="47" t="s">
        <v>739</v>
      </c>
      <c r="L34" s="9" t="str">
        <f t="shared" si="3"/>
        <v>Yes</v>
      </c>
    </row>
    <row r="35" spans="1:12" x14ac:dyDescent="0.2">
      <c r="A35" s="48" t="s">
        <v>1424</v>
      </c>
      <c r="B35" s="37" t="s">
        <v>213</v>
      </c>
      <c r="C35" s="49">
        <v>12968.82028</v>
      </c>
      <c r="D35" s="46" t="str">
        <f t="shared" si="0"/>
        <v>N/A</v>
      </c>
      <c r="E35" s="49">
        <v>13828.952185</v>
      </c>
      <c r="F35" s="46" t="str">
        <f t="shared" si="1"/>
        <v>N/A</v>
      </c>
      <c r="G35" s="49">
        <v>13983.624027</v>
      </c>
      <c r="H35" s="46" t="str">
        <f t="shared" si="2"/>
        <v>N/A</v>
      </c>
      <c r="I35" s="12">
        <v>6.6319999999999997</v>
      </c>
      <c r="J35" s="12">
        <v>1.1180000000000001</v>
      </c>
      <c r="K35" s="47" t="s">
        <v>739</v>
      </c>
      <c r="L35" s="9" t="str">
        <f t="shared" si="3"/>
        <v>Yes</v>
      </c>
    </row>
    <row r="36" spans="1:12" x14ac:dyDescent="0.2">
      <c r="A36" s="48" t="s">
        <v>1425</v>
      </c>
      <c r="B36" s="37" t="s">
        <v>213</v>
      </c>
      <c r="C36" s="49">
        <v>13845.300800000001</v>
      </c>
      <c r="D36" s="46" t="str">
        <f t="shared" si="0"/>
        <v>N/A</v>
      </c>
      <c r="E36" s="49">
        <v>14592.185874999999</v>
      </c>
      <c r="F36" s="46" t="str">
        <f t="shared" si="1"/>
        <v>N/A</v>
      </c>
      <c r="G36" s="49">
        <v>14760.894372000001</v>
      </c>
      <c r="H36" s="46" t="str">
        <f t="shared" si="2"/>
        <v>N/A</v>
      </c>
      <c r="I36" s="12">
        <v>5.3949999999999996</v>
      </c>
      <c r="J36" s="12">
        <v>1.1559999999999999</v>
      </c>
      <c r="K36" s="47" t="s">
        <v>739</v>
      </c>
      <c r="L36" s="9" t="str">
        <f t="shared" si="3"/>
        <v>Yes</v>
      </c>
    </row>
    <row r="37" spans="1:12" x14ac:dyDescent="0.2">
      <c r="A37" s="4" t="s">
        <v>107</v>
      </c>
      <c r="B37" s="37" t="s">
        <v>213</v>
      </c>
      <c r="C37" s="49">
        <v>0</v>
      </c>
      <c r="D37" s="46" t="str">
        <f t="shared" si="0"/>
        <v>N/A</v>
      </c>
      <c r="E37" s="49">
        <v>0</v>
      </c>
      <c r="F37" s="46" t="str">
        <f t="shared" si="1"/>
        <v>N/A</v>
      </c>
      <c r="G37" s="49">
        <v>1598</v>
      </c>
      <c r="H37" s="46" t="str">
        <f t="shared" si="2"/>
        <v>N/A</v>
      </c>
      <c r="I37" s="12" t="s">
        <v>1747</v>
      </c>
      <c r="J37" s="12" t="s">
        <v>1747</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11</v>
      </c>
      <c r="H38" s="46" t="str">
        <f>IF($B38="N/A","N/A",IF(G38&gt;0,"No",IF(G38&lt;0,"No","Yes")))</f>
        <v>No</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1598</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v>799</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19244.949120000001</v>
      </c>
      <c r="D41" s="46" t="str">
        <f t="shared" ref="D41:D52" si="7">IF($B41="N/A","N/A",IF(C41&gt;10,"No",IF(C41&lt;-10,"No","Yes")))</f>
        <v>N/A</v>
      </c>
      <c r="E41" s="49">
        <v>21221.322637000001</v>
      </c>
      <c r="F41" s="46" t="str">
        <f t="shared" ref="F41:F52" si="8">IF($B41="N/A","N/A",IF(E41&gt;10,"No",IF(E41&lt;-10,"No","Yes")))</f>
        <v>N/A</v>
      </c>
      <c r="G41" s="49">
        <v>17042.847979999999</v>
      </c>
      <c r="H41" s="46" t="str">
        <f t="shared" ref="H41:H52" si="9">IF($B41="N/A","N/A",IF(G41&gt;10,"No",IF(G41&lt;-10,"No","Yes")))</f>
        <v>N/A</v>
      </c>
      <c r="I41" s="12">
        <v>10.27</v>
      </c>
      <c r="J41" s="12">
        <v>-19.7</v>
      </c>
      <c r="K41" s="47" t="s">
        <v>739</v>
      </c>
      <c r="L41" s="9" t="str">
        <f t="shared" ref="L41:L52" si="10">IF(J41="Div by 0", "N/A", IF(K41="N/A","N/A", IF(J41&gt;VALUE(MID(K41,1,2)), "No", IF(J41&lt;-1*VALUE(MID(K41,1,2)), "No", "Yes"))))</f>
        <v>Yes</v>
      </c>
    </row>
    <row r="42" spans="1:12" x14ac:dyDescent="0.2">
      <c r="A42" s="3" t="s">
        <v>1427</v>
      </c>
      <c r="B42" s="37" t="s">
        <v>213</v>
      </c>
      <c r="C42" s="49">
        <v>5326.7816656000005</v>
      </c>
      <c r="D42" s="46" t="str">
        <f t="shared" si="7"/>
        <v>N/A</v>
      </c>
      <c r="E42" s="49">
        <v>6063.2039673999998</v>
      </c>
      <c r="F42" s="46" t="str">
        <f t="shared" si="8"/>
        <v>N/A</v>
      </c>
      <c r="G42" s="49">
        <v>5368.5529720000004</v>
      </c>
      <c r="H42" s="46" t="str">
        <f t="shared" si="9"/>
        <v>N/A</v>
      </c>
      <c r="I42" s="12">
        <v>13.82</v>
      </c>
      <c r="J42" s="12">
        <v>-11.5</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4675.3643337000003</v>
      </c>
      <c r="D44" s="46" t="str">
        <f t="shared" si="7"/>
        <v>N/A</v>
      </c>
      <c r="E44" s="49">
        <v>6824.8071553</v>
      </c>
      <c r="F44" s="46" t="str">
        <f t="shared" si="8"/>
        <v>N/A</v>
      </c>
      <c r="G44" s="49">
        <v>4969.0221168999997</v>
      </c>
      <c r="H44" s="46" t="str">
        <f t="shared" si="9"/>
        <v>N/A</v>
      </c>
      <c r="I44" s="12">
        <v>45.97</v>
      </c>
      <c r="J44" s="12">
        <v>-27.2</v>
      </c>
      <c r="K44" s="47" t="s">
        <v>739</v>
      </c>
      <c r="L44" s="9" t="str">
        <f t="shared" si="10"/>
        <v>Yes</v>
      </c>
    </row>
    <row r="45" spans="1:12" x14ac:dyDescent="0.2">
      <c r="A45" s="3" t="s">
        <v>1430</v>
      </c>
      <c r="B45" s="37" t="s">
        <v>213</v>
      </c>
      <c r="C45" s="49">
        <v>32096.449754000001</v>
      </c>
      <c r="D45" s="46" t="str">
        <f t="shared" si="7"/>
        <v>N/A</v>
      </c>
      <c r="E45" s="49">
        <v>34744.013350000001</v>
      </c>
      <c r="F45" s="46" t="str">
        <f t="shared" si="8"/>
        <v>N/A</v>
      </c>
      <c r="G45" s="49">
        <v>32437.644360999999</v>
      </c>
      <c r="H45" s="46" t="str">
        <f t="shared" si="9"/>
        <v>N/A</v>
      </c>
      <c r="I45" s="12">
        <v>8.2490000000000006</v>
      </c>
      <c r="J45" s="12">
        <v>-6.64</v>
      </c>
      <c r="K45" s="47" t="s">
        <v>739</v>
      </c>
      <c r="L45" s="9" t="str">
        <f t="shared" si="10"/>
        <v>Yes</v>
      </c>
    </row>
    <row r="46" spans="1:12" x14ac:dyDescent="0.2">
      <c r="A46" s="3" t="s">
        <v>1431</v>
      </c>
      <c r="B46" s="37" t="s">
        <v>213</v>
      </c>
      <c r="C46" s="49">
        <v>2448.7857143000001</v>
      </c>
      <c r="D46" s="46" t="str">
        <f t="shared" si="7"/>
        <v>N/A</v>
      </c>
      <c r="E46" s="49">
        <v>6679.125</v>
      </c>
      <c r="F46" s="46" t="str">
        <f t="shared" si="8"/>
        <v>N/A</v>
      </c>
      <c r="G46" s="49">
        <v>8330.75</v>
      </c>
      <c r="H46" s="46" t="str">
        <f t="shared" si="9"/>
        <v>N/A</v>
      </c>
      <c r="I46" s="12">
        <v>172.8</v>
      </c>
      <c r="J46" s="12">
        <v>24.73</v>
      </c>
      <c r="K46" s="47" t="s">
        <v>739</v>
      </c>
      <c r="L46" s="9" t="str">
        <f t="shared" si="10"/>
        <v>Yes</v>
      </c>
    </row>
    <row r="47" spans="1:12" x14ac:dyDescent="0.2">
      <c r="A47" s="3" t="s">
        <v>1432</v>
      </c>
      <c r="B47" s="37" t="s">
        <v>213</v>
      </c>
      <c r="C47" s="49">
        <v>8307.8868075999999</v>
      </c>
      <c r="D47" s="46" t="str">
        <f t="shared" si="7"/>
        <v>N/A</v>
      </c>
      <c r="E47" s="49">
        <v>8721.0690794999991</v>
      </c>
      <c r="F47" s="46" t="str">
        <f t="shared" si="8"/>
        <v>N/A</v>
      </c>
      <c r="G47" s="49">
        <v>10205.726664</v>
      </c>
      <c r="H47" s="46" t="str">
        <f t="shared" si="9"/>
        <v>N/A</v>
      </c>
      <c r="I47" s="12">
        <v>4.9729999999999999</v>
      </c>
      <c r="J47" s="12">
        <v>17.02</v>
      </c>
      <c r="K47" s="47" t="s">
        <v>739</v>
      </c>
      <c r="L47" s="9" t="str">
        <f t="shared" si="10"/>
        <v>Yes</v>
      </c>
    </row>
    <row r="48" spans="1:12" x14ac:dyDescent="0.2">
      <c r="A48" s="3" t="s">
        <v>1433</v>
      </c>
      <c r="B48" s="50" t="s">
        <v>213</v>
      </c>
      <c r="C48" s="14">
        <v>3561.5496331999998</v>
      </c>
      <c r="D48" s="11" t="str">
        <f t="shared" si="7"/>
        <v>N/A</v>
      </c>
      <c r="E48" s="14">
        <v>3812.5820014000001</v>
      </c>
      <c r="F48" s="11" t="str">
        <f t="shared" si="8"/>
        <v>N/A</v>
      </c>
      <c r="G48" s="14">
        <v>3706.8972798</v>
      </c>
      <c r="H48" s="11" t="str">
        <f t="shared" si="9"/>
        <v>N/A</v>
      </c>
      <c r="I48" s="59">
        <v>7.048</v>
      </c>
      <c r="J48" s="59">
        <v>-2.77</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4372.1961425</v>
      </c>
      <c r="D50" s="11" t="str">
        <f t="shared" si="7"/>
        <v>N/A</v>
      </c>
      <c r="E50" s="14">
        <v>4952.7792103000002</v>
      </c>
      <c r="F50" s="11" t="str">
        <f t="shared" si="8"/>
        <v>N/A</v>
      </c>
      <c r="G50" s="14">
        <v>4786.9488242999996</v>
      </c>
      <c r="H50" s="11" t="str">
        <f t="shared" si="9"/>
        <v>N/A</v>
      </c>
      <c r="I50" s="59">
        <v>13.28</v>
      </c>
      <c r="J50" s="59">
        <v>-3.35</v>
      </c>
      <c r="K50" s="50" t="s">
        <v>739</v>
      </c>
      <c r="L50" s="9" t="str">
        <f t="shared" si="10"/>
        <v>Yes</v>
      </c>
    </row>
    <row r="51" spans="1:12" x14ac:dyDescent="0.2">
      <c r="A51" s="3" t="s">
        <v>1436</v>
      </c>
      <c r="B51" s="50" t="s">
        <v>213</v>
      </c>
      <c r="C51" s="14">
        <v>31594.221275</v>
      </c>
      <c r="D51" s="11" t="str">
        <f t="shared" si="7"/>
        <v>N/A</v>
      </c>
      <c r="E51" s="14">
        <v>31985.128048999999</v>
      </c>
      <c r="F51" s="11" t="str">
        <f t="shared" si="8"/>
        <v>N/A</v>
      </c>
      <c r="G51" s="14">
        <v>29450.535154000001</v>
      </c>
      <c r="H51" s="11" t="str">
        <f t="shared" si="9"/>
        <v>N/A</v>
      </c>
      <c r="I51" s="59">
        <v>1.2370000000000001</v>
      </c>
      <c r="J51" s="59">
        <v>-7.92</v>
      </c>
      <c r="K51" s="50" t="s">
        <v>739</v>
      </c>
      <c r="L51" s="9" t="str">
        <f t="shared" si="10"/>
        <v>Yes</v>
      </c>
    </row>
    <row r="52" spans="1:12" x14ac:dyDescent="0.2">
      <c r="A52" s="3" t="s">
        <v>1437</v>
      </c>
      <c r="B52" s="50" t="s">
        <v>213</v>
      </c>
      <c r="C52" s="14">
        <v>9555.9751938000009</v>
      </c>
      <c r="D52" s="11" t="str">
        <f t="shared" si="7"/>
        <v>N/A</v>
      </c>
      <c r="E52" s="14">
        <v>9904.4507936999998</v>
      </c>
      <c r="F52" s="11" t="str">
        <f t="shared" si="8"/>
        <v>N/A</v>
      </c>
      <c r="G52" s="14">
        <v>10269.342975</v>
      </c>
      <c r="H52" s="11" t="str">
        <f t="shared" si="9"/>
        <v>N/A</v>
      </c>
      <c r="I52" s="59">
        <v>3.6469999999999998</v>
      </c>
      <c r="J52" s="59">
        <v>3.6840000000000002</v>
      </c>
      <c r="K52" s="50" t="s">
        <v>739</v>
      </c>
      <c r="L52" s="9" t="str">
        <f t="shared" si="10"/>
        <v>Yes</v>
      </c>
    </row>
    <row r="53" spans="1:12" x14ac:dyDescent="0.2">
      <c r="A53" s="48" t="s">
        <v>1611</v>
      </c>
      <c r="B53" s="37" t="s">
        <v>213</v>
      </c>
      <c r="C53" s="49">
        <v>29471842</v>
      </c>
      <c r="D53" s="46" t="str">
        <f t="shared" ref="D53:D122" si="11">IF($B53="N/A","N/A",IF(C53&gt;10,"No",IF(C53&lt;-10,"No","Yes")))</f>
        <v>N/A</v>
      </c>
      <c r="E53" s="49">
        <v>45815391</v>
      </c>
      <c r="F53" s="46" t="str">
        <f t="shared" ref="F53:F122" si="12">IF($B53="N/A","N/A",IF(E53&gt;10,"No",IF(E53&lt;-10,"No","Yes")))</f>
        <v>N/A</v>
      </c>
      <c r="G53" s="49">
        <v>43231418</v>
      </c>
      <c r="H53" s="46" t="str">
        <f t="shared" ref="H53:H122" si="13">IF($B53="N/A","N/A",IF(G53&gt;10,"No",IF(G53&lt;-10,"No","Yes")))</f>
        <v>N/A</v>
      </c>
      <c r="I53" s="12">
        <v>55.45</v>
      </c>
      <c r="J53" s="12">
        <v>-5.64</v>
      </c>
      <c r="K53" s="47" t="s">
        <v>739</v>
      </c>
      <c r="L53" s="9" t="str">
        <f t="shared" ref="L53:L113" si="14">IF(J53="Div by 0", "N/A", IF(K53="N/A","N/A", IF(J53&gt;VALUE(MID(K53,1,2)), "No", IF(J53&lt;-1*VALUE(MID(K53,1,2)), "No", "Yes"))))</f>
        <v>Yes</v>
      </c>
    </row>
    <row r="54" spans="1:12" x14ac:dyDescent="0.2">
      <c r="A54" s="48" t="s">
        <v>598</v>
      </c>
      <c r="B54" s="37" t="s">
        <v>213</v>
      </c>
      <c r="C54" s="38">
        <v>12941</v>
      </c>
      <c r="D54" s="46" t="str">
        <f t="shared" si="11"/>
        <v>N/A</v>
      </c>
      <c r="E54" s="38">
        <v>22007</v>
      </c>
      <c r="F54" s="46" t="str">
        <f t="shared" si="12"/>
        <v>N/A</v>
      </c>
      <c r="G54" s="38">
        <v>21827</v>
      </c>
      <c r="H54" s="46" t="str">
        <f t="shared" si="13"/>
        <v>N/A</v>
      </c>
      <c r="I54" s="12">
        <v>70.06</v>
      </c>
      <c r="J54" s="12">
        <v>-0.81799999999999995</v>
      </c>
      <c r="K54" s="47" t="s">
        <v>739</v>
      </c>
      <c r="L54" s="9" t="str">
        <f t="shared" si="14"/>
        <v>Yes</v>
      </c>
    </row>
    <row r="55" spans="1:12" x14ac:dyDescent="0.2">
      <c r="A55" s="48" t="s">
        <v>1438</v>
      </c>
      <c r="B55" s="37" t="s">
        <v>213</v>
      </c>
      <c r="C55" s="49">
        <v>2277.4006645999998</v>
      </c>
      <c r="D55" s="46" t="str">
        <f t="shared" si="11"/>
        <v>N/A</v>
      </c>
      <c r="E55" s="49">
        <v>2081.8553642000002</v>
      </c>
      <c r="F55" s="46" t="str">
        <f t="shared" si="12"/>
        <v>N/A</v>
      </c>
      <c r="G55" s="49">
        <v>1980.6394832000001</v>
      </c>
      <c r="H55" s="46" t="str">
        <f t="shared" si="13"/>
        <v>N/A</v>
      </c>
      <c r="I55" s="12">
        <v>-8.59</v>
      </c>
      <c r="J55" s="12">
        <v>-4.8600000000000003</v>
      </c>
      <c r="K55" s="47" t="s">
        <v>739</v>
      </c>
      <c r="L55" s="9" t="str">
        <f t="shared" si="14"/>
        <v>Yes</v>
      </c>
    </row>
    <row r="56" spans="1:12" x14ac:dyDescent="0.2">
      <c r="A56" s="48" t="s">
        <v>1439</v>
      </c>
      <c r="B56" s="37" t="s">
        <v>213</v>
      </c>
      <c r="C56" s="38">
        <v>0.92628081289999997</v>
      </c>
      <c r="D56" s="46" t="str">
        <f t="shared" si="11"/>
        <v>N/A</v>
      </c>
      <c r="E56" s="38">
        <v>0.47584859359999998</v>
      </c>
      <c r="F56" s="46" t="str">
        <f t="shared" si="12"/>
        <v>N/A</v>
      </c>
      <c r="G56" s="38">
        <v>0.32895038259999998</v>
      </c>
      <c r="H56" s="46" t="str">
        <f t="shared" si="13"/>
        <v>N/A</v>
      </c>
      <c r="I56" s="12">
        <v>-48.6</v>
      </c>
      <c r="J56" s="12">
        <v>-30.9</v>
      </c>
      <c r="K56" s="47" t="s">
        <v>739</v>
      </c>
      <c r="L56" s="9" t="str">
        <f t="shared" si="14"/>
        <v>No</v>
      </c>
    </row>
    <row r="57" spans="1:12" ht="25.5" x14ac:dyDescent="0.2">
      <c r="A57" s="48" t="s">
        <v>599</v>
      </c>
      <c r="B57" s="37" t="s">
        <v>213</v>
      </c>
      <c r="C57" s="49">
        <v>5855</v>
      </c>
      <c r="D57" s="46" t="str">
        <f t="shared" si="11"/>
        <v>N/A</v>
      </c>
      <c r="E57" s="49">
        <v>129445</v>
      </c>
      <c r="F57" s="46" t="str">
        <f t="shared" si="12"/>
        <v>N/A</v>
      </c>
      <c r="G57" s="49">
        <v>80310</v>
      </c>
      <c r="H57" s="46" t="str">
        <f t="shared" si="13"/>
        <v>N/A</v>
      </c>
      <c r="I57" s="12">
        <v>2111</v>
      </c>
      <c r="J57" s="12">
        <v>-38</v>
      </c>
      <c r="K57" s="47" t="s">
        <v>739</v>
      </c>
      <c r="L57" s="9" t="str">
        <f t="shared" si="14"/>
        <v>No</v>
      </c>
    </row>
    <row r="58" spans="1:12" x14ac:dyDescent="0.2">
      <c r="A58" s="48" t="s">
        <v>600</v>
      </c>
      <c r="B58" s="37" t="s">
        <v>213</v>
      </c>
      <c r="C58" s="38">
        <v>12</v>
      </c>
      <c r="D58" s="46" t="str">
        <f t="shared" si="11"/>
        <v>N/A</v>
      </c>
      <c r="E58" s="38">
        <v>86</v>
      </c>
      <c r="F58" s="46" t="str">
        <f t="shared" si="12"/>
        <v>N/A</v>
      </c>
      <c r="G58" s="38">
        <v>48</v>
      </c>
      <c r="H58" s="46" t="str">
        <f t="shared" si="13"/>
        <v>N/A</v>
      </c>
      <c r="I58" s="12">
        <v>616.70000000000005</v>
      </c>
      <c r="J58" s="12">
        <v>-44.2</v>
      </c>
      <c r="K58" s="47" t="s">
        <v>739</v>
      </c>
      <c r="L58" s="9" t="str">
        <f t="shared" si="14"/>
        <v>No</v>
      </c>
    </row>
    <row r="59" spans="1:12" x14ac:dyDescent="0.2">
      <c r="A59" s="48" t="s">
        <v>1440</v>
      </c>
      <c r="B59" s="37" t="s">
        <v>213</v>
      </c>
      <c r="C59" s="49">
        <v>487.91666666999998</v>
      </c>
      <c r="D59" s="46" t="str">
        <f t="shared" si="11"/>
        <v>N/A</v>
      </c>
      <c r="E59" s="49">
        <v>1505.1744186000001</v>
      </c>
      <c r="F59" s="46" t="str">
        <f t="shared" si="12"/>
        <v>N/A</v>
      </c>
      <c r="G59" s="49">
        <v>1673.125</v>
      </c>
      <c r="H59" s="46" t="str">
        <f t="shared" si="13"/>
        <v>N/A</v>
      </c>
      <c r="I59" s="12">
        <v>208.5</v>
      </c>
      <c r="J59" s="12">
        <v>11.16</v>
      </c>
      <c r="K59" s="47" t="s">
        <v>739</v>
      </c>
      <c r="L59" s="9" t="str">
        <f t="shared" si="14"/>
        <v>Yes</v>
      </c>
    </row>
    <row r="60" spans="1:12" ht="25.5" x14ac:dyDescent="0.2">
      <c r="A60" s="48" t="s">
        <v>601</v>
      </c>
      <c r="B60" s="37" t="s">
        <v>213</v>
      </c>
      <c r="C60" s="49">
        <v>8832</v>
      </c>
      <c r="D60" s="46" t="str">
        <f t="shared" si="11"/>
        <v>N/A</v>
      </c>
      <c r="E60" s="49">
        <v>18175</v>
      </c>
      <c r="F60" s="46" t="str">
        <f t="shared" si="12"/>
        <v>N/A</v>
      </c>
      <c r="G60" s="49">
        <v>6792</v>
      </c>
      <c r="H60" s="46" t="str">
        <f t="shared" si="13"/>
        <v>N/A</v>
      </c>
      <c r="I60" s="12">
        <v>105.8</v>
      </c>
      <c r="J60" s="12">
        <v>-62.6</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-25</v>
      </c>
      <c r="J61" s="59">
        <v>33.33</v>
      </c>
      <c r="K61" s="50" t="s">
        <v>739</v>
      </c>
      <c r="L61" s="9" t="str">
        <f t="shared" si="14"/>
        <v>No</v>
      </c>
    </row>
    <row r="62" spans="1:12" ht="25.5" x14ac:dyDescent="0.2">
      <c r="A62" s="4" t="s">
        <v>1441</v>
      </c>
      <c r="B62" s="50" t="s">
        <v>213</v>
      </c>
      <c r="C62" s="14">
        <v>2208</v>
      </c>
      <c r="D62" s="11" t="str">
        <f t="shared" si="11"/>
        <v>N/A</v>
      </c>
      <c r="E62" s="14">
        <v>6058.3333333</v>
      </c>
      <c r="F62" s="11" t="str">
        <f t="shared" si="12"/>
        <v>N/A</v>
      </c>
      <c r="G62" s="14">
        <v>1698</v>
      </c>
      <c r="H62" s="11" t="str">
        <f t="shared" si="13"/>
        <v>N/A</v>
      </c>
      <c r="I62" s="59">
        <v>174.4</v>
      </c>
      <c r="J62" s="59">
        <v>-72</v>
      </c>
      <c r="K62" s="50" t="s">
        <v>739</v>
      </c>
      <c r="L62" s="9" t="str">
        <f t="shared" si="14"/>
        <v>No</v>
      </c>
    </row>
    <row r="63" spans="1:12" x14ac:dyDescent="0.2">
      <c r="A63" s="4" t="s">
        <v>603</v>
      </c>
      <c r="B63" s="50" t="s">
        <v>213</v>
      </c>
      <c r="C63" s="14">
        <v>150233216</v>
      </c>
      <c r="D63" s="11" t="str">
        <f t="shared" si="11"/>
        <v>N/A</v>
      </c>
      <c r="E63" s="14">
        <v>151632986</v>
      </c>
      <c r="F63" s="11" t="str">
        <f t="shared" si="12"/>
        <v>N/A</v>
      </c>
      <c r="G63" s="14">
        <v>154744611</v>
      </c>
      <c r="H63" s="11" t="str">
        <f t="shared" si="13"/>
        <v>N/A</v>
      </c>
      <c r="I63" s="59">
        <v>0.93169999999999997</v>
      </c>
      <c r="J63" s="59">
        <v>2.052</v>
      </c>
      <c r="K63" s="50" t="s">
        <v>739</v>
      </c>
      <c r="L63" s="9" t="str">
        <f t="shared" si="14"/>
        <v>Yes</v>
      </c>
    </row>
    <row r="64" spans="1:12" x14ac:dyDescent="0.2">
      <c r="A64" s="4" t="s">
        <v>604</v>
      </c>
      <c r="B64" s="50" t="s">
        <v>213</v>
      </c>
      <c r="C64" s="1">
        <v>1610</v>
      </c>
      <c r="D64" s="11" t="str">
        <f t="shared" si="11"/>
        <v>N/A</v>
      </c>
      <c r="E64" s="1">
        <v>1636</v>
      </c>
      <c r="F64" s="11" t="str">
        <f t="shared" si="12"/>
        <v>N/A</v>
      </c>
      <c r="G64" s="1">
        <v>1679</v>
      </c>
      <c r="H64" s="11" t="str">
        <f t="shared" si="13"/>
        <v>N/A</v>
      </c>
      <c r="I64" s="59">
        <v>1.615</v>
      </c>
      <c r="J64" s="59">
        <v>2.6280000000000001</v>
      </c>
      <c r="K64" s="50" t="s">
        <v>739</v>
      </c>
      <c r="L64" s="9" t="str">
        <f t="shared" si="14"/>
        <v>Yes</v>
      </c>
    </row>
    <row r="65" spans="1:12" x14ac:dyDescent="0.2">
      <c r="A65" s="4" t="s">
        <v>1442</v>
      </c>
      <c r="B65" s="50" t="s">
        <v>213</v>
      </c>
      <c r="C65" s="14">
        <v>93312.556521999999</v>
      </c>
      <c r="D65" s="11" t="str">
        <f t="shared" si="11"/>
        <v>N/A</v>
      </c>
      <c r="E65" s="14">
        <v>92685.199267000004</v>
      </c>
      <c r="F65" s="11" t="str">
        <f t="shared" si="12"/>
        <v>N/A</v>
      </c>
      <c r="G65" s="14">
        <v>92164.747468999994</v>
      </c>
      <c r="H65" s="11" t="str">
        <f t="shared" si="13"/>
        <v>N/A</v>
      </c>
      <c r="I65" s="59">
        <v>-0.67200000000000004</v>
      </c>
      <c r="J65" s="59">
        <v>-0.56200000000000006</v>
      </c>
      <c r="K65" s="50" t="s">
        <v>739</v>
      </c>
      <c r="L65" s="9" t="str">
        <f t="shared" si="14"/>
        <v>Yes</v>
      </c>
    </row>
    <row r="66" spans="1:12" x14ac:dyDescent="0.2">
      <c r="A66" s="4" t="s">
        <v>605</v>
      </c>
      <c r="B66" s="50" t="s">
        <v>213</v>
      </c>
      <c r="C66" s="14">
        <v>646721074</v>
      </c>
      <c r="D66" s="11" t="str">
        <f t="shared" si="11"/>
        <v>N/A</v>
      </c>
      <c r="E66" s="14">
        <v>680015843</v>
      </c>
      <c r="F66" s="11" t="str">
        <f t="shared" si="12"/>
        <v>N/A</v>
      </c>
      <c r="G66" s="14">
        <v>666885598</v>
      </c>
      <c r="H66" s="11" t="str">
        <f t="shared" si="13"/>
        <v>N/A</v>
      </c>
      <c r="I66" s="59">
        <v>5.1479999999999997</v>
      </c>
      <c r="J66" s="59">
        <v>-1.93</v>
      </c>
      <c r="K66" s="50" t="s">
        <v>739</v>
      </c>
      <c r="L66" s="9" t="str">
        <f t="shared" si="14"/>
        <v>Yes</v>
      </c>
    </row>
    <row r="67" spans="1:12" x14ac:dyDescent="0.2">
      <c r="A67" s="4" t="s">
        <v>606</v>
      </c>
      <c r="B67" s="50" t="s">
        <v>213</v>
      </c>
      <c r="C67" s="1">
        <v>17309</v>
      </c>
      <c r="D67" s="11" t="str">
        <f t="shared" si="11"/>
        <v>N/A</v>
      </c>
      <c r="E67" s="1">
        <v>16887</v>
      </c>
      <c r="F67" s="11" t="str">
        <f t="shared" si="12"/>
        <v>N/A</v>
      </c>
      <c r="G67" s="1">
        <v>17042</v>
      </c>
      <c r="H67" s="11" t="str">
        <f t="shared" si="13"/>
        <v>N/A</v>
      </c>
      <c r="I67" s="59">
        <v>-2.44</v>
      </c>
      <c r="J67" s="59">
        <v>0.91790000000000005</v>
      </c>
      <c r="K67" s="50" t="s">
        <v>739</v>
      </c>
      <c r="L67" s="9" t="str">
        <f t="shared" si="14"/>
        <v>Yes</v>
      </c>
    </row>
    <row r="68" spans="1:12" x14ac:dyDescent="0.2">
      <c r="A68" s="4" t="s">
        <v>1443</v>
      </c>
      <c r="B68" s="50" t="s">
        <v>213</v>
      </c>
      <c r="C68" s="14">
        <v>37363.283494000003</v>
      </c>
      <c r="D68" s="11" t="str">
        <f t="shared" si="11"/>
        <v>N/A</v>
      </c>
      <c r="E68" s="14">
        <v>40268.599692000003</v>
      </c>
      <c r="F68" s="11" t="str">
        <f t="shared" si="12"/>
        <v>N/A</v>
      </c>
      <c r="G68" s="14">
        <v>39131.885812</v>
      </c>
      <c r="H68" s="11" t="str">
        <f t="shared" si="13"/>
        <v>N/A</v>
      </c>
      <c r="I68" s="59">
        <v>7.7759999999999998</v>
      </c>
      <c r="J68" s="59">
        <v>-2.82</v>
      </c>
      <c r="K68" s="50" t="s">
        <v>739</v>
      </c>
      <c r="L68" s="9" t="str">
        <f t="shared" si="14"/>
        <v>Yes</v>
      </c>
    </row>
    <row r="69" spans="1:12" ht="25.5" x14ac:dyDescent="0.2">
      <c r="A69" s="4" t="s">
        <v>607</v>
      </c>
      <c r="B69" s="50" t="s">
        <v>213</v>
      </c>
      <c r="C69" s="14">
        <v>19878318</v>
      </c>
      <c r="D69" s="11" t="str">
        <f t="shared" si="11"/>
        <v>N/A</v>
      </c>
      <c r="E69" s="14">
        <v>20994450</v>
      </c>
      <c r="F69" s="11" t="str">
        <f t="shared" si="12"/>
        <v>N/A</v>
      </c>
      <c r="G69" s="14">
        <v>20658178</v>
      </c>
      <c r="H69" s="11" t="str">
        <f t="shared" si="13"/>
        <v>N/A</v>
      </c>
      <c r="I69" s="59">
        <v>5.6150000000000002</v>
      </c>
      <c r="J69" s="59">
        <v>-1.6</v>
      </c>
      <c r="K69" s="50" t="s">
        <v>739</v>
      </c>
      <c r="L69" s="9" t="str">
        <f t="shared" si="14"/>
        <v>Yes</v>
      </c>
    </row>
    <row r="70" spans="1:12" x14ac:dyDescent="0.2">
      <c r="A70" s="4" t="s">
        <v>608</v>
      </c>
      <c r="B70" s="50" t="s">
        <v>213</v>
      </c>
      <c r="C70" s="1">
        <v>70844</v>
      </c>
      <c r="D70" s="11" t="str">
        <f t="shared" si="11"/>
        <v>N/A</v>
      </c>
      <c r="E70" s="1">
        <v>72679</v>
      </c>
      <c r="F70" s="11" t="str">
        <f t="shared" si="12"/>
        <v>N/A</v>
      </c>
      <c r="G70" s="1">
        <v>73145</v>
      </c>
      <c r="H70" s="11" t="str">
        <f t="shared" si="13"/>
        <v>N/A</v>
      </c>
      <c r="I70" s="59">
        <v>2.59</v>
      </c>
      <c r="J70" s="59">
        <v>0.64119999999999999</v>
      </c>
      <c r="K70" s="50" t="s">
        <v>739</v>
      </c>
      <c r="L70" s="9" t="str">
        <f t="shared" si="14"/>
        <v>Yes</v>
      </c>
    </row>
    <row r="71" spans="1:12" x14ac:dyDescent="0.2">
      <c r="A71" s="4" t="s">
        <v>1444</v>
      </c>
      <c r="B71" s="50" t="s">
        <v>213</v>
      </c>
      <c r="C71" s="14">
        <v>280.59282366999997</v>
      </c>
      <c r="D71" s="11" t="str">
        <f t="shared" si="11"/>
        <v>N/A</v>
      </c>
      <c r="E71" s="14">
        <v>288.86542192000002</v>
      </c>
      <c r="F71" s="11" t="str">
        <f t="shared" si="12"/>
        <v>N/A</v>
      </c>
      <c r="G71" s="14">
        <v>282.42775309000001</v>
      </c>
      <c r="H71" s="11" t="str">
        <f t="shared" si="13"/>
        <v>N/A</v>
      </c>
      <c r="I71" s="59">
        <v>2.948</v>
      </c>
      <c r="J71" s="59">
        <v>-2.23</v>
      </c>
      <c r="K71" s="50" t="s">
        <v>739</v>
      </c>
      <c r="L71" s="9" t="str">
        <f t="shared" si="14"/>
        <v>Yes</v>
      </c>
    </row>
    <row r="72" spans="1:12" x14ac:dyDescent="0.2">
      <c r="A72" s="4" t="s">
        <v>609</v>
      </c>
      <c r="B72" s="50" t="s">
        <v>213</v>
      </c>
      <c r="C72" s="14">
        <v>2610997</v>
      </c>
      <c r="D72" s="11" t="str">
        <f t="shared" si="11"/>
        <v>N/A</v>
      </c>
      <c r="E72" s="14">
        <v>2758765</v>
      </c>
      <c r="F72" s="11" t="str">
        <f t="shared" si="12"/>
        <v>N/A</v>
      </c>
      <c r="G72" s="14">
        <v>2589909</v>
      </c>
      <c r="H72" s="11" t="str">
        <f t="shared" si="13"/>
        <v>N/A</v>
      </c>
      <c r="I72" s="59">
        <v>5.6589999999999998</v>
      </c>
      <c r="J72" s="59">
        <v>-6.12</v>
      </c>
      <c r="K72" s="50" t="s">
        <v>739</v>
      </c>
      <c r="L72" s="9" t="str">
        <f t="shared" si="14"/>
        <v>Yes</v>
      </c>
    </row>
    <row r="73" spans="1:12" x14ac:dyDescent="0.2">
      <c r="A73" s="4" t="s">
        <v>610</v>
      </c>
      <c r="B73" s="50" t="s">
        <v>213</v>
      </c>
      <c r="C73" s="1">
        <v>8714</v>
      </c>
      <c r="D73" s="11" t="str">
        <f t="shared" si="11"/>
        <v>N/A</v>
      </c>
      <c r="E73" s="1">
        <v>8984</v>
      </c>
      <c r="F73" s="11" t="str">
        <f t="shared" si="12"/>
        <v>N/A</v>
      </c>
      <c r="G73" s="1">
        <v>8751</v>
      </c>
      <c r="H73" s="11" t="str">
        <f t="shared" si="13"/>
        <v>N/A</v>
      </c>
      <c r="I73" s="59">
        <v>3.0979999999999999</v>
      </c>
      <c r="J73" s="59">
        <v>-2.59</v>
      </c>
      <c r="K73" s="50" t="s">
        <v>739</v>
      </c>
      <c r="L73" s="9" t="str">
        <f t="shared" si="14"/>
        <v>Yes</v>
      </c>
    </row>
    <row r="74" spans="1:12" x14ac:dyDescent="0.2">
      <c r="A74" s="4" t="s">
        <v>1445</v>
      </c>
      <c r="B74" s="50" t="s">
        <v>213</v>
      </c>
      <c r="C74" s="14">
        <v>299.63243057</v>
      </c>
      <c r="D74" s="11" t="str">
        <f t="shared" si="11"/>
        <v>N/A</v>
      </c>
      <c r="E74" s="14">
        <v>307.07535618999998</v>
      </c>
      <c r="F74" s="11" t="str">
        <f t="shared" si="12"/>
        <v>N/A</v>
      </c>
      <c r="G74" s="14">
        <v>295.95577648</v>
      </c>
      <c r="H74" s="11" t="str">
        <f t="shared" si="13"/>
        <v>N/A</v>
      </c>
      <c r="I74" s="59">
        <v>2.484</v>
      </c>
      <c r="J74" s="59">
        <v>-3.62</v>
      </c>
      <c r="K74" s="50" t="s">
        <v>739</v>
      </c>
      <c r="L74" s="9" t="str">
        <f t="shared" si="14"/>
        <v>Yes</v>
      </c>
    </row>
    <row r="75" spans="1:12" ht="25.5" x14ac:dyDescent="0.2">
      <c r="A75" s="4" t="s">
        <v>611</v>
      </c>
      <c r="B75" s="50" t="s">
        <v>213</v>
      </c>
      <c r="C75" s="14">
        <v>788927</v>
      </c>
      <c r="D75" s="11" t="str">
        <f t="shared" si="11"/>
        <v>N/A</v>
      </c>
      <c r="E75" s="14">
        <v>794805</v>
      </c>
      <c r="F75" s="11" t="str">
        <f t="shared" si="12"/>
        <v>N/A</v>
      </c>
      <c r="G75" s="14">
        <v>824349</v>
      </c>
      <c r="H75" s="11" t="str">
        <f t="shared" si="13"/>
        <v>N/A</v>
      </c>
      <c r="I75" s="59">
        <v>0.74509999999999998</v>
      </c>
      <c r="J75" s="59">
        <v>3.7170000000000001</v>
      </c>
      <c r="K75" s="50" t="s">
        <v>739</v>
      </c>
      <c r="L75" s="9" t="str">
        <f t="shared" si="14"/>
        <v>Yes</v>
      </c>
    </row>
    <row r="76" spans="1:12" x14ac:dyDescent="0.2">
      <c r="A76" s="48" t="s">
        <v>612</v>
      </c>
      <c r="B76" s="37" t="s">
        <v>213</v>
      </c>
      <c r="C76" s="38">
        <v>13324</v>
      </c>
      <c r="D76" s="46" t="str">
        <f t="shared" si="11"/>
        <v>N/A</v>
      </c>
      <c r="E76" s="38">
        <v>14773</v>
      </c>
      <c r="F76" s="46" t="str">
        <f t="shared" si="12"/>
        <v>N/A</v>
      </c>
      <c r="G76" s="38">
        <v>15833</v>
      </c>
      <c r="H76" s="46" t="str">
        <f t="shared" si="13"/>
        <v>N/A</v>
      </c>
      <c r="I76" s="12">
        <v>10.88</v>
      </c>
      <c r="J76" s="12">
        <v>7.1749999999999998</v>
      </c>
      <c r="K76" s="47" t="s">
        <v>739</v>
      </c>
      <c r="L76" s="9" t="str">
        <f t="shared" si="14"/>
        <v>Yes</v>
      </c>
    </row>
    <row r="77" spans="1:12" ht="25.5" x14ac:dyDescent="0.2">
      <c r="A77" s="48" t="s">
        <v>1446</v>
      </c>
      <c r="B77" s="37" t="s">
        <v>213</v>
      </c>
      <c r="C77" s="49">
        <v>59.210972681000001</v>
      </c>
      <c r="D77" s="46" t="str">
        <f t="shared" si="11"/>
        <v>N/A</v>
      </c>
      <c r="E77" s="49">
        <v>53.801191363000001</v>
      </c>
      <c r="F77" s="46" t="str">
        <f t="shared" si="12"/>
        <v>N/A</v>
      </c>
      <c r="G77" s="49">
        <v>52.065243479000003</v>
      </c>
      <c r="H77" s="46" t="str">
        <f t="shared" si="13"/>
        <v>N/A</v>
      </c>
      <c r="I77" s="12">
        <v>-9.14</v>
      </c>
      <c r="J77" s="12">
        <v>-3.23</v>
      </c>
      <c r="K77" s="47" t="s">
        <v>739</v>
      </c>
      <c r="L77" s="9" t="str">
        <f t="shared" si="14"/>
        <v>Yes</v>
      </c>
    </row>
    <row r="78" spans="1:12" ht="25.5" x14ac:dyDescent="0.2">
      <c r="A78" s="48" t="s">
        <v>613</v>
      </c>
      <c r="B78" s="37" t="s">
        <v>213</v>
      </c>
      <c r="C78" s="49">
        <v>27264577</v>
      </c>
      <c r="D78" s="46" t="str">
        <f t="shared" si="11"/>
        <v>N/A</v>
      </c>
      <c r="E78" s="49">
        <v>29965350</v>
      </c>
      <c r="F78" s="46" t="str">
        <f t="shared" si="12"/>
        <v>N/A</v>
      </c>
      <c r="G78" s="49">
        <v>35049867</v>
      </c>
      <c r="H78" s="46" t="str">
        <f t="shared" si="13"/>
        <v>N/A</v>
      </c>
      <c r="I78" s="12">
        <v>9.9060000000000006</v>
      </c>
      <c r="J78" s="12">
        <v>16.97</v>
      </c>
      <c r="K78" s="47" t="s">
        <v>739</v>
      </c>
      <c r="L78" s="9" t="str">
        <f t="shared" si="14"/>
        <v>Yes</v>
      </c>
    </row>
    <row r="79" spans="1:12" x14ac:dyDescent="0.2">
      <c r="A79" s="48" t="s">
        <v>614</v>
      </c>
      <c r="B79" s="37" t="s">
        <v>213</v>
      </c>
      <c r="C79" s="38">
        <v>51946</v>
      </c>
      <c r="D79" s="46" t="str">
        <f t="shared" si="11"/>
        <v>N/A</v>
      </c>
      <c r="E79" s="38">
        <v>53750</v>
      </c>
      <c r="F79" s="46" t="str">
        <f t="shared" si="12"/>
        <v>N/A</v>
      </c>
      <c r="G79" s="38">
        <v>57089</v>
      </c>
      <c r="H79" s="46" t="str">
        <f t="shared" si="13"/>
        <v>N/A</v>
      </c>
      <c r="I79" s="12">
        <v>3.4729999999999999</v>
      </c>
      <c r="J79" s="12">
        <v>6.2119999999999997</v>
      </c>
      <c r="K79" s="47" t="s">
        <v>739</v>
      </c>
      <c r="L79" s="9" t="str">
        <f t="shared" si="14"/>
        <v>Yes</v>
      </c>
    </row>
    <row r="80" spans="1:12" x14ac:dyDescent="0.2">
      <c r="A80" s="48" t="s">
        <v>1447</v>
      </c>
      <c r="B80" s="37" t="s">
        <v>213</v>
      </c>
      <c r="C80" s="49">
        <v>524.86383937000005</v>
      </c>
      <c r="D80" s="46" t="str">
        <f t="shared" si="11"/>
        <v>N/A</v>
      </c>
      <c r="E80" s="49">
        <v>557.49488371999996</v>
      </c>
      <c r="F80" s="46" t="str">
        <f t="shared" si="12"/>
        <v>N/A</v>
      </c>
      <c r="G80" s="49">
        <v>613.95132162000004</v>
      </c>
      <c r="H80" s="46" t="str">
        <f t="shared" si="13"/>
        <v>N/A</v>
      </c>
      <c r="I80" s="12">
        <v>6.2169999999999996</v>
      </c>
      <c r="J80" s="12">
        <v>10.130000000000001</v>
      </c>
      <c r="K80" s="47" t="s">
        <v>739</v>
      </c>
      <c r="L80" s="9" t="str">
        <f t="shared" si="14"/>
        <v>Yes</v>
      </c>
    </row>
    <row r="81" spans="1:12" x14ac:dyDescent="0.2">
      <c r="A81" s="48" t="s">
        <v>615</v>
      </c>
      <c r="B81" s="37" t="s">
        <v>213</v>
      </c>
      <c r="C81" s="49">
        <v>5670235</v>
      </c>
      <c r="D81" s="46" t="str">
        <f t="shared" si="11"/>
        <v>N/A</v>
      </c>
      <c r="E81" s="49">
        <v>5281712</v>
      </c>
      <c r="F81" s="46" t="str">
        <f t="shared" si="12"/>
        <v>N/A</v>
      </c>
      <c r="G81" s="49">
        <v>4093210</v>
      </c>
      <c r="H81" s="46" t="str">
        <f t="shared" si="13"/>
        <v>N/A</v>
      </c>
      <c r="I81" s="12">
        <v>-6.85</v>
      </c>
      <c r="J81" s="12">
        <v>-22.5</v>
      </c>
      <c r="K81" s="47" t="s">
        <v>739</v>
      </c>
      <c r="L81" s="9" t="str">
        <f t="shared" si="14"/>
        <v>Yes</v>
      </c>
    </row>
    <row r="82" spans="1:12" x14ac:dyDescent="0.2">
      <c r="A82" s="48" t="s">
        <v>616</v>
      </c>
      <c r="B82" s="37" t="s">
        <v>213</v>
      </c>
      <c r="C82" s="38">
        <v>20164</v>
      </c>
      <c r="D82" s="46" t="str">
        <f t="shared" si="11"/>
        <v>N/A</v>
      </c>
      <c r="E82" s="38">
        <v>21637</v>
      </c>
      <c r="F82" s="46" t="str">
        <f t="shared" si="12"/>
        <v>N/A</v>
      </c>
      <c r="G82" s="38">
        <v>21033</v>
      </c>
      <c r="H82" s="46" t="str">
        <f t="shared" si="13"/>
        <v>N/A</v>
      </c>
      <c r="I82" s="12">
        <v>7.3049999999999997</v>
      </c>
      <c r="J82" s="12">
        <v>-2.79</v>
      </c>
      <c r="K82" s="47" t="s">
        <v>739</v>
      </c>
      <c r="L82" s="9" t="str">
        <f t="shared" si="14"/>
        <v>Yes</v>
      </c>
    </row>
    <row r="83" spans="1:12" x14ac:dyDescent="0.2">
      <c r="A83" s="48" t="s">
        <v>1448</v>
      </c>
      <c r="B83" s="37" t="s">
        <v>213</v>
      </c>
      <c r="C83" s="49">
        <v>281.20586193000003</v>
      </c>
      <c r="D83" s="46" t="str">
        <f t="shared" si="11"/>
        <v>N/A</v>
      </c>
      <c r="E83" s="49">
        <v>244.10555991999999</v>
      </c>
      <c r="F83" s="46" t="str">
        <f t="shared" si="12"/>
        <v>N/A</v>
      </c>
      <c r="G83" s="49">
        <v>194.60894784000001</v>
      </c>
      <c r="H83" s="46" t="str">
        <f t="shared" si="13"/>
        <v>N/A</v>
      </c>
      <c r="I83" s="12">
        <v>-13.2</v>
      </c>
      <c r="J83" s="12">
        <v>-20.3</v>
      </c>
      <c r="K83" s="47" t="s">
        <v>739</v>
      </c>
      <c r="L83" s="9" t="str">
        <f t="shared" si="14"/>
        <v>Yes</v>
      </c>
    </row>
    <row r="84" spans="1:12" ht="25.5" x14ac:dyDescent="0.2">
      <c r="A84" s="48" t="s">
        <v>617</v>
      </c>
      <c r="B84" s="37" t="s">
        <v>213</v>
      </c>
      <c r="C84" s="49">
        <v>3278759</v>
      </c>
      <c r="D84" s="46" t="str">
        <f t="shared" si="11"/>
        <v>N/A</v>
      </c>
      <c r="E84" s="49">
        <v>3315691</v>
      </c>
      <c r="F84" s="46" t="str">
        <f t="shared" si="12"/>
        <v>N/A</v>
      </c>
      <c r="G84" s="49">
        <v>3084717</v>
      </c>
      <c r="H84" s="46" t="str">
        <f t="shared" si="13"/>
        <v>N/A</v>
      </c>
      <c r="I84" s="12">
        <v>1.1259999999999999</v>
      </c>
      <c r="J84" s="12">
        <v>-6.97</v>
      </c>
      <c r="K84" s="47" t="s">
        <v>739</v>
      </c>
      <c r="L84" s="9" t="str">
        <f t="shared" si="14"/>
        <v>Yes</v>
      </c>
    </row>
    <row r="85" spans="1:12" x14ac:dyDescent="0.2">
      <c r="A85" s="48" t="s">
        <v>618</v>
      </c>
      <c r="B85" s="37" t="s">
        <v>213</v>
      </c>
      <c r="C85" s="38">
        <v>3710</v>
      </c>
      <c r="D85" s="46" t="str">
        <f t="shared" si="11"/>
        <v>N/A</v>
      </c>
      <c r="E85" s="38">
        <v>3656</v>
      </c>
      <c r="F85" s="46" t="str">
        <f t="shared" si="12"/>
        <v>N/A</v>
      </c>
      <c r="G85" s="38">
        <v>3746</v>
      </c>
      <c r="H85" s="46" t="str">
        <f t="shared" si="13"/>
        <v>N/A</v>
      </c>
      <c r="I85" s="12">
        <v>-1.46</v>
      </c>
      <c r="J85" s="12">
        <v>2.4620000000000002</v>
      </c>
      <c r="K85" s="47" t="s">
        <v>739</v>
      </c>
      <c r="L85" s="9" t="str">
        <f t="shared" si="14"/>
        <v>Yes</v>
      </c>
    </row>
    <row r="86" spans="1:12" ht="25.5" x14ac:dyDescent="0.2">
      <c r="A86" s="48" t="s">
        <v>1449</v>
      </c>
      <c r="B86" s="37" t="s">
        <v>213</v>
      </c>
      <c r="C86" s="49">
        <v>883.76253369000005</v>
      </c>
      <c r="D86" s="46" t="str">
        <f t="shared" si="11"/>
        <v>N/A</v>
      </c>
      <c r="E86" s="49">
        <v>906.91766958000005</v>
      </c>
      <c r="F86" s="46" t="str">
        <f t="shared" si="12"/>
        <v>N/A</v>
      </c>
      <c r="G86" s="49">
        <v>823.46956753999996</v>
      </c>
      <c r="H86" s="46" t="str">
        <f t="shared" si="13"/>
        <v>N/A</v>
      </c>
      <c r="I86" s="12">
        <v>2.62</v>
      </c>
      <c r="J86" s="12">
        <v>-9.1999999999999993</v>
      </c>
      <c r="K86" s="47" t="s">
        <v>739</v>
      </c>
      <c r="L86" s="9" t="str">
        <f t="shared" si="14"/>
        <v>Yes</v>
      </c>
    </row>
    <row r="87" spans="1:12" ht="25.5" x14ac:dyDescent="0.2">
      <c r="A87" s="48" t="s">
        <v>619</v>
      </c>
      <c r="B87" s="37" t="s">
        <v>213</v>
      </c>
      <c r="C87" s="49">
        <v>9894976</v>
      </c>
      <c r="D87" s="46" t="str">
        <f t="shared" si="11"/>
        <v>N/A</v>
      </c>
      <c r="E87" s="49">
        <v>10062492</v>
      </c>
      <c r="F87" s="46" t="str">
        <f t="shared" si="12"/>
        <v>N/A</v>
      </c>
      <c r="G87" s="49">
        <v>9478749</v>
      </c>
      <c r="H87" s="46" t="str">
        <f t="shared" si="13"/>
        <v>N/A</v>
      </c>
      <c r="I87" s="12">
        <v>1.6930000000000001</v>
      </c>
      <c r="J87" s="12">
        <v>-5.8</v>
      </c>
      <c r="K87" s="47" t="s">
        <v>739</v>
      </c>
      <c r="L87" s="9" t="str">
        <f t="shared" si="14"/>
        <v>Yes</v>
      </c>
    </row>
    <row r="88" spans="1:12" x14ac:dyDescent="0.2">
      <c r="A88" s="48" t="s">
        <v>620</v>
      </c>
      <c r="B88" s="37" t="s">
        <v>213</v>
      </c>
      <c r="C88" s="38">
        <v>57617</v>
      </c>
      <c r="D88" s="46" t="str">
        <f t="shared" si="11"/>
        <v>N/A</v>
      </c>
      <c r="E88" s="38">
        <v>59461</v>
      </c>
      <c r="F88" s="46" t="str">
        <f t="shared" si="12"/>
        <v>N/A</v>
      </c>
      <c r="G88" s="38">
        <v>57633</v>
      </c>
      <c r="H88" s="46" t="str">
        <f t="shared" si="13"/>
        <v>N/A</v>
      </c>
      <c r="I88" s="12">
        <v>3.2</v>
      </c>
      <c r="J88" s="12">
        <v>-3.07</v>
      </c>
      <c r="K88" s="47" t="s">
        <v>739</v>
      </c>
      <c r="L88" s="9" t="str">
        <f t="shared" si="14"/>
        <v>Yes</v>
      </c>
    </row>
    <row r="89" spans="1:12" x14ac:dyDescent="0.2">
      <c r="A89" s="48" t="s">
        <v>1450</v>
      </c>
      <c r="B89" s="37" t="s">
        <v>213</v>
      </c>
      <c r="C89" s="49">
        <v>171.73709148</v>
      </c>
      <c r="D89" s="46" t="str">
        <f t="shared" si="11"/>
        <v>N/A</v>
      </c>
      <c r="E89" s="49">
        <v>169.22843545000001</v>
      </c>
      <c r="F89" s="46" t="str">
        <f t="shared" si="12"/>
        <v>N/A</v>
      </c>
      <c r="G89" s="49">
        <v>164.46738848000001</v>
      </c>
      <c r="H89" s="46" t="str">
        <f t="shared" si="13"/>
        <v>N/A</v>
      </c>
      <c r="I89" s="12">
        <v>-1.46</v>
      </c>
      <c r="J89" s="12">
        <v>-2.81</v>
      </c>
      <c r="K89" s="47" t="s">
        <v>739</v>
      </c>
      <c r="L89" s="9" t="str">
        <f t="shared" si="14"/>
        <v>Yes</v>
      </c>
    </row>
    <row r="90" spans="1:12" x14ac:dyDescent="0.2">
      <c r="A90" s="48" t="s">
        <v>621</v>
      </c>
      <c r="B90" s="37" t="s">
        <v>213</v>
      </c>
      <c r="C90" s="49">
        <v>13950076</v>
      </c>
      <c r="D90" s="46" t="str">
        <f t="shared" si="11"/>
        <v>N/A</v>
      </c>
      <c r="E90" s="49">
        <v>13109409</v>
      </c>
      <c r="F90" s="46" t="str">
        <f t="shared" si="12"/>
        <v>N/A</v>
      </c>
      <c r="G90" s="49">
        <v>7888257</v>
      </c>
      <c r="H90" s="46" t="str">
        <f t="shared" si="13"/>
        <v>N/A</v>
      </c>
      <c r="I90" s="12">
        <v>-6.03</v>
      </c>
      <c r="J90" s="12">
        <v>-39.799999999999997</v>
      </c>
      <c r="K90" s="47" t="s">
        <v>739</v>
      </c>
      <c r="L90" s="9" t="str">
        <f t="shared" si="14"/>
        <v>No</v>
      </c>
    </row>
    <row r="91" spans="1:12" x14ac:dyDescent="0.2">
      <c r="A91" s="48" t="s">
        <v>622</v>
      </c>
      <c r="B91" s="37" t="s">
        <v>213</v>
      </c>
      <c r="C91" s="38">
        <v>31096</v>
      </c>
      <c r="D91" s="46" t="str">
        <f t="shared" si="11"/>
        <v>N/A</v>
      </c>
      <c r="E91" s="38">
        <v>30030</v>
      </c>
      <c r="F91" s="46" t="str">
        <f t="shared" si="12"/>
        <v>N/A</v>
      </c>
      <c r="G91" s="38">
        <v>28417</v>
      </c>
      <c r="H91" s="46" t="str">
        <f t="shared" si="13"/>
        <v>N/A</v>
      </c>
      <c r="I91" s="12">
        <v>-3.43</v>
      </c>
      <c r="J91" s="12">
        <v>-5.37</v>
      </c>
      <c r="K91" s="47" t="s">
        <v>739</v>
      </c>
      <c r="L91" s="9" t="str">
        <f t="shared" si="14"/>
        <v>Yes</v>
      </c>
    </row>
    <row r="92" spans="1:12" x14ac:dyDescent="0.2">
      <c r="A92" s="48" t="s">
        <v>1451</v>
      </c>
      <c r="B92" s="37" t="s">
        <v>213</v>
      </c>
      <c r="C92" s="49">
        <v>448.61319784</v>
      </c>
      <c r="D92" s="46" t="str">
        <f t="shared" si="11"/>
        <v>N/A</v>
      </c>
      <c r="E92" s="49">
        <v>436.54375623999999</v>
      </c>
      <c r="F92" s="46" t="str">
        <f t="shared" si="12"/>
        <v>N/A</v>
      </c>
      <c r="G92" s="49">
        <v>277.58936552</v>
      </c>
      <c r="H92" s="46" t="str">
        <f t="shared" si="13"/>
        <v>N/A</v>
      </c>
      <c r="I92" s="12">
        <v>-2.69</v>
      </c>
      <c r="J92" s="12">
        <v>-36.4</v>
      </c>
      <c r="K92" s="47" t="s">
        <v>739</v>
      </c>
      <c r="L92" s="9" t="str">
        <f t="shared" si="14"/>
        <v>No</v>
      </c>
    </row>
    <row r="93" spans="1:12" ht="25.5" x14ac:dyDescent="0.2">
      <c r="A93" s="48" t="s">
        <v>623</v>
      </c>
      <c r="B93" s="37" t="s">
        <v>213</v>
      </c>
      <c r="C93" s="49">
        <v>130632534</v>
      </c>
      <c r="D93" s="46" t="str">
        <f t="shared" si="11"/>
        <v>N/A</v>
      </c>
      <c r="E93" s="49">
        <v>142563298</v>
      </c>
      <c r="F93" s="46" t="str">
        <f t="shared" si="12"/>
        <v>N/A</v>
      </c>
      <c r="G93" s="49">
        <v>169797030</v>
      </c>
      <c r="H93" s="46" t="str">
        <f t="shared" si="13"/>
        <v>N/A</v>
      </c>
      <c r="I93" s="12">
        <v>9.1329999999999991</v>
      </c>
      <c r="J93" s="12">
        <v>19.100000000000001</v>
      </c>
      <c r="K93" s="47" t="s">
        <v>739</v>
      </c>
      <c r="L93" s="9" t="str">
        <f t="shared" si="14"/>
        <v>Yes</v>
      </c>
    </row>
    <row r="94" spans="1:12" x14ac:dyDescent="0.2">
      <c r="A94" s="51" t="s">
        <v>624</v>
      </c>
      <c r="B94" s="38" t="s">
        <v>213</v>
      </c>
      <c r="C94" s="38">
        <v>27454</v>
      </c>
      <c r="D94" s="46" t="str">
        <f t="shared" si="11"/>
        <v>N/A</v>
      </c>
      <c r="E94" s="38">
        <v>28254</v>
      </c>
      <c r="F94" s="46" t="str">
        <f t="shared" si="12"/>
        <v>N/A</v>
      </c>
      <c r="G94" s="38">
        <v>30886</v>
      </c>
      <c r="H94" s="46" t="str">
        <f t="shared" si="13"/>
        <v>N/A</v>
      </c>
      <c r="I94" s="12">
        <v>2.9140000000000001</v>
      </c>
      <c r="J94" s="12">
        <v>9.3149999999999995</v>
      </c>
      <c r="K94" s="52" t="s">
        <v>739</v>
      </c>
      <c r="L94" s="9" t="str">
        <f t="shared" si="14"/>
        <v>Yes</v>
      </c>
    </row>
    <row r="95" spans="1:12" ht="25.5" x14ac:dyDescent="0.2">
      <c r="A95" s="48" t="s">
        <v>1452</v>
      </c>
      <c r="B95" s="37" t="s">
        <v>213</v>
      </c>
      <c r="C95" s="49">
        <v>4758.2331900999998</v>
      </c>
      <c r="D95" s="46" t="str">
        <f t="shared" si="11"/>
        <v>N/A</v>
      </c>
      <c r="E95" s="49">
        <v>5045.7739788999997</v>
      </c>
      <c r="F95" s="46" t="str">
        <f t="shared" si="12"/>
        <v>N/A</v>
      </c>
      <c r="G95" s="49">
        <v>5497.5403095000001</v>
      </c>
      <c r="H95" s="46" t="str">
        <f t="shared" si="13"/>
        <v>N/A</v>
      </c>
      <c r="I95" s="12">
        <v>6.0430000000000001</v>
      </c>
      <c r="J95" s="12">
        <v>8.9529999999999994</v>
      </c>
      <c r="K95" s="47" t="s">
        <v>739</v>
      </c>
      <c r="L95" s="9" t="str">
        <f t="shared" si="14"/>
        <v>Yes</v>
      </c>
    </row>
    <row r="96" spans="1:12" ht="25.5" x14ac:dyDescent="0.2">
      <c r="A96" s="48" t="s">
        <v>625</v>
      </c>
      <c r="B96" s="37" t="s">
        <v>213</v>
      </c>
      <c r="C96" s="49">
        <v>5447934</v>
      </c>
      <c r="D96" s="46" t="str">
        <f t="shared" si="11"/>
        <v>N/A</v>
      </c>
      <c r="E96" s="49">
        <v>5866292</v>
      </c>
      <c r="F96" s="46" t="str">
        <f t="shared" si="12"/>
        <v>N/A</v>
      </c>
      <c r="G96" s="49">
        <v>6196894</v>
      </c>
      <c r="H96" s="46" t="str">
        <f t="shared" si="13"/>
        <v>N/A</v>
      </c>
      <c r="I96" s="12">
        <v>7.6790000000000003</v>
      </c>
      <c r="J96" s="12">
        <v>5.6360000000000001</v>
      </c>
      <c r="K96" s="47" t="s">
        <v>739</v>
      </c>
      <c r="L96" s="9" t="str">
        <f t="shared" si="14"/>
        <v>Yes</v>
      </c>
    </row>
    <row r="97" spans="1:12" x14ac:dyDescent="0.2">
      <c r="A97" s="48" t="s">
        <v>626</v>
      </c>
      <c r="B97" s="37" t="s">
        <v>213</v>
      </c>
      <c r="C97" s="38">
        <v>16230</v>
      </c>
      <c r="D97" s="46" t="str">
        <f t="shared" si="11"/>
        <v>N/A</v>
      </c>
      <c r="E97" s="38">
        <v>16687</v>
      </c>
      <c r="F97" s="46" t="str">
        <f t="shared" si="12"/>
        <v>N/A</v>
      </c>
      <c r="G97" s="38">
        <v>17120</v>
      </c>
      <c r="H97" s="46" t="str">
        <f t="shared" si="13"/>
        <v>N/A</v>
      </c>
      <c r="I97" s="12">
        <v>2.8159999999999998</v>
      </c>
      <c r="J97" s="12">
        <v>2.5950000000000002</v>
      </c>
      <c r="K97" s="47" t="s">
        <v>739</v>
      </c>
      <c r="L97" s="9" t="str">
        <f t="shared" si="14"/>
        <v>Yes</v>
      </c>
    </row>
    <row r="98" spans="1:12" ht="25.5" x14ac:dyDescent="0.2">
      <c r="A98" s="48" t="s">
        <v>1453</v>
      </c>
      <c r="B98" s="37" t="s">
        <v>213</v>
      </c>
      <c r="C98" s="49">
        <v>335.67060997999999</v>
      </c>
      <c r="D98" s="46" t="str">
        <f t="shared" si="11"/>
        <v>N/A</v>
      </c>
      <c r="E98" s="49">
        <v>351.54863067000002</v>
      </c>
      <c r="F98" s="46" t="str">
        <f t="shared" si="12"/>
        <v>N/A</v>
      </c>
      <c r="G98" s="49">
        <v>361.96810748000001</v>
      </c>
      <c r="H98" s="46" t="str">
        <f t="shared" si="13"/>
        <v>N/A</v>
      </c>
      <c r="I98" s="12">
        <v>4.7300000000000004</v>
      </c>
      <c r="J98" s="12">
        <v>2.964</v>
      </c>
      <c r="K98" s="47" t="s">
        <v>739</v>
      </c>
      <c r="L98" s="9" t="str">
        <f t="shared" si="14"/>
        <v>Yes</v>
      </c>
    </row>
    <row r="99" spans="1:12" ht="25.5" x14ac:dyDescent="0.2">
      <c r="A99" s="48" t="s">
        <v>627</v>
      </c>
      <c r="B99" s="37" t="s">
        <v>213</v>
      </c>
      <c r="C99" s="49">
        <v>2286576</v>
      </c>
      <c r="D99" s="46" t="str">
        <f t="shared" si="11"/>
        <v>N/A</v>
      </c>
      <c r="E99" s="49">
        <v>2986567</v>
      </c>
      <c r="F99" s="46" t="str">
        <f t="shared" si="12"/>
        <v>N/A</v>
      </c>
      <c r="G99" s="49">
        <v>3532766</v>
      </c>
      <c r="H99" s="46" t="str">
        <f t="shared" si="13"/>
        <v>N/A</v>
      </c>
      <c r="I99" s="12">
        <v>30.61</v>
      </c>
      <c r="J99" s="12">
        <v>18.29</v>
      </c>
      <c r="K99" s="47" t="s">
        <v>739</v>
      </c>
      <c r="L99" s="9" t="str">
        <f t="shared" si="14"/>
        <v>Yes</v>
      </c>
    </row>
    <row r="100" spans="1:12" x14ac:dyDescent="0.2">
      <c r="A100" s="48" t="s">
        <v>628</v>
      </c>
      <c r="B100" s="37" t="s">
        <v>213</v>
      </c>
      <c r="C100" s="38">
        <v>204</v>
      </c>
      <c r="D100" s="46" t="str">
        <f t="shared" si="11"/>
        <v>N/A</v>
      </c>
      <c r="E100" s="38">
        <v>223</v>
      </c>
      <c r="F100" s="46" t="str">
        <f t="shared" si="12"/>
        <v>N/A</v>
      </c>
      <c r="G100" s="38">
        <v>234</v>
      </c>
      <c r="H100" s="46" t="str">
        <f t="shared" si="13"/>
        <v>N/A</v>
      </c>
      <c r="I100" s="12">
        <v>9.3140000000000001</v>
      </c>
      <c r="J100" s="12">
        <v>4.9329999999999998</v>
      </c>
      <c r="K100" s="47" t="s">
        <v>739</v>
      </c>
      <c r="L100" s="9" t="str">
        <f t="shared" si="14"/>
        <v>Yes</v>
      </c>
    </row>
    <row r="101" spans="1:12" ht="25.5" x14ac:dyDescent="0.2">
      <c r="A101" s="48" t="s">
        <v>1454</v>
      </c>
      <c r="B101" s="37" t="s">
        <v>213</v>
      </c>
      <c r="C101" s="49">
        <v>11208.705882</v>
      </c>
      <c r="D101" s="46" t="str">
        <f t="shared" si="11"/>
        <v>N/A</v>
      </c>
      <c r="E101" s="49">
        <v>13392.67713</v>
      </c>
      <c r="F101" s="46" t="str">
        <f t="shared" si="12"/>
        <v>N/A</v>
      </c>
      <c r="G101" s="49">
        <v>15097.290598</v>
      </c>
      <c r="H101" s="46" t="str">
        <f t="shared" si="13"/>
        <v>N/A</v>
      </c>
      <c r="I101" s="12">
        <v>19.48</v>
      </c>
      <c r="J101" s="12">
        <v>12.73</v>
      </c>
      <c r="K101" s="47" t="s">
        <v>739</v>
      </c>
      <c r="L101" s="9" t="str">
        <f t="shared" si="14"/>
        <v>Yes</v>
      </c>
    </row>
    <row r="102" spans="1:12" ht="25.5" x14ac:dyDescent="0.2">
      <c r="A102" s="48" t="s">
        <v>629</v>
      </c>
      <c r="B102" s="37" t="s">
        <v>213</v>
      </c>
      <c r="C102" s="49">
        <v>7922672</v>
      </c>
      <c r="D102" s="46" t="str">
        <f t="shared" si="11"/>
        <v>N/A</v>
      </c>
      <c r="E102" s="49">
        <v>7562088</v>
      </c>
      <c r="F102" s="46" t="str">
        <f t="shared" si="12"/>
        <v>N/A</v>
      </c>
      <c r="G102" s="49">
        <v>7571465</v>
      </c>
      <c r="H102" s="46" t="str">
        <f t="shared" si="13"/>
        <v>N/A</v>
      </c>
      <c r="I102" s="12">
        <v>-4.55</v>
      </c>
      <c r="J102" s="12">
        <v>0.124</v>
      </c>
      <c r="K102" s="47" t="s">
        <v>739</v>
      </c>
      <c r="L102" s="9" t="str">
        <f t="shared" si="14"/>
        <v>Yes</v>
      </c>
    </row>
    <row r="103" spans="1:12" ht="25.5" x14ac:dyDescent="0.2">
      <c r="A103" s="48" t="s">
        <v>630</v>
      </c>
      <c r="B103" s="37" t="s">
        <v>213</v>
      </c>
      <c r="C103" s="38">
        <v>4255</v>
      </c>
      <c r="D103" s="46" t="str">
        <f t="shared" si="11"/>
        <v>N/A</v>
      </c>
      <c r="E103" s="38">
        <v>4333</v>
      </c>
      <c r="F103" s="46" t="str">
        <f t="shared" si="12"/>
        <v>N/A</v>
      </c>
      <c r="G103" s="38">
        <v>4174</v>
      </c>
      <c r="H103" s="46" t="str">
        <f t="shared" si="13"/>
        <v>N/A</v>
      </c>
      <c r="I103" s="12">
        <v>1.833</v>
      </c>
      <c r="J103" s="12">
        <v>-3.67</v>
      </c>
      <c r="K103" s="47" t="s">
        <v>739</v>
      </c>
      <c r="L103" s="9" t="str">
        <f t="shared" si="14"/>
        <v>Yes</v>
      </c>
    </row>
    <row r="104" spans="1:12" ht="25.5" x14ac:dyDescent="0.2">
      <c r="A104" s="48" t="s">
        <v>1455</v>
      </c>
      <c r="B104" s="37" t="s">
        <v>213</v>
      </c>
      <c r="C104" s="49">
        <v>1861.9675675999999</v>
      </c>
      <c r="D104" s="46" t="str">
        <f t="shared" si="11"/>
        <v>N/A</v>
      </c>
      <c r="E104" s="49">
        <v>1745.2314793</v>
      </c>
      <c r="F104" s="46" t="str">
        <f t="shared" si="12"/>
        <v>N/A</v>
      </c>
      <c r="G104" s="49">
        <v>1813.9590321000001</v>
      </c>
      <c r="H104" s="46" t="str">
        <f t="shared" si="13"/>
        <v>N/A</v>
      </c>
      <c r="I104" s="12">
        <v>-6.27</v>
      </c>
      <c r="J104" s="12">
        <v>3.9380000000000002</v>
      </c>
      <c r="K104" s="47" t="s">
        <v>739</v>
      </c>
      <c r="L104" s="9" t="str">
        <f t="shared" si="14"/>
        <v>Yes</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82565</v>
      </c>
      <c r="D108" s="46" t="str">
        <f t="shared" si="11"/>
        <v>N/A</v>
      </c>
      <c r="E108" s="49">
        <v>76705</v>
      </c>
      <c r="F108" s="46" t="str">
        <f t="shared" si="12"/>
        <v>N/A</v>
      </c>
      <c r="G108" s="49">
        <v>98255</v>
      </c>
      <c r="H108" s="46" t="str">
        <f t="shared" si="13"/>
        <v>N/A</v>
      </c>
      <c r="I108" s="12">
        <v>-7.1</v>
      </c>
      <c r="J108" s="12">
        <v>28.09</v>
      </c>
      <c r="K108" s="47" t="s">
        <v>739</v>
      </c>
      <c r="L108" s="9" t="str">
        <f t="shared" si="14"/>
        <v>Yes</v>
      </c>
    </row>
    <row r="109" spans="1:12" x14ac:dyDescent="0.2">
      <c r="A109" s="48" t="s">
        <v>634</v>
      </c>
      <c r="B109" s="37" t="s">
        <v>213</v>
      </c>
      <c r="C109" s="38">
        <v>706</v>
      </c>
      <c r="D109" s="46" t="str">
        <f t="shared" si="11"/>
        <v>N/A</v>
      </c>
      <c r="E109" s="38">
        <v>732</v>
      </c>
      <c r="F109" s="46" t="str">
        <f t="shared" si="12"/>
        <v>N/A</v>
      </c>
      <c r="G109" s="38">
        <v>841</v>
      </c>
      <c r="H109" s="46" t="str">
        <f t="shared" si="13"/>
        <v>N/A</v>
      </c>
      <c r="I109" s="12">
        <v>3.6829999999999998</v>
      </c>
      <c r="J109" s="12">
        <v>14.89</v>
      </c>
      <c r="K109" s="47" t="s">
        <v>739</v>
      </c>
      <c r="L109" s="9" t="str">
        <f t="shared" si="14"/>
        <v>Yes</v>
      </c>
    </row>
    <row r="110" spans="1:12" ht="25.5" x14ac:dyDescent="0.2">
      <c r="A110" s="48" t="s">
        <v>1457</v>
      </c>
      <c r="B110" s="37" t="s">
        <v>213</v>
      </c>
      <c r="C110" s="49">
        <v>116.94759207</v>
      </c>
      <c r="D110" s="46" t="str">
        <f t="shared" si="11"/>
        <v>N/A</v>
      </c>
      <c r="E110" s="49">
        <v>104.78825137</v>
      </c>
      <c r="F110" s="46" t="str">
        <f t="shared" si="12"/>
        <v>N/A</v>
      </c>
      <c r="G110" s="49">
        <v>116.83115339</v>
      </c>
      <c r="H110" s="46" t="str">
        <f t="shared" si="13"/>
        <v>N/A</v>
      </c>
      <c r="I110" s="12">
        <v>-10.4</v>
      </c>
      <c r="J110" s="12">
        <v>11.49</v>
      </c>
      <c r="K110" s="47" t="s">
        <v>739</v>
      </c>
      <c r="L110" s="9" t="str">
        <f t="shared" si="14"/>
        <v>Yes</v>
      </c>
    </row>
    <row r="111" spans="1:12" ht="25.5" x14ac:dyDescent="0.2">
      <c r="A111" s="48" t="s">
        <v>635</v>
      </c>
      <c r="B111" s="37" t="s">
        <v>213</v>
      </c>
      <c r="C111" s="49">
        <v>21452908</v>
      </c>
      <c r="D111" s="46" t="str">
        <f t="shared" si="11"/>
        <v>N/A</v>
      </c>
      <c r="E111" s="49">
        <v>20776703</v>
      </c>
      <c r="F111" s="46" t="str">
        <f t="shared" si="12"/>
        <v>N/A</v>
      </c>
      <c r="G111" s="49">
        <v>24611394</v>
      </c>
      <c r="H111" s="46" t="str">
        <f t="shared" si="13"/>
        <v>N/A</v>
      </c>
      <c r="I111" s="12">
        <v>-3.15</v>
      </c>
      <c r="J111" s="12">
        <v>18.46</v>
      </c>
      <c r="K111" s="47" t="s">
        <v>739</v>
      </c>
      <c r="L111" s="9" t="str">
        <f t="shared" si="14"/>
        <v>Yes</v>
      </c>
    </row>
    <row r="112" spans="1:12" x14ac:dyDescent="0.2">
      <c r="A112" s="48" t="s">
        <v>636</v>
      </c>
      <c r="B112" s="37" t="s">
        <v>213</v>
      </c>
      <c r="C112" s="38">
        <v>1479</v>
      </c>
      <c r="D112" s="46" t="str">
        <f t="shared" si="11"/>
        <v>N/A</v>
      </c>
      <c r="E112" s="38">
        <v>1539</v>
      </c>
      <c r="F112" s="46" t="str">
        <f t="shared" si="12"/>
        <v>N/A</v>
      </c>
      <c r="G112" s="38">
        <v>1886</v>
      </c>
      <c r="H112" s="46" t="str">
        <f t="shared" si="13"/>
        <v>N/A</v>
      </c>
      <c r="I112" s="12">
        <v>4.0570000000000004</v>
      </c>
      <c r="J112" s="12">
        <v>22.55</v>
      </c>
      <c r="K112" s="47" t="s">
        <v>739</v>
      </c>
      <c r="L112" s="9" t="str">
        <f t="shared" si="14"/>
        <v>Yes</v>
      </c>
    </row>
    <row r="113" spans="1:12" x14ac:dyDescent="0.2">
      <c r="A113" s="48" t="s">
        <v>1458</v>
      </c>
      <c r="B113" s="37" t="s">
        <v>213</v>
      </c>
      <c r="C113" s="49">
        <v>14505.00879</v>
      </c>
      <c r="D113" s="46" t="str">
        <f t="shared" si="11"/>
        <v>N/A</v>
      </c>
      <c r="E113" s="49">
        <v>13500.131904</v>
      </c>
      <c r="F113" s="46" t="str">
        <f t="shared" si="12"/>
        <v>N/A</v>
      </c>
      <c r="G113" s="49">
        <v>13049.519618</v>
      </c>
      <c r="H113" s="46" t="str">
        <f t="shared" si="13"/>
        <v>N/A</v>
      </c>
      <c r="I113" s="12">
        <v>-6.93</v>
      </c>
      <c r="J113" s="12">
        <v>-3.34</v>
      </c>
      <c r="K113" s="47" t="s">
        <v>739</v>
      </c>
      <c r="L113" s="9" t="str">
        <f t="shared" si="14"/>
        <v>Yes</v>
      </c>
    </row>
    <row r="114" spans="1:12" ht="25.5" x14ac:dyDescent="0.2">
      <c r="A114" s="48" t="s">
        <v>637</v>
      </c>
      <c r="B114" s="37" t="s">
        <v>213</v>
      </c>
      <c r="C114" s="49">
        <v>284045</v>
      </c>
      <c r="D114" s="46" t="str">
        <f t="shared" si="11"/>
        <v>N/A</v>
      </c>
      <c r="E114" s="49">
        <v>372143</v>
      </c>
      <c r="F114" s="46" t="str">
        <f t="shared" si="12"/>
        <v>N/A</v>
      </c>
      <c r="G114" s="49">
        <v>424418</v>
      </c>
      <c r="H114" s="46" t="str">
        <f t="shared" si="13"/>
        <v>N/A</v>
      </c>
      <c r="I114" s="12">
        <v>31.02</v>
      </c>
      <c r="J114" s="12">
        <v>14.05</v>
      </c>
      <c r="K114" s="47" t="s">
        <v>739</v>
      </c>
      <c r="L114" s="9" t="str">
        <f>IF(J114="Div by 0", "N/A", IF(OR(J114="N/A",K114="N/A"),"N/A", IF(J114&gt;VALUE(MID(K114,1,2)), "No", IF(J114&lt;-1*VALUE(MID(K114,1,2)), "No", "Yes"))))</f>
        <v>Yes</v>
      </c>
    </row>
    <row r="115" spans="1:12" x14ac:dyDescent="0.2">
      <c r="A115" s="48" t="s">
        <v>638</v>
      </c>
      <c r="B115" s="37" t="s">
        <v>213</v>
      </c>
      <c r="C115" s="38">
        <v>4712</v>
      </c>
      <c r="D115" s="46" t="str">
        <f t="shared" si="11"/>
        <v>N/A</v>
      </c>
      <c r="E115" s="38">
        <v>5611</v>
      </c>
      <c r="F115" s="46" t="str">
        <f t="shared" si="12"/>
        <v>N/A</v>
      </c>
      <c r="G115" s="38">
        <v>5856</v>
      </c>
      <c r="H115" s="46" t="str">
        <f t="shared" si="13"/>
        <v>N/A</v>
      </c>
      <c r="I115" s="12">
        <v>19.079999999999998</v>
      </c>
      <c r="J115" s="12">
        <v>4.3659999999999997</v>
      </c>
      <c r="K115" s="47" t="s">
        <v>739</v>
      </c>
      <c r="L115" s="9" t="str">
        <f t="shared" ref="L115:L119" si="15">IF(J115="Div by 0", "N/A", IF(OR(J115="N/A",K115="N/A"),"N/A", IF(J115&gt;VALUE(MID(K115,1,2)), "No", IF(J115&lt;-1*VALUE(MID(K115,1,2)), "No", "Yes"))))</f>
        <v>Yes</v>
      </c>
    </row>
    <row r="116" spans="1:12" ht="25.5" x14ac:dyDescent="0.2">
      <c r="A116" s="48" t="s">
        <v>1459</v>
      </c>
      <c r="B116" s="37" t="s">
        <v>213</v>
      </c>
      <c r="C116" s="49">
        <v>60.281196944000001</v>
      </c>
      <c r="D116" s="46" t="str">
        <f t="shared" si="11"/>
        <v>N/A</v>
      </c>
      <c r="E116" s="49">
        <v>66.323828195000004</v>
      </c>
      <c r="F116" s="46" t="str">
        <f t="shared" si="12"/>
        <v>N/A</v>
      </c>
      <c r="G116" s="49">
        <v>72.475751365999997</v>
      </c>
      <c r="H116" s="46" t="str">
        <f t="shared" si="13"/>
        <v>N/A</v>
      </c>
      <c r="I116" s="12">
        <v>10.02</v>
      </c>
      <c r="J116" s="12">
        <v>9.2759999999999998</v>
      </c>
      <c r="K116" s="47" t="s">
        <v>739</v>
      </c>
      <c r="L116" s="9" t="str">
        <f t="shared" si="15"/>
        <v>Yes</v>
      </c>
    </row>
    <row r="117" spans="1:12" ht="25.5" x14ac:dyDescent="0.2">
      <c r="A117" s="48" t="s">
        <v>639</v>
      </c>
      <c r="B117" s="37" t="s">
        <v>213</v>
      </c>
      <c r="C117" s="49">
        <v>127991</v>
      </c>
      <c r="D117" s="46" t="str">
        <f t="shared" si="11"/>
        <v>N/A</v>
      </c>
      <c r="E117" s="49">
        <v>140308</v>
      </c>
      <c r="F117" s="46" t="str">
        <f t="shared" si="12"/>
        <v>N/A</v>
      </c>
      <c r="G117" s="49">
        <v>5335</v>
      </c>
      <c r="H117" s="46" t="str">
        <f t="shared" si="13"/>
        <v>N/A</v>
      </c>
      <c r="I117" s="12">
        <v>9.6229999999999993</v>
      </c>
      <c r="J117" s="12">
        <v>-96.2</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0</v>
      </c>
      <c r="J118" s="12">
        <v>0</v>
      </c>
      <c r="K118" s="47" t="s">
        <v>739</v>
      </c>
      <c r="L118" s="9" t="str">
        <f t="shared" si="15"/>
        <v>Yes</v>
      </c>
    </row>
    <row r="119" spans="1:12" ht="25.5" x14ac:dyDescent="0.2">
      <c r="A119" s="48" t="s">
        <v>1460</v>
      </c>
      <c r="B119" s="37" t="s">
        <v>213</v>
      </c>
      <c r="C119" s="49">
        <v>127991</v>
      </c>
      <c r="D119" s="46" t="str">
        <f t="shared" si="11"/>
        <v>N/A</v>
      </c>
      <c r="E119" s="49">
        <v>140308</v>
      </c>
      <c r="F119" s="46" t="str">
        <f t="shared" si="12"/>
        <v>N/A</v>
      </c>
      <c r="G119" s="49">
        <v>5335</v>
      </c>
      <c r="H119" s="46" t="str">
        <f t="shared" si="13"/>
        <v>N/A</v>
      </c>
      <c r="I119" s="12">
        <v>9.6229999999999993</v>
      </c>
      <c r="J119" s="12">
        <v>-96.2</v>
      </c>
      <c r="K119" s="47" t="s">
        <v>739</v>
      </c>
      <c r="L119" s="9" t="str">
        <f t="shared" si="15"/>
        <v>No</v>
      </c>
    </row>
    <row r="120" spans="1:12" ht="25.5" x14ac:dyDescent="0.2">
      <c r="A120" s="48" t="s">
        <v>641</v>
      </c>
      <c r="B120" s="37" t="s">
        <v>213</v>
      </c>
      <c r="C120" s="49">
        <v>26235319</v>
      </c>
      <c r="D120" s="46" t="str">
        <f t="shared" si="11"/>
        <v>N/A</v>
      </c>
      <c r="E120" s="49">
        <v>25567075</v>
      </c>
      <c r="F120" s="46" t="str">
        <f t="shared" si="12"/>
        <v>N/A</v>
      </c>
      <c r="G120" s="49">
        <v>22479087</v>
      </c>
      <c r="H120" s="46" t="str">
        <f t="shared" si="13"/>
        <v>N/A</v>
      </c>
      <c r="I120" s="12">
        <v>-2.5499999999999998</v>
      </c>
      <c r="J120" s="12">
        <v>-12.1</v>
      </c>
      <c r="K120" s="47" t="s">
        <v>739</v>
      </c>
      <c r="L120" s="9" t="str">
        <f t="shared" ref="L120:L131" si="16">IF(J120="Div by 0", "N/A", IF(K120="N/A","N/A", IF(J120&gt;VALUE(MID(K120,1,2)), "No", IF(J120&lt;-1*VALUE(MID(K120,1,2)), "No", "Yes"))))</f>
        <v>Yes</v>
      </c>
    </row>
    <row r="121" spans="1:12" ht="25.5" x14ac:dyDescent="0.2">
      <c r="A121" s="48" t="s">
        <v>642</v>
      </c>
      <c r="B121" s="37" t="s">
        <v>213</v>
      </c>
      <c r="C121" s="38">
        <v>41390</v>
      </c>
      <c r="D121" s="46" t="str">
        <f t="shared" si="11"/>
        <v>N/A</v>
      </c>
      <c r="E121" s="38">
        <v>41378</v>
      </c>
      <c r="F121" s="46" t="str">
        <f t="shared" si="12"/>
        <v>N/A</v>
      </c>
      <c r="G121" s="38">
        <v>38018</v>
      </c>
      <c r="H121" s="46" t="str">
        <f t="shared" si="13"/>
        <v>N/A</v>
      </c>
      <c r="I121" s="12">
        <v>-2.9000000000000001E-2</v>
      </c>
      <c r="J121" s="12">
        <v>-8.1199999999999992</v>
      </c>
      <c r="K121" s="47" t="s">
        <v>739</v>
      </c>
      <c r="L121" s="9" t="str">
        <f t="shared" si="16"/>
        <v>Yes</v>
      </c>
    </row>
    <row r="122" spans="1:12" ht="25.5" x14ac:dyDescent="0.2">
      <c r="A122" s="48" t="s">
        <v>1461</v>
      </c>
      <c r="B122" s="37" t="s">
        <v>213</v>
      </c>
      <c r="C122" s="49">
        <v>633.85646291</v>
      </c>
      <c r="D122" s="46" t="str">
        <f t="shared" si="11"/>
        <v>N/A</v>
      </c>
      <c r="E122" s="49">
        <v>617.89054569999996</v>
      </c>
      <c r="F122" s="46" t="str">
        <f t="shared" si="12"/>
        <v>N/A</v>
      </c>
      <c r="G122" s="49">
        <v>591.27484349999997</v>
      </c>
      <c r="H122" s="46" t="str">
        <f t="shared" si="13"/>
        <v>N/A</v>
      </c>
      <c r="I122" s="12">
        <v>-2.52</v>
      </c>
      <c r="J122" s="12">
        <v>-4.3099999999999996</v>
      </c>
      <c r="K122" s="47" t="s">
        <v>739</v>
      </c>
      <c r="L122" s="9" t="str">
        <f t="shared" si="16"/>
        <v>Yes</v>
      </c>
    </row>
    <row r="123" spans="1:12" ht="25.5" x14ac:dyDescent="0.2">
      <c r="A123" s="48" t="s">
        <v>643</v>
      </c>
      <c r="B123" s="37" t="s">
        <v>213</v>
      </c>
      <c r="C123" s="49">
        <v>304937</v>
      </c>
      <c r="D123" s="46" t="str">
        <f t="shared" ref="D123:D131" si="17">IF($B123="N/A","N/A",IF(C123&gt;10,"No",IF(C123&lt;-10,"No","Yes")))</f>
        <v>N/A</v>
      </c>
      <c r="E123" s="49">
        <v>277611</v>
      </c>
      <c r="F123" s="46" t="str">
        <f t="shared" ref="F123:F131" si="18">IF($B123="N/A","N/A",IF(E123&gt;10,"No",IF(E123&lt;-10,"No","Yes")))</f>
        <v>N/A</v>
      </c>
      <c r="G123" s="49">
        <v>138892</v>
      </c>
      <c r="H123" s="46" t="str">
        <f t="shared" ref="H123:H131" si="19">IF($B123="N/A","N/A",IF(G123&gt;10,"No",IF(G123&lt;-10,"No","Yes")))</f>
        <v>N/A</v>
      </c>
      <c r="I123" s="12">
        <v>-8.9600000000000009</v>
      </c>
      <c r="J123" s="12">
        <v>-50</v>
      </c>
      <c r="K123" s="47" t="s">
        <v>739</v>
      </c>
      <c r="L123" s="9" t="str">
        <f t="shared" si="16"/>
        <v>No</v>
      </c>
    </row>
    <row r="124" spans="1:12" x14ac:dyDescent="0.2">
      <c r="A124" s="48" t="s">
        <v>644</v>
      </c>
      <c r="B124" s="37" t="s">
        <v>213</v>
      </c>
      <c r="C124" s="38">
        <v>65</v>
      </c>
      <c r="D124" s="46" t="str">
        <f t="shared" si="17"/>
        <v>N/A</v>
      </c>
      <c r="E124" s="38">
        <v>59</v>
      </c>
      <c r="F124" s="46" t="str">
        <f t="shared" si="18"/>
        <v>N/A</v>
      </c>
      <c r="G124" s="38">
        <v>57</v>
      </c>
      <c r="H124" s="46" t="str">
        <f t="shared" si="19"/>
        <v>N/A</v>
      </c>
      <c r="I124" s="12">
        <v>-9.23</v>
      </c>
      <c r="J124" s="12">
        <v>-3.39</v>
      </c>
      <c r="K124" s="47" t="s">
        <v>739</v>
      </c>
      <c r="L124" s="9" t="str">
        <f t="shared" si="16"/>
        <v>Yes</v>
      </c>
    </row>
    <row r="125" spans="1:12" ht="25.5" x14ac:dyDescent="0.2">
      <c r="A125" s="48" t="s">
        <v>1462</v>
      </c>
      <c r="B125" s="37" t="s">
        <v>213</v>
      </c>
      <c r="C125" s="49">
        <v>4691.3384615000004</v>
      </c>
      <c r="D125" s="46" t="str">
        <f t="shared" si="17"/>
        <v>N/A</v>
      </c>
      <c r="E125" s="49">
        <v>4705.2711864000003</v>
      </c>
      <c r="F125" s="46" t="str">
        <f t="shared" si="18"/>
        <v>N/A</v>
      </c>
      <c r="G125" s="49">
        <v>2436.7017544</v>
      </c>
      <c r="H125" s="46" t="str">
        <f t="shared" si="19"/>
        <v>N/A</v>
      </c>
      <c r="I125" s="12">
        <v>0.29699999999999999</v>
      </c>
      <c r="J125" s="12">
        <v>-48.2</v>
      </c>
      <c r="K125" s="47" t="s">
        <v>739</v>
      </c>
      <c r="L125" s="9" t="str">
        <f t="shared" si="16"/>
        <v>No</v>
      </c>
    </row>
    <row r="126" spans="1:12" ht="25.5" x14ac:dyDescent="0.2">
      <c r="A126" s="48" t="s">
        <v>645</v>
      </c>
      <c r="B126" s="37" t="s">
        <v>213</v>
      </c>
      <c r="C126" s="49">
        <v>27199923</v>
      </c>
      <c r="D126" s="46" t="str">
        <f t="shared" si="17"/>
        <v>N/A</v>
      </c>
      <c r="E126" s="49">
        <v>30701484</v>
      </c>
      <c r="F126" s="46" t="str">
        <f t="shared" si="18"/>
        <v>N/A</v>
      </c>
      <c r="G126" s="49">
        <v>33464160</v>
      </c>
      <c r="H126" s="46" t="str">
        <f t="shared" si="19"/>
        <v>N/A</v>
      </c>
      <c r="I126" s="12">
        <v>12.87</v>
      </c>
      <c r="J126" s="12">
        <v>8.9990000000000006</v>
      </c>
      <c r="K126" s="47" t="s">
        <v>739</v>
      </c>
      <c r="L126" s="9" t="str">
        <f t="shared" si="16"/>
        <v>Yes</v>
      </c>
    </row>
    <row r="127" spans="1:12" x14ac:dyDescent="0.2">
      <c r="A127" s="48" t="s">
        <v>646</v>
      </c>
      <c r="B127" s="37" t="s">
        <v>213</v>
      </c>
      <c r="C127" s="38">
        <v>22425</v>
      </c>
      <c r="D127" s="46" t="str">
        <f t="shared" si="17"/>
        <v>N/A</v>
      </c>
      <c r="E127" s="38">
        <v>15533</v>
      </c>
      <c r="F127" s="46" t="str">
        <f t="shared" si="18"/>
        <v>N/A</v>
      </c>
      <c r="G127" s="38">
        <v>15533</v>
      </c>
      <c r="H127" s="46" t="str">
        <f t="shared" si="19"/>
        <v>N/A</v>
      </c>
      <c r="I127" s="12">
        <v>-30.7</v>
      </c>
      <c r="J127" s="12">
        <v>0</v>
      </c>
      <c r="K127" s="47" t="s">
        <v>739</v>
      </c>
      <c r="L127" s="9" t="str">
        <f t="shared" si="16"/>
        <v>Yes</v>
      </c>
    </row>
    <row r="128" spans="1:12" ht="25.5" x14ac:dyDescent="0.2">
      <c r="A128" s="48" t="s">
        <v>1463</v>
      </c>
      <c r="B128" s="37" t="s">
        <v>213</v>
      </c>
      <c r="C128" s="49">
        <v>1212.9285619</v>
      </c>
      <c r="D128" s="46" t="str">
        <f t="shared" si="17"/>
        <v>N/A</v>
      </c>
      <c r="E128" s="49">
        <v>1976.5328010999999</v>
      </c>
      <c r="F128" s="46" t="str">
        <f t="shared" si="18"/>
        <v>N/A</v>
      </c>
      <c r="G128" s="49">
        <v>2154.3912959999998</v>
      </c>
      <c r="H128" s="46" t="str">
        <f t="shared" si="19"/>
        <v>N/A</v>
      </c>
      <c r="I128" s="12">
        <v>62.96</v>
      </c>
      <c r="J128" s="12">
        <v>8.9990000000000006</v>
      </c>
      <c r="K128" s="47" t="s">
        <v>739</v>
      </c>
      <c r="L128" s="9" t="str">
        <f t="shared" si="16"/>
        <v>Yes</v>
      </c>
    </row>
    <row r="129" spans="1:12" ht="25.5" x14ac:dyDescent="0.2">
      <c r="A129" s="48" t="s">
        <v>647</v>
      </c>
      <c r="B129" s="37" t="s">
        <v>213</v>
      </c>
      <c r="C129" s="49">
        <v>5996414</v>
      </c>
      <c r="D129" s="46" t="str">
        <f t="shared" si="17"/>
        <v>N/A</v>
      </c>
      <c r="E129" s="49">
        <v>6704001</v>
      </c>
      <c r="F129" s="46" t="str">
        <f t="shared" si="18"/>
        <v>N/A</v>
      </c>
      <c r="G129" s="49">
        <v>8616860</v>
      </c>
      <c r="H129" s="46" t="str">
        <f t="shared" si="19"/>
        <v>N/A</v>
      </c>
      <c r="I129" s="12">
        <v>11.8</v>
      </c>
      <c r="J129" s="12">
        <v>28.53</v>
      </c>
      <c r="K129" s="47" t="s">
        <v>739</v>
      </c>
      <c r="L129" s="9" t="str">
        <f t="shared" si="16"/>
        <v>Yes</v>
      </c>
    </row>
    <row r="130" spans="1:12" x14ac:dyDescent="0.2">
      <c r="A130" s="48" t="s">
        <v>648</v>
      </c>
      <c r="B130" s="37" t="s">
        <v>213</v>
      </c>
      <c r="C130" s="38">
        <v>740</v>
      </c>
      <c r="D130" s="46" t="str">
        <f t="shared" si="17"/>
        <v>N/A</v>
      </c>
      <c r="E130" s="38">
        <v>863</v>
      </c>
      <c r="F130" s="46" t="str">
        <f t="shared" si="18"/>
        <v>N/A</v>
      </c>
      <c r="G130" s="38">
        <v>1226</v>
      </c>
      <c r="H130" s="46" t="str">
        <f t="shared" si="19"/>
        <v>N/A</v>
      </c>
      <c r="I130" s="12">
        <v>16.62</v>
      </c>
      <c r="J130" s="12">
        <v>42.06</v>
      </c>
      <c r="K130" s="47" t="s">
        <v>739</v>
      </c>
      <c r="L130" s="9" t="str">
        <f t="shared" si="16"/>
        <v>No</v>
      </c>
    </row>
    <row r="131" spans="1:12" ht="25.5" x14ac:dyDescent="0.2">
      <c r="A131" s="48" t="s">
        <v>1464</v>
      </c>
      <c r="B131" s="37" t="s">
        <v>213</v>
      </c>
      <c r="C131" s="49">
        <v>8103.2621621999997</v>
      </c>
      <c r="D131" s="46" t="str">
        <f t="shared" si="17"/>
        <v>N/A</v>
      </c>
      <c r="E131" s="49">
        <v>7768.2514484000003</v>
      </c>
      <c r="F131" s="46" t="str">
        <f t="shared" si="18"/>
        <v>N/A</v>
      </c>
      <c r="G131" s="49">
        <v>7028.4339314999997</v>
      </c>
      <c r="H131" s="46" t="str">
        <f t="shared" si="19"/>
        <v>N/A</v>
      </c>
      <c r="I131" s="12">
        <v>-4.13</v>
      </c>
      <c r="J131" s="12">
        <v>-9.52</v>
      </c>
      <c r="K131" s="47" t="s">
        <v>739</v>
      </c>
      <c r="L131" s="9" t="str">
        <f t="shared" si="16"/>
        <v>Yes</v>
      </c>
    </row>
    <row r="132" spans="1:12" x14ac:dyDescent="0.2">
      <c r="A132" s="48" t="s">
        <v>1465</v>
      </c>
      <c r="B132" s="37" t="s">
        <v>213</v>
      </c>
      <c r="C132" s="49">
        <v>335.74283729000001</v>
      </c>
      <c r="D132" s="46" t="str">
        <f t="shared" ref="D132:D143" si="20">IF($B132="N/A","N/A",IF(C132&gt;10,"No",IF(C132&lt;-10,"No","Yes")))</f>
        <v>N/A</v>
      </c>
      <c r="E132" s="49">
        <v>524.70785422999995</v>
      </c>
      <c r="F132" s="46" t="str">
        <f t="shared" ref="F132:F143" si="21">IF($B132="N/A","N/A",IF(E132&gt;10,"No",IF(E132&lt;-10,"No","Yes")))</f>
        <v>N/A</v>
      </c>
      <c r="G132" s="49">
        <v>493.27283721999999</v>
      </c>
      <c r="H132" s="46" t="str">
        <f t="shared" ref="H132:H143" si="22">IF($B132="N/A","N/A",IF(G132&gt;10,"No",IF(G132&lt;-10,"No","Yes")))</f>
        <v>N/A</v>
      </c>
      <c r="I132" s="12">
        <v>56.28</v>
      </c>
      <c r="J132" s="12">
        <v>-5.99</v>
      </c>
      <c r="K132" s="47" t="s">
        <v>739</v>
      </c>
      <c r="L132" s="9" t="str">
        <f t="shared" ref="L132:L143" si="23">IF(J132="Div by 0", "N/A", IF(K132="N/A","N/A", IF(J132&gt;VALUE(MID(K132,1,2)), "No", IF(J132&lt;-1*VALUE(MID(K132,1,2)), "No", "Yes"))))</f>
        <v>Yes</v>
      </c>
    </row>
    <row r="133" spans="1:12" x14ac:dyDescent="0.2">
      <c r="A133" s="48" t="s">
        <v>1466</v>
      </c>
      <c r="B133" s="37" t="s">
        <v>213</v>
      </c>
      <c r="C133" s="49">
        <v>222.28448</v>
      </c>
      <c r="D133" s="46" t="str">
        <f t="shared" si="20"/>
        <v>N/A</v>
      </c>
      <c r="E133" s="49">
        <v>451.45259127000003</v>
      </c>
      <c r="F133" s="46" t="str">
        <f t="shared" si="21"/>
        <v>N/A</v>
      </c>
      <c r="G133" s="49">
        <v>457.29686504</v>
      </c>
      <c r="H133" s="46" t="str">
        <f t="shared" si="22"/>
        <v>N/A</v>
      </c>
      <c r="I133" s="12">
        <v>103.1</v>
      </c>
      <c r="J133" s="12">
        <v>1.2949999999999999</v>
      </c>
      <c r="K133" s="47" t="s">
        <v>739</v>
      </c>
      <c r="L133" s="9" t="str">
        <f t="shared" si="23"/>
        <v>Yes</v>
      </c>
    </row>
    <row r="134" spans="1:12" x14ac:dyDescent="0.2">
      <c r="A134" s="48" t="s">
        <v>1467</v>
      </c>
      <c r="B134" s="37" t="s">
        <v>213</v>
      </c>
      <c r="C134" s="49">
        <v>411.99066434000002</v>
      </c>
      <c r="D134" s="46" t="str">
        <f t="shared" si="20"/>
        <v>N/A</v>
      </c>
      <c r="E134" s="49">
        <v>566.12263413000005</v>
      </c>
      <c r="F134" s="46" t="str">
        <f t="shared" si="21"/>
        <v>N/A</v>
      </c>
      <c r="G134" s="49">
        <v>530.09143048999999</v>
      </c>
      <c r="H134" s="46" t="str">
        <f t="shared" si="22"/>
        <v>N/A</v>
      </c>
      <c r="I134" s="12">
        <v>37.409999999999997</v>
      </c>
      <c r="J134" s="12">
        <v>-6.36</v>
      </c>
      <c r="K134" s="47" t="s">
        <v>739</v>
      </c>
      <c r="L134" s="9" t="str">
        <f t="shared" si="23"/>
        <v>Yes</v>
      </c>
    </row>
    <row r="135" spans="1:12" x14ac:dyDescent="0.2">
      <c r="A135" s="48" t="s">
        <v>1468</v>
      </c>
      <c r="B135" s="37" t="s">
        <v>213</v>
      </c>
      <c r="C135" s="49">
        <v>9079.0601268999999</v>
      </c>
      <c r="D135" s="46" t="str">
        <f t="shared" si="20"/>
        <v>N/A</v>
      </c>
      <c r="E135" s="49">
        <v>9526.2775321999998</v>
      </c>
      <c r="F135" s="46" t="str">
        <f t="shared" si="21"/>
        <v>N/A</v>
      </c>
      <c r="G135" s="49">
        <v>9375.8393350000006</v>
      </c>
      <c r="H135" s="46" t="str">
        <f t="shared" si="22"/>
        <v>N/A</v>
      </c>
      <c r="I135" s="12">
        <v>4.9260000000000002</v>
      </c>
      <c r="J135" s="12">
        <v>-1.58</v>
      </c>
      <c r="K135" s="47" t="s">
        <v>739</v>
      </c>
      <c r="L135" s="9" t="str">
        <f t="shared" si="23"/>
        <v>Yes</v>
      </c>
    </row>
    <row r="136" spans="1:12" x14ac:dyDescent="0.2">
      <c r="A136" s="48" t="s">
        <v>1469</v>
      </c>
      <c r="B136" s="37" t="s">
        <v>213</v>
      </c>
      <c r="C136" s="49">
        <v>15581.133973</v>
      </c>
      <c r="D136" s="46" t="str">
        <f t="shared" si="20"/>
        <v>N/A</v>
      </c>
      <c r="E136" s="49">
        <v>17004.295801</v>
      </c>
      <c r="F136" s="46" t="str">
        <f t="shared" si="21"/>
        <v>N/A</v>
      </c>
      <c r="G136" s="49">
        <v>12543.957817</v>
      </c>
      <c r="H136" s="46" t="str">
        <f t="shared" si="22"/>
        <v>N/A</v>
      </c>
      <c r="I136" s="12">
        <v>9.1340000000000003</v>
      </c>
      <c r="J136" s="12">
        <v>-26.2</v>
      </c>
      <c r="K136" s="47" t="s">
        <v>739</v>
      </c>
      <c r="L136" s="9" t="str">
        <f t="shared" si="23"/>
        <v>Yes</v>
      </c>
    </row>
    <row r="137" spans="1:12" x14ac:dyDescent="0.2">
      <c r="A137" s="48" t="s">
        <v>1470</v>
      </c>
      <c r="B137" s="37" t="s">
        <v>213</v>
      </c>
      <c r="C137" s="49">
        <v>4269.8398482000002</v>
      </c>
      <c r="D137" s="46" t="str">
        <f t="shared" si="20"/>
        <v>N/A</v>
      </c>
      <c r="E137" s="49">
        <v>4369.7163108000004</v>
      </c>
      <c r="F137" s="46" t="str">
        <f t="shared" si="21"/>
        <v>N/A</v>
      </c>
      <c r="G137" s="49">
        <v>5464.5537758</v>
      </c>
      <c r="H137" s="46" t="str">
        <f t="shared" si="22"/>
        <v>N/A</v>
      </c>
      <c r="I137" s="12">
        <v>2.339</v>
      </c>
      <c r="J137" s="12">
        <v>25.06</v>
      </c>
      <c r="K137" s="47" t="s">
        <v>739</v>
      </c>
      <c r="L137" s="9" t="str">
        <f t="shared" si="23"/>
        <v>Yes</v>
      </c>
    </row>
    <row r="138" spans="1:12" x14ac:dyDescent="0.2">
      <c r="A138" s="48" t="s">
        <v>1471</v>
      </c>
      <c r="B138" s="37" t="s">
        <v>213</v>
      </c>
      <c r="C138" s="49">
        <v>158.91908272000001</v>
      </c>
      <c r="D138" s="46" t="str">
        <f t="shared" si="20"/>
        <v>N/A</v>
      </c>
      <c r="E138" s="49">
        <v>150.13753492999999</v>
      </c>
      <c r="F138" s="46" t="str">
        <f t="shared" si="21"/>
        <v>N/A</v>
      </c>
      <c r="G138" s="49">
        <v>90.005442595999995</v>
      </c>
      <c r="H138" s="46" t="str">
        <f t="shared" si="22"/>
        <v>N/A</v>
      </c>
      <c r="I138" s="12">
        <v>-5.53</v>
      </c>
      <c r="J138" s="12">
        <v>-40.1</v>
      </c>
      <c r="K138" s="47" t="s">
        <v>739</v>
      </c>
      <c r="L138" s="9" t="str">
        <f t="shared" si="23"/>
        <v>No</v>
      </c>
    </row>
    <row r="139" spans="1:12" x14ac:dyDescent="0.2">
      <c r="A139" s="48" t="s">
        <v>1472</v>
      </c>
      <c r="B139" s="37" t="s">
        <v>213</v>
      </c>
      <c r="C139" s="49">
        <v>36.565280000000001</v>
      </c>
      <c r="D139" s="46" t="str">
        <f t="shared" si="20"/>
        <v>N/A</v>
      </c>
      <c r="E139" s="49">
        <v>39.635126069000002</v>
      </c>
      <c r="F139" s="46" t="str">
        <f t="shared" si="21"/>
        <v>N/A</v>
      </c>
      <c r="G139" s="49">
        <v>37.337013054000003</v>
      </c>
      <c r="H139" s="46" t="str">
        <f t="shared" si="22"/>
        <v>N/A</v>
      </c>
      <c r="I139" s="12">
        <v>8.3960000000000008</v>
      </c>
      <c r="J139" s="12">
        <v>-5.8</v>
      </c>
      <c r="K139" s="47" t="s">
        <v>739</v>
      </c>
      <c r="L139" s="9" t="str">
        <f t="shared" si="23"/>
        <v>Yes</v>
      </c>
    </row>
    <row r="140" spans="1:12" x14ac:dyDescent="0.2">
      <c r="A140" s="48" t="s">
        <v>1473</v>
      </c>
      <c r="B140" s="37" t="s">
        <v>213</v>
      </c>
      <c r="C140" s="49">
        <v>238.20761307999999</v>
      </c>
      <c r="D140" s="46" t="str">
        <f t="shared" si="20"/>
        <v>N/A</v>
      </c>
      <c r="E140" s="49">
        <v>220.49730174000001</v>
      </c>
      <c r="F140" s="46" t="str">
        <f t="shared" si="21"/>
        <v>N/A</v>
      </c>
      <c r="G140" s="49">
        <v>148.78213242999999</v>
      </c>
      <c r="H140" s="46" t="str">
        <f t="shared" si="22"/>
        <v>N/A</v>
      </c>
      <c r="I140" s="12">
        <v>-7.43</v>
      </c>
      <c r="J140" s="12">
        <v>-32.5</v>
      </c>
      <c r="K140" s="47" t="s">
        <v>739</v>
      </c>
      <c r="L140" s="9" t="str">
        <f t="shared" si="23"/>
        <v>No</v>
      </c>
    </row>
    <row r="141" spans="1:12" x14ac:dyDescent="0.2">
      <c r="A141" s="48" t="s">
        <v>1474</v>
      </c>
      <c r="B141" s="37" t="s">
        <v>213</v>
      </c>
      <c r="C141" s="49">
        <v>3395.0982331</v>
      </c>
      <c r="D141" s="46" t="str">
        <f t="shared" si="20"/>
        <v>N/A</v>
      </c>
      <c r="E141" s="49">
        <v>3627.8292637999998</v>
      </c>
      <c r="F141" s="46" t="str">
        <f t="shared" si="21"/>
        <v>N/A</v>
      </c>
      <c r="G141" s="49">
        <v>4024.5064124999999</v>
      </c>
      <c r="H141" s="46" t="str">
        <f t="shared" si="22"/>
        <v>N/A</v>
      </c>
      <c r="I141" s="12">
        <v>6.8550000000000004</v>
      </c>
      <c r="J141" s="12">
        <v>10.93</v>
      </c>
      <c r="K141" s="47" t="s">
        <v>739</v>
      </c>
      <c r="L141" s="9" t="str">
        <f t="shared" si="23"/>
        <v>Yes</v>
      </c>
    </row>
    <row r="142" spans="1:12" x14ac:dyDescent="0.2">
      <c r="A142" s="48" t="s">
        <v>1475</v>
      </c>
      <c r="B142" s="37" t="s">
        <v>213</v>
      </c>
      <c r="C142" s="49">
        <v>3404.9653867000002</v>
      </c>
      <c r="D142" s="46" t="str">
        <f t="shared" si="20"/>
        <v>N/A</v>
      </c>
      <c r="E142" s="49">
        <v>3725.9391178000001</v>
      </c>
      <c r="F142" s="46" t="str">
        <f t="shared" si="21"/>
        <v>N/A</v>
      </c>
      <c r="G142" s="49">
        <v>4004.2562852999999</v>
      </c>
      <c r="H142" s="46" t="str">
        <f t="shared" si="22"/>
        <v>N/A</v>
      </c>
      <c r="I142" s="12">
        <v>9.4269999999999996</v>
      </c>
      <c r="J142" s="12">
        <v>7.47</v>
      </c>
      <c r="K142" s="47" t="s">
        <v>739</v>
      </c>
      <c r="L142" s="9" t="str">
        <f t="shared" si="23"/>
        <v>Yes</v>
      </c>
    </row>
    <row r="143" spans="1:12" x14ac:dyDescent="0.2">
      <c r="A143" s="48" t="s">
        <v>1476</v>
      </c>
      <c r="B143" s="37" t="s">
        <v>213</v>
      </c>
      <c r="C143" s="49">
        <v>3387.8486819999998</v>
      </c>
      <c r="D143" s="46" t="str">
        <f t="shared" si="20"/>
        <v>N/A</v>
      </c>
      <c r="E143" s="49">
        <v>3564.7328327999999</v>
      </c>
      <c r="F143" s="46" t="str">
        <f t="shared" si="21"/>
        <v>N/A</v>
      </c>
      <c r="G143" s="49">
        <v>4062.2993256999998</v>
      </c>
      <c r="H143" s="46" t="str">
        <f t="shared" si="22"/>
        <v>N/A</v>
      </c>
      <c r="I143" s="12">
        <v>5.2210000000000001</v>
      </c>
      <c r="J143" s="12">
        <v>13.96</v>
      </c>
      <c r="K143" s="47" t="s">
        <v>739</v>
      </c>
      <c r="L143" s="9" t="str">
        <f t="shared" si="23"/>
        <v>Yes</v>
      </c>
    </row>
    <row r="144" spans="1:12" x14ac:dyDescent="0.2">
      <c r="A144" s="48" t="s">
        <v>89</v>
      </c>
      <c r="B144" s="37" t="s">
        <v>213</v>
      </c>
      <c r="C144" s="8">
        <v>14.742370216999999</v>
      </c>
      <c r="D144" s="46" t="str">
        <f t="shared" ref="D144:D161" si="24">IF($B144="N/A","N/A",IF(C144&gt;10,"No",IF(C144&lt;-10,"No","Yes")))</f>
        <v>N/A</v>
      </c>
      <c r="E144" s="8">
        <v>25.203857253999999</v>
      </c>
      <c r="F144" s="46" t="str">
        <f t="shared" ref="F144:F161" si="25">IF($B144="N/A","N/A",IF(E144&gt;10,"No",IF(E144&lt;-10,"No","Yes")))</f>
        <v>N/A</v>
      </c>
      <c r="G144" s="8">
        <v>24.904726045</v>
      </c>
      <c r="H144" s="46" t="str">
        <f t="shared" ref="H144:H161" si="26">IF($B144="N/A","N/A",IF(G144&gt;10,"No",IF(G144&lt;-10,"No","Yes")))</f>
        <v>N/A</v>
      </c>
      <c r="I144" s="12">
        <v>70.959999999999994</v>
      </c>
      <c r="J144" s="12">
        <v>-1.19</v>
      </c>
      <c r="K144" s="47" t="s">
        <v>739</v>
      </c>
      <c r="L144" s="9" t="str">
        <f t="shared" ref="L144:L161" si="27">IF(J144="Div by 0", "N/A", IF(K144="N/A","N/A", IF(J144&gt;VALUE(MID(K144,1,2)), "No", IF(J144&lt;-1*VALUE(MID(K144,1,2)), "No", "Yes"))))</f>
        <v>Yes</v>
      </c>
    </row>
    <row r="145" spans="1:12" x14ac:dyDescent="0.2">
      <c r="A145" s="48" t="s">
        <v>477</v>
      </c>
      <c r="B145" s="37" t="s">
        <v>213</v>
      </c>
      <c r="C145" s="8">
        <v>17.338666666999998</v>
      </c>
      <c r="D145" s="46" t="str">
        <f t="shared" si="24"/>
        <v>N/A</v>
      </c>
      <c r="E145" s="8">
        <v>29.795382120999999</v>
      </c>
      <c r="F145" s="46" t="str">
        <f t="shared" si="25"/>
        <v>N/A</v>
      </c>
      <c r="G145" s="8">
        <v>28.508582587999999</v>
      </c>
      <c r="H145" s="46" t="str">
        <f t="shared" si="26"/>
        <v>N/A</v>
      </c>
      <c r="I145" s="12">
        <v>71.84</v>
      </c>
      <c r="J145" s="12">
        <v>-4.32</v>
      </c>
      <c r="K145" s="47" t="s">
        <v>739</v>
      </c>
      <c r="L145" s="9" t="str">
        <f t="shared" si="27"/>
        <v>Yes</v>
      </c>
    </row>
    <row r="146" spans="1:12" x14ac:dyDescent="0.2">
      <c r="A146" s="48" t="s">
        <v>478</v>
      </c>
      <c r="B146" s="37" t="s">
        <v>213</v>
      </c>
      <c r="C146" s="8">
        <v>12.686462285999999</v>
      </c>
      <c r="D146" s="46" t="str">
        <f t="shared" si="24"/>
        <v>N/A</v>
      </c>
      <c r="E146" s="8">
        <v>21.947833568</v>
      </c>
      <c r="F146" s="46" t="str">
        <f t="shared" si="25"/>
        <v>N/A</v>
      </c>
      <c r="G146" s="8">
        <v>20.327072622999999</v>
      </c>
      <c r="H146" s="46" t="str">
        <f t="shared" si="26"/>
        <v>N/A</v>
      </c>
      <c r="I146" s="12">
        <v>73</v>
      </c>
      <c r="J146" s="12">
        <v>-7.38</v>
      </c>
      <c r="K146" s="47" t="s">
        <v>739</v>
      </c>
      <c r="L146" s="9" t="str">
        <f t="shared" si="27"/>
        <v>Yes</v>
      </c>
    </row>
    <row r="147" spans="1:12" x14ac:dyDescent="0.2">
      <c r="A147" s="48" t="s">
        <v>1477</v>
      </c>
      <c r="B147" s="37" t="s">
        <v>213</v>
      </c>
      <c r="C147" s="8">
        <v>21.529715998</v>
      </c>
      <c r="D147" s="46" t="str">
        <f t="shared" si="24"/>
        <v>N/A</v>
      </c>
      <c r="E147" s="8">
        <v>21.205735488999998</v>
      </c>
      <c r="F147" s="46" t="str">
        <f t="shared" si="25"/>
        <v>N/A</v>
      </c>
      <c r="G147" s="8">
        <v>21.340225006000001</v>
      </c>
      <c r="H147" s="46" t="str">
        <f t="shared" si="26"/>
        <v>N/A</v>
      </c>
      <c r="I147" s="12">
        <v>-1.5</v>
      </c>
      <c r="J147" s="12">
        <v>0.63419999999999999</v>
      </c>
      <c r="K147" s="47" t="s">
        <v>739</v>
      </c>
      <c r="L147" s="9" t="str">
        <f t="shared" si="27"/>
        <v>Yes</v>
      </c>
    </row>
    <row r="148" spans="1:12" x14ac:dyDescent="0.2">
      <c r="A148" s="48" t="s">
        <v>1478</v>
      </c>
      <c r="B148" s="37" t="s">
        <v>213</v>
      </c>
      <c r="C148" s="8">
        <v>40.810666667</v>
      </c>
      <c r="D148" s="46" t="str">
        <f t="shared" si="24"/>
        <v>N/A</v>
      </c>
      <c r="E148" s="8">
        <v>41.398781237999998</v>
      </c>
      <c r="F148" s="46" t="str">
        <f t="shared" si="25"/>
        <v>N/A</v>
      </c>
      <c r="G148" s="8">
        <v>31.363963408</v>
      </c>
      <c r="H148" s="46" t="str">
        <f t="shared" si="26"/>
        <v>N/A</v>
      </c>
      <c r="I148" s="12">
        <v>1.4410000000000001</v>
      </c>
      <c r="J148" s="12">
        <v>-24.2</v>
      </c>
      <c r="K148" s="47" t="s">
        <v>739</v>
      </c>
      <c r="L148" s="9" t="str">
        <f t="shared" si="27"/>
        <v>Yes</v>
      </c>
    </row>
    <row r="149" spans="1:12" x14ac:dyDescent="0.2">
      <c r="A149" s="48" t="s">
        <v>1479</v>
      </c>
      <c r="B149" s="37" t="s">
        <v>213</v>
      </c>
      <c r="C149" s="8">
        <v>7.2175711216999998</v>
      </c>
      <c r="D149" s="46" t="str">
        <f t="shared" si="24"/>
        <v>N/A</v>
      </c>
      <c r="E149" s="8">
        <v>7.2462067887000003</v>
      </c>
      <c r="F149" s="46" t="str">
        <f t="shared" si="25"/>
        <v>N/A</v>
      </c>
      <c r="G149" s="8">
        <v>8.9027824424999995</v>
      </c>
      <c r="H149" s="46" t="str">
        <f t="shared" si="26"/>
        <v>N/A</v>
      </c>
      <c r="I149" s="12">
        <v>0.3967</v>
      </c>
      <c r="J149" s="12">
        <v>22.86</v>
      </c>
      <c r="K149" s="47" t="s">
        <v>739</v>
      </c>
      <c r="L149" s="9" t="str">
        <f t="shared" si="27"/>
        <v>Yes</v>
      </c>
    </row>
    <row r="150" spans="1:12" x14ac:dyDescent="0.2">
      <c r="A150" s="48" t="s">
        <v>90</v>
      </c>
      <c r="B150" s="37" t="s">
        <v>213</v>
      </c>
      <c r="C150" s="8">
        <v>35.424522390999996</v>
      </c>
      <c r="D150" s="46" t="str">
        <f t="shared" si="24"/>
        <v>N/A</v>
      </c>
      <c r="E150" s="8">
        <v>34.392322139999997</v>
      </c>
      <c r="F150" s="46" t="str">
        <f t="shared" si="25"/>
        <v>N/A</v>
      </c>
      <c r="G150" s="8">
        <v>32.423951985999999</v>
      </c>
      <c r="H150" s="46" t="str">
        <f t="shared" si="26"/>
        <v>N/A</v>
      </c>
      <c r="I150" s="12">
        <v>-2.91</v>
      </c>
      <c r="J150" s="12">
        <v>-5.72</v>
      </c>
      <c r="K150" s="47" t="s">
        <v>739</v>
      </c>
      <c r="L150" s="9" t="str">
        <f t="shared" si="27"/>
        <v>Yes</v>
      </c>
    </row>
    <row r="151" spans="1:12" x14ac:dyDescent="0.2">
      <c r="A151" s="48" t="s">
        <v>479</v>
      </c>
      <c r="B151" s="37" t="s">
        <v>213</v>
      </c>
      <c r="C151" s="8">
        <v>30.458666666999999</v>
      </c>
      <c r="D151" s="46" t="str">
        <f t="shared" si="24"/>
        <v>N/A</v>
      </c>
      <c r="E151" s="8">
        <v>30.768155644</v>
      </c>
      <c r="F151" s="46" t="str">
        <f t="shared" si="25"/>
        <v>N/A</v>
      </c>
      <c r="G151" s="8">
        <v>29.663891458999998</v>
      </c>
      <c r="H151" s="46" t="str">
        <f t="shared" si="26"/>
        <v>N/A</v>
      </c>
      <c r="I151" s="12">
        <v>1.016</v>
      </c>
      <c r="J151" s="12">
        <v>-3.59</v>
      </c>
      <c r="K151" s="47" t="s">
        <v>739</v>
      </c>
      <c r="L151" s="9" t="str">
        <f t="shared" si="27"/>
        <v>Yes</v>
      </c>
    </row>
    <row r="152" spans="1:12" x14ac:dyDescent="0.2">
      <c r="A152" s="48" t="s">
        <v>480</v>
      </c>
      <c r="B152" s="37" t="s">
        <v>213</v>
      </c>
      <c r="C152" s="8">
        <v>38.703848702000002</v>
      </c>
      <c r="D152" s="46" t="str">
        <f t="shared" si="24"/>
        <v>N/A</v>
      </c>
      <c r="E152" s="8">
        <v>36.577115595000002</v>
      </c>
      <c r="F152" s="46" t="str">
        <f t="shared" si="25"/>
        <v>N/A</v>
      </c>
      <c r="G152" s="8">
        <v>35.624047330000003</v>
      </c>
      <c r="H152" s="46" t="str">
        <f t="shared" si="26"/>
        <v>N/A</v>
      </c>
      <c r="I152" s="12">
        <v>-5.49</v>
      </c>
      <c r="J152" s="12">
        <v>-2.61</v>
      </c>
      <c r="K152" s="47" t="s">
        <v>739</v>
      </c>
      <c r="L152" s="9" t="str">
        <f t="shared" si="27"/>
        <v>Yes</v>
      </c>
    </row>
    <row r="153" spans="1:12" x14ac:dyDescent="0.2">
      <c r="A153" s="48" t="s">
        <v>117</v>
      </c>
      <c r="B153" s="37" t="s">
        <v>213</v>
      </c>
      <c r="C153" s="8">
        <v>92.379899977999997</v>
      </c>
      <c r="D153" s="46" t="str">
        <f t="shared" si="24"/>
        <v>N/A</v>
      </c>
      <c r="E153" s="8">
        <v>93.827019102999998</v>
      </c>
      <c r="F153" s="46" t="str">
        <f t="shared" si="25"/>
        <v>N/A</v>
      </c>
      <c r="G153" s="8">
        <v>93.835147531999993</v>
      </c>
      <c r="H153" s="46" t="str">
        <f t="shared" si="26"/>
        <v>N/A</v>
      </c>
      <c r="I153" s="12">
        <v>1.5660000000000001</v>
      </c>
      <c r="J153" s="12">
        <v>8.6999999999999994E-3</v>
      </c>
      <c r="K153" s="47" t="s">
        <v>739</v>
      </c>
      <c r="L153" s="9" t="str">
        <f t="shared" si="27"/>
        <v>Yes</v>
      </c>
    </row>
    <row r="154" spans="1:12" x14ac:dyDescent="0.2">
      <c r="A154" s="48" t="s">
        <v>481</v>
      </c>
      <c r="B154" s="37" t="s">
        <v>213</v>
      </c>
      <c r="C154" s="8">
        <v>93.605333333000004</v>
      </c>
      <c r="D154" s="46" t="str">
        <f t="shared" si="24"/>
        <v>N/A</v>
      </c>
      <c r="E154" s="8">
        <v>95.161290323000003</v>
      </c>
      <c r="F154" s="46" t="str">
        <f t="shared" si="25"/>
        <v>N/A</v>
      </c>
      <c r="G154" s="8">
        <v>94.807277212000002</v>
      </c>
      <c r="H154" s="46" t="str">
        <f t="shared" si="26"/>
        <v>N/A</v>
      </c>
      <c r="I154" s="12">
        <v>1.6619999999999999</v>
      </c>
      <c r="J154" s="12">
        <v>-0.372</v>
      </c>
      <c r="K154" s="47" t="s">
        <v>739</v>
      </c>
      <c r="L154" s="9" t="str">
        <f t="shared" si="27"/>
        <v>Yes</v>
      </c>
    </row>
    <row r="155" spans="1:12" x14ac:dyDescent="0.2">
      <c r="A155" s="48" t="s">
        <v>482</v>
      </c>
      <c r="B155" s="37" t="s">
        <v>213</v>
      </c>
      <c r="C155" s="8">
        <v>91.429259771999995</v>
      </c>
      <c r="D155" s="46" t="str">
        <f t="shared" si="24"/>
        <v>N/A</v>
      </c>
      <c r="E155" s="8">
        <v>92.896527452000001</v>
      </c>
      <c r="F155" s="46" t="str">
        <f t="shared" si="25"/>
        <v>N/A</v>
      </c>
      <c r="G155" s="8">
        <v>92.626656677</v>
      </c>
      <c r="H155" s="46" t="str">
        <f t="shared" si="26"/>
        <v>N/A</v>
      </c>
      <c r="I155" s="12">
        <v>1.605</v>
      </c>
      <c r="J155" s="12">
        <v>-0.29099999999999998</v>
      </c>
      <c r="K155" s="47" t="s">
        <v>739</v>
      </c>
      <c r="L155" s="9" t="str">
        <f t="shared" si="27"/>
        <v>Yes</v>
      </c>
    </row>
    <row r="156" spans="1:12" x14ac:dyDescent="0.2">
      <c r="A156" s="48" t="s">
        <v>1480</v>
      </c>
      <c r="B156" s="37" t="s">
        <v>213</v>
      </c>
      <c r="C156" s="38">
        <v>0.92628081289999997</v>
      </c>
      <c r="D156" s="46" t="str">
        <f t="shared" si="24"/>
        <v>N/A</v>
      </c>
      <c r="E156" s="38">
        <v>0.47584859359999998</v>
      </c>
      <c r="F156" s="46" t="str">
        <f t="shared" si="25"/>
        <v>N/A</v>
      </c>
      <c r="G156" s="38">
        <v>0.32895038259999998</v>
      </c>
      <c r="H156" s="46" t="str">
        <f t="shared" si="26"/>
        <v>N/A</v>
      </c>
      <c r="I156" s="12">
        <v>-48.6</v>
      </c>
      <c r="J156" s="12">
        <v>-30.9</v>
      </c>
      <c r="K156" s="47" t="s">
        <v>739</v>
      </c>
      <c r="L156" s="9" t="str">
        <f t="shared" si="27"/>
        <v>No</v>
      </c>
    </row>
    <row r="157" spans="1:12" x14ac:dyDescent="0.2">
      <c r="A157" s="48" t="s">
        <v>1481</v>
      </c>
      <c r="B157" s="37" t="s">
        <v>213</v>
      </c>
      <c r="C157" s="38">
        <v>0.1227314672</v>
      </c>
      <c r="D157" s="46" t="str">
        <f t="shared" si="24"/>
        <v>N/A</v>
      </c>
      <c r="E157" s="38">
        <v>5.9574068899999999E-2</v>
      </c>
      <c r="F157" s="46" t="str">
        <f t="shared" si="25"/>
        <v>N/A</v>
      </c>
      <c r="G157" s="38">
        <v>9.1505624499999993E-2</v>
      </c>
      <c r="H157" s="46" t="str">
        <f t="shared" si="26"/>
        <v>N/A</v>
      </c>
      <c r="I157" s="12">
        <v>-51.5</v>
      </c>
      <c r="J157" s="12">
        <v>53.6</v>
      </c>
      <c r="K157" s="47" t="s">
        <v>739</v>
      </c>
      <c r="L157" s="9" t="str">
        <f t="shared" si="27"/>
        <v>No</v>
      </c>
    </row>
    <row r="158" spans="1:12" x14ac:dyDescent="0.2">
      <c r="A158" s="48" t="s">
        <v>1482</v>
      </c>
      <c r="B158" s="37" t="s">
        <v>213</v>
      </c>
      <c r="C158" s="38">
        <v>1.6983699953</v>
      </c>
      <c r="D158" s="46" t="str">
        <f t="shared" si="24"/>
        <v>N/A</v>
      </c>
      <c r="E158" s="38">
        <v>0.83848552340000004</v>
      </c>
      <c r="F158" s="46" t="str">
        <f t="shared" si="25"/>
        <v>N/A</v>
      </c>
      <c r="G158" s="38">
        <v>0.71809862739999997</v>
      </c>
      <c r="H158" s="46" t="str">
        <f t="shared" si="26"/>
        <v>N/A</v>
      </c>
      <c r="I158" s="12">
        <v>-50.6</v>
      </c>
      <c r="J158" s="12">
        <v>-14.4</v>
      </c>
      <c r="K158" s="47" t="s">
        <v>739</v>
      </c>
      <c r="L158" s="9" t="str">
        <f t="shared" si="27"/>
        <v>Yes</v>
      </c>
    </row>
    <row r="159" spans="1:12" x14ac:dyDescent="0.2">
      <c r="A159" s="48" t="s">
        <v>1483</v>
      </c>
      <c r="B159" s="37" t="s">
        <v>213</v>
      </c>
      <c r="C159" s="38">
        <v>252.76681306</v>
      </c>
      <c r="D159" s="46" t="str">
        <f t="shared" si="24"/>
        <v>N/A</v>
      </c>
      <c r="E159" s="38">
        <v>261.27522142999999</v>
      </c>
      <c r="F159" s="46" t="str">
        <f t="shared" si="25"/>
        <v>N/A</v>
      </c>
      <c r="G159" s="38">
        <v>254.68432872</v>
      </c>
      <c r="H159" s="46" t="str">
        <f t="shared" si="26"/>
        <v>N/A</v>
      </c>
      <c r="I159" s="12">
        <v>3.3660000000000001</v>
      </c>
      <c r="J159" s="12">
        <v>-2.52</v>
      </c>
      <c r="K159" s="47" t="s">
        <v>739</v>
      </c>
      <c r="L159" s="9" t="str">
        <f t="shared" si="27"/>
        <v>Yes</v>
      </c>
    </row>
    <row r="160" spans="1:12" x14ac:dyDescent="0.2">
      <c r="A160" s="48" t="s">
        <v>1484</v>
      </c>
      <c r="B160" s="37" t="s">
        <v>213</v>
      </c>
      <c r="C160" s="38">
        <v>246.28293257000001</v>
      </c>
      <c r="D160" s="46" t="str">
        <f t="shared" si="24"/>
        <v>N/A</v>
      </c>
      <c r="E160" s="38">
        <v>254.23700203000001</v>
      </c>
      <c r="F160" s="46" t="str">
        <f t="shared" si="25"/>
        <v>N/A</v>
      </c>
      <c r="G160" s="38">
        <v>246.41423609</v>
      </c>
      <c r="H160" s="46" t="str">
        <f t="shared" si="26"/>
        <v>N/A</v>
      </c>
      <c r="I160" s="12">
        <v>3.23</v>
      </c>
      <c r="J160" s="12">
        <v>-3.08</v>
      </c>
      <c r="K160" s="47" t="s">
        <v>739</v>
      </c>
      <c r="L160" s="9" t="str">
        <f t="shared" si="27"/>
        <v>Yes</v>
      </c>
    </row>
    <row r="161" spans="1:12" x14ac:dyDescent="0.2">
      <c r="A161" s="48" t="s">
        <v>1485</v>
      </c>
      <c r="B161" s="37" t="s">
        <v>213</v>
      </c>
      <c r="C161" s="38">
        <v>280.36884562</v>
      </c>
      <c r="D161" s="46" t="str">
        <f t="shared" si="24"/>
        <v>N/A</v>
      </c>
      <c r="E161" s="38">
        <v>289.40151106000002</v>
      </c>
      <c r="F161" s="46" t="str">
        <f t="shared" si="25"/>
        <v>N/A</v>
      </c>
      <c r="G161" s="38">
        <v>291.29976785000002</v>
      </c>
      <c r="H161" s="46" t="str">
        <f t="shared" si="26"/>
        <v>N/A</v>
      </c>
      <c r="I161" s="12">
        <v>3.222</v>
      </c>
      <c r="J161" s="12">
        <v>0.65590000000000004</v>
      </c>
      <c r="K161" s="47" t="s">
        <v>739</v>
      </c>
      <c r="L161" s="9" t="str">
        <f t="shared" si="27"/>
        <v>Yes</v>
      </c>
    </row>
    <row r="162" spans="1:12" x14ac:dyDescent="0.2">
      <c r="A162" s="48" t="s">
        <v>1618</v>
      </c>
      <c r="B162" s="37" t="s">
        <v>213</v>
      </c>
      <c r="C162" s="38">
        <v>0</v>
      </c>
      <c r="D162" s="46" t="str">
        <f t="shared" ref="D162:D172" si="28">IF($B162="N/A","N/A",IF(C162&gt;10,"No",IF(C162&lt;-10,"No","Yes")))</f>
        <v>N/A</v>
      </c>
      <c r="E162" s="38">
        <v>11</v>
      </c>
      <c r="F162" s="46" t="str">
        <f t="shared" ref="F162:F172" si="29">IF($B162="N/A","N/A",IF(E162&gt;10,"No",IF(E162&lt;-10,"No","Yes")))</f>
        <v>N/A</v>
      </c>
      <c r="G162" s="38">
        <v>0</v>
      </c>
      <c r="H162" s="46" t="str">
        <f t="shared" ref="H162:H172" si="30">IF($B162="N/A","N/A",IF(G162&gt;10,"No",IF(G162&lt;-10,"No","Yes")))</f>
        <v>N/A</v>
      </c>
      <c r="I162" s="12" t="s">
        <v>1747</v>
      </c>
      <c r="J162" s="12">
        <v>-100</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11</v>
      </c>
      <c r="H163" s="46" t="str">
        <f t="shared" si="30"/>
        <v>N/A</v>
      </c>
      <c r="I163" s="12" t="s">
        <v>1747</v>
      </c>
      <c r="J163" s="12">
        <v>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20</v>
      </c>
      <c r="D165" s="46" t="str">
        <f t="shared" si="28"/>
        <v>N/A</v>
      </c>
      <c r="E165" s="38">
        <v>20</v>
      </c>
      <c r="F165" s="46" t="str">
        <f t="shared" si="29"/>
        <v>N/A</v>
      </c>
      <c r="G165" s="38">
        <v>24</v>
      </c>
      <c r="H165" s="46" t="str">
        <f t="shared" si="30"/>
        <v>N/A</v>
      </c>
      <c r="I165" s="12">
        <v>0</v>
      </c>
      <c r="J165" s="12">
        <v>20</v>
      </c>
      <c r="K165" s="14" t="s">
        <v>213</v>
      </c>
      <c r="L165" s="9" t="str">
        <f t="shared" si="31"/>
        <v>N/A</v>
      </c>
    </row>
    <row r="166" spans="1:12" x14ac:dyDescent="0.2">
      <c r="A166" s="48" t="s">
        <v>1620</v>
      </c>
      <c r="B166" s="37" t="s">
        <v>213</v>
      </c>
      <c r="C166" s="38">
        <v>0</v>
      </c>
      <c r="D166" s="46" t="str">
        <f t="shared" si="28"/>
        <v>N/A</v>
      </c>
      <c r="E166" s="38">
        <v>11</v>
      </c>
      <c r="F166" s="46" t="str">
        <f t="shared" si="29"/>
        <v>N/A</v>
      </c>
      <c r="G166" s="38">
        <v>0</v>
      </c>
      <c r="H166" s="46" t="str">
        <f t="shared" si="30"/>
        <v>N/A</v>
      </c>
      <c r="I166" s="12" t="s">
        <v>1747</v>
      </c>
      <c r="J166" s="12">
        <v>-100</v>
      </c>
      <c r="K166" s="14" t="s">
        <v>213</v>
      </c>
      <c r="L166" s="9" t="str">
        <f t="shared" si="31"/>
        <v>N/A</v>
      </c>
    </row>
    <row r="167" spans="1:12" x14ac:dyDescent="0.2">
      <c r="A167" s="48" t="s">
        <v>1621</v>
      </c>
      <c r="B167" s="37" t="s">
        <v>213</v>
      </c>
      <c r="C167" s="38">
        <v>0</v>
      </c>
      <c r="D167" s="46" t="str">
        <f t="shared" si="28"/>
        <v>N/A</v>
      </c>
      <c r="E167" s="38">
        <v>0</v>
      </c>
      <c r="F167" s="46" t="str">
        <f t="shared" si="29"/>
        <v>N/A</v>
      </c>
      <c r="G167" s="38">
        <v>11</v>
      </c>
      <c r="H167" s="46" t="str">
        <f t="shared" si="30"/>
        <v>N/A</v>
      </c>
      <c r="I167" s="12" t="s">
        <v>1747</v>
      </c>
      <c r="J167" s="12" t="s">
        <v>1747</v>
      </c>
      <c r="K167" s="14" t="s">
        <v>213</v>
      </c>
      <c r="L167" s="9" t="str">
        <f t="shared" si="31"/>
        <v>N/A</v>
      </c>
    </row>
    <row r="168" spans="1:12" x14ac:dyDescent="0.2">
      <c r="A168" s="48" t="s">
        <v>125</v>
      </c>
      <c r="B168" s="37" t="s">
        <v>213</v>
      </c>
      <c r="C168" s="49">
        <v>239495</v>
      </c>
      <c r="D168" s="46" t="str">
        <f t="shared" si="28"/>
        <v>N/A</v>
      </c>
      <c r="E168" s="49">
        <v>1000574</v>
      </c>
      <c r="F168" s="46" t="str">
        <f t="shared" si="29"/>
        <v>N/A</v>
      </c>
      <c r="G168" s="49">
        <v>504856</v>
      </c>
      <c r="H168" s="46" t="str">
        <f t="shared" si="30"/>
        <v>N/A</v>
      </c>
      <c r="I168" s="12">
        <v>317.8</v>
      </c>
      <c r="J168" s="12">
        <v>-49.5</v>
      </c>
      <c r="K168" s="14" t="s">
        <v>213</v>
      </c>
      <c r="L168" s="9" t="str">
        <f t="shared" si="31"/>
        <v>N/A</v>
      </c>
    </row>
    <row r="169" spans="1:12" x14ac:dyDescent="0.2">
      <c r="A169" s="48" t="s">
        <v>1622</v>
      </c>
      <c r="B169" s="37" t="s">
        <v>213</v>
      </c>
      <c r="C169" s="49">
        <v>203807</v>
      </c>
      <c r="D169" s="46" t="str">
        <f t="shared" si="28"/>
        <v>N/A</v>
      </c>
      <c r="E169" s="49">
        <v>160961</v>
      </c>
      <c r="F169" s="46" t="str">
        <f t="shared" si="29"/>
        <v>N/A</v>
      </c>
      <c r="G169" s="49">
        <v>499452</v>
      </c>
      <c r="H169" s="46" t="str">
        <f t="shared" si="30"/>
        <v>N/A</v>
      </c>
      <c r="I169" s="12">
        <v>-21</v>
      </c>
      <c r="J169" s="12">
        <v>210.3</v>
      </c>
      <c r="K169" s="14" t="s">
        <v>213</v>
      </c>
      <c r="L169" s="9" t="str">
        <f t="shared" si="31"/>
        <v>N/A</v>
      </c>
    </row>
    <row r="170" spans="1:12" x14ac:dyDescent="0.2">
      <c r="A170" s="48" t="s">
        <v>1379</v>
      </c>
      <c r="B170" s="37" t="s">
        <v>213</v>
      </c>
      <c r="C170" s="49">
        <v>213954</v>
      </c>
      <c r="D170" s="46" t="str">
        <f t="shared" si="28"/>
        <v>N/A</v>
      </c>
      <c r="E170" s="49">
        <v>218867</v>
      </c>
      <c r="F170" s="46" t="str">
        <f t="shared" si="29"/>
        <v>N/A</v>
      </c>
      <c r="G170" s="49">
        <v>217778</v>
      </c>
      <c r="H170" s="46" t="str">
        <f t="shared" si="30"/>
        <v>N/A</v>
      </c>
      <c r="I170" s="12">
        <v>2.2959999999999998</v>
      </c>
      <c r="J170" s="12">
        <v>-0.498</v>
      </c>
      <c r="K170" s="14" t="s">
        <v>213</v>
      </c>
      <c r="L170" s="9" t="str">
        <f t="shared" si="31"/>
        <v>N/A</v>
      </c>
    </row>
    <row r="171" spans="1:12" x14ac:dyDescent="0.2">
      <c r="A171" s="48" t="s">
        <v>1616</v>
      </c>
      <c r="B171" s="37" t="s">
        <v>213</v>
      </c>
      <c r="C171" s="49">
        <v>64125</v>
      </c>
      <c r="D171" s="46" t="str">
        <f t="shared" si="28"/>
        <v>N/A</v>
      </c>
      <c r="E171" s="49">
        <v>1000459</v>
      </c>
      <c r="F171" s="46" t="str">
        <f t="shared" si="29"/>
        <v>N/A</v>
      </c>
      <c r="G171" s="49">
        <v>80375</v>
      </c>
      <c r="H171" s="46" t="str">
        <f t="shared" si="30"/>
        <v>N/A</v>
      </c>
      <c r="I171" s="12">
        <v>1460</v>
      </c>
      <c r="J171" s="12">
        <v>-92</v>
      </c>
      <c r="K171" s="14" t="s">
        <v>213</v>
      </c>
      <c r="L171" s="9" t="str">
        <f t="shared" si="31"/>
        <v>N/A</v>
      </c>
    </row>
    <row r="172" spans="1:12" x14ac:dyDescent="0.2">
      <c r="A172" s="48" t="s">
        <v>1617</v>
      </c>
      <c r="B172" s="37" t="s">
        <v>213</v>
      </c>
      <c r="C172" s="49">
        <v>172947</v>
      </c>
      <c r="D172" s="46" t="str">
        <f t="shared" si="28"/>
        <v>N/A</v>
      </c>
      <c r="E172" s="49">
        <v>183588</v>
      </c>
      <c r="F172" s="46" t="str">
        <f t="shared" si="29"/>
        <v>N/A</v>
      </c>
      <c r="G172" s="49">
        <v>264426</v>
      </c>
      <c r="H172" s="46" t="str">
        <f t="shared" si="30"/>
        <v>N/A</v>
      </c>
      <c r="I172" s="12">
        <v>6.1529999999999996</v>
      </c>
      <c r="J172" s="12">
        <v>44.03</v>
      </c>
      <c r="K172" s="14" t="s">
        <v>213</v>
      </c>
      <c r="L172" s="9" t="str">
        <f t="shared" si="31"/>
        <v>N/A</v>
      </c>
    </row>
    <row r="173" spans="1:12" ht="25.5" x14ac:dyDescent="0.2">
      <c r="A173" s="48" t="s">
        <v>1380</v>
      </c>
      <c r="B173" s="37" t="s">
        <v>213</v>
      </c>
      <c r="C173" s="49">
        <v>41819</v>
      </c>
      <c r="D173" s="46" t="str">
        <f t="shared" ref="D173:D187" si="32">IF($B173="N/A","N/A",IF(C173&gt;10,"No",IF(C173&lt;-10,"No","Yes")))</f>
        <v>N/A</v>
      </c>
      <c r="E173" s="49">
        <v>16836</v>
      </c>
      <c r="F173" s="46" t="str">
        <f t="shared" ref="F173:F187" si="33">IF($B173="N/A","N/A",IF(E173&gt;10,"No",IF(E173&lt;-10,"No","Yes")))</f>
        <v>N/A</v>
      </c>
      <c r="G173" s="49">
        <v>10072</v>
      </c>
      <c r="H173" s="46" t="str">
        <f t="shared" ref="H173:H187" si="34">IF($B173="N/A","N/A",IF(G173&gt;10,"No",IF(G173&lt;-10,"No","Yes")))</f>
        <v>N/A</v>
      </c>
      <c r="I173" s="12">
        <v>-59.7</v>
      </c>
      <c r="J173" s="12">
        <v>-40.200000000000003</v>
      </c>
      <c r="K173" s="47" t="s">
        <v>739</v>
      </c>
      <c r="L173" s="9" t="str">
        <f t="shared" ref="L173:L187" si="35">IF(J173="Div by 0", "N/A", IF(K173="N/A","N/A", IF(J173&gt;VALUE(MID(K173,1,2)), "No", IF(J173&lt;-1*VALUE(MID(K173,1,2)), "No", "Yes"))))</f>
        <v>No</v>
      </c>
    </row>
    <row r="174" spans="1:12" x14ac:dyDescent="0.2">
      <c r="A174" s="48" t="s">
        <v>649</v>
      </c>
      <c r="B174" s="37" t="s">
        <v>213</v>
      </c>
      <c r="C174" s="38">
        <v>26</v>
      </c>
      <c r="D174" s="46" t="str">
        <f t="shared" si="32"/>
        <v>N/A</v>
      </c>
      <c r="E174" s="38">
        <v>11</v>
      </c>
      <c r="F174" s="46" t="str">
        <f t="shared" si="33"/>
        <v>N/A</v>
      </c>
      <c r="G174" s="38">
        <v>11</v>
      </c>
      <c r="H174" s="46" t="str">
        <f t="shared" si="34"/>
        <v>N/A</v>
      </c>
      <c r="I174" s="12">
        <v>-69.2</v>
      </c>
      <c r="J174" s="12">
        <v>-12.5</v>
      </c>
      <c r="K174" s="47" t="s">
        <v>739</v>
      </c>
      <c r="L174" s="9" t="str">
        <f t="shared" si="35"/>
        <v>Yes</v>
      </c>
    </row>
    <row r="175" spans="1:12" ht="25.5" x14ac:dyDescent="0.2">
      <c r="A175" s="48" t="s">
        <v>1381</v>
      </c>
      <c r="B175" s="37" t="s">
        <v>213</v>
      </c>
      <c r="C175" s="49">
        <v>1608.4230769000001</v>
      </c>
      <c r="D175" s="46" t="str">
        <f t="shared" si="32"/>
        <v>N/A</v>
      </c>
      <c r="E175" s="49">
        <v>2104.5</v>
      </c>
      <c r="F175" s="46" t="str">
        <f t="shared" si="33"/>
        <v>N/A</v>
      </c>
      <c r="G175" s="49">
        <v>1438.8571429000001</v>
      </c>
      <c r="H175" s="46" t="str">
        <f t="shared" si="34"/>
        <v>N/A</v>
      </c>
      <c r="I175" s="12">
        <v>30.84</v>
      </c>
      <c r="J175" s="12">
        <v>-31.6</v>
      </c>
      <c r="K175" s="47" t="s">
        <v>739</v>
      </c>
      <c r="L175" s="9" t="str">
        <f t="shared" si="35"/>
        <v>No</v>
      </c>
    </row>
    <row r="176" spans="1:12" ht="25.5" x14ac:dyDescent="0.2">
      <c r="A176" s="48" t="s">
        <v>1382</v>
      </c>
      <c r="B176" s="37" t="s">
        <v>213</v>
      </c>
      <c r="C176" s="49">
        <v>727037</v>
      </c>
      <c r="D176" s="46" t="str">
        <f t="shared" si="32"/>
        <v>N/A</v>
      </c>
      <c r="E176" s="49">
        <v>659663</v>
      </c>
      <c r="F176" s="46" t="str">
        <f t="shared" si="33"/>
        <v>N/A</v>
      </c>
      <c r="G176" s="49">
        <v>488611</v>
      </c>
      <c r="H176" s="46" t="str">
        <f t="shared" si="34"/>
        <v>N/A</v>
      </c>
      <c r="I176" s="12">
        <v>-9.27</v>
      </c>
      <c r="J176" s="12">
        <v>-25.9</v>
      </c>
      <c r="K176" s="47" t="s">
        <v>739</v>
      </c>
      <c r="L176" s="9" t="str">
        <f t="shared" si="35"/>
        <v>Yes</v>
      </c>
    </row>
    <row r="177" spans="1:12" x14ac:dyDescent="0.2">
      <c r="A177" s="48" t="s">
        <v>516</v>
      </c>
      <c r="B177" s="37" t="s">
        <v>213</v>
      </c>
      <c r="C177" s="38">
        <v>2561</v>
      </c>
      <c r="D177" s="46" t="str">
        <f t="shared" si="32"/>
        <v>N/A</v>
      </c>
      <c r="E177" s="38">
        <v>2338</v>
      </c>
      <c r="F177" s="46" t="str">
        <f t="shared" si="33"/>
        <v>N/A</v>
      </c>
      <c r="G177" s="38">
        <v>2098</v>
      </c>
      <c r="H177" s="46" t="str">
        <f t="shared" si="34"/>
        <v>N/A</v>
      </c>
      <c r="I177" s="12">
        <v>-8.7100000000000009</v>
      </c>
      <c r="J177" s="12">
        <v>-10.3</v>
      </c>
      <c r="K177" s="47" t="s">
        <v>739</v>
      </c>
      <c r="L177" s="9" t="str">
        <f t="shared" si="35"/>
        <v>Yes</v>
      </c>
    </row>
    <row r="178" spans="1:12" ht="25.5" x14ac:dyDescent="0.2">
      <c r="A178" s="48" t="s">
        <v>1383</v>
      </c>
      <c r="B178" s="37" t="s">
        <v>213</v>
      </c>
      <c r="C178" s="49">
        <v>283.88793440000001</v>
      </c>
      <c r="D178" s="46" t="str">
        <f t="shared" si="32"/>
        <v>N/A</v>
      </c>
      <c r="E178" s="49">
        <v>282.14841745000001</v>
      </c>
      <c r="F178" s="46" t="str">
        <f t="shared" si="33"/>
        <v>N/A</v>
      </c>
      <c r="G178" s="49">
        <v>232.89370829000001</v>
      </c>
      <c r="H178" s="46" t="str">
        <f t="shared" si="34"/>
        <v>N/A</v>
      </c>
      <c r="I178" s="12">
        <v>-0.61299999999999999</v>
      </c>
      <c r="J178" s="12">
        <v>-17.5</v>
      </c>
      <c r="K178" s="47" t="s">
        <v>739</v>
      </c>
      <c r="L178" s="9" t="str">
        <f t="shared" si="35"/>
        <v>Yes</v>
      </c>
    </row>
    <row r="179" spans="1:12" ht="25.5" x14ac:dyDescent="0.2">
      <c r="A179" s="48" t="s">
        <v>1384</v>
      </c>
      <c r="B179" s="37" t="s">
        <v>213</v>
      </c>
      <c r="C179" s="49">
        <v>460995</v>
      </c>
      <c r="D179" s="46" t="str">
        <f t="shared" si="32"/>
        <v>N/A</v>
      </c>
      <c r="E179" s="49">
        <v>436831</v>
      </c>
      <c r="F179" s="46" t="str">
        <f t="shared" si="33"/>
        <v>N/A</v>
      </c>
      <c r="G179" s="49">
        <v>237698</v>
      </c>
      <c r="H179" s="46" t="str">
        <f t="shared" si="34"/>
        <v>N/A</v>
      </c>
      <c r="I179" s="12">
        <v>-5.24</v>
      </c>
      <c r="J179" s="12">
        <v>-45.6</v>
      </c>
      <c r="K179" s="47" t="s">
        <v>739</v>
      </c>
      <c r="L179" s="9" t="str">
        <f t="shared" si="35"/>
        <v>No</v>
      </c>
    </row>
    <row r="180" spans="1:12" x14ac:dyDescent="0.2">
      <c r="A180" s="48" t="s">
        <v>517</v>
      </c>
      <c r="B180" s="37" t="s">
        <v>213</v>
      </c>
      <c r="C180" s="38">
        <v>1587</v>
      </c>
      <c r="D180" s="46" t="str">
        <f t="shared" si="32"/>
        <v>N/A</v>
      </c>
      <c r="E180" s="38">
        <v>1541</v>
      </c>
      <c r="F180" s="46" t="str">
        <f t="shared" si="33"/>
        <v>N/A</v>
      </c>
      <c r="G180" s="38">
        <v>971</v>
      </c>
      <c r="H180" s="46" t="str">
        <f t="shared" si="34"/>
        <v>N/A</v>
      </c>
      <c r="I180" s="12">
        <v>-2.9</v>
      </c>
      <c r="J180" s="12">
        <v>-37</v>
      </c>
      <c r="K180" s="47" t="s">
        <v>739</v>
      </c>
      <c r="L180" s="9" t="str">
        <f t="shared" si="35"/>
        <v>No</v>
      </c>
    </row>
    <row r="181" spans="1:12" ht="25.5" x14ac:dyDescent="0.2">
      <c r="A181" s="48" t="s">
        <v>1385</v>
      </c>
      <c r="B181" s="37" t="s">
        <v>213</v>
      </c>
      <c r="C181" s="49">
        <v>290.48204158999999</v>
      </c>
      <c r="D181" s="46" t="str">
        <f t="shared" si="32"/>
        <v>N/A</v>
      </c>
      <c r="E181" s="49">
        <v>283.47242051000001</v>
      </c>
      <c r="F181" s="46" t="str">
        <f t="shared" si="33"/>
        <v>N/A</v>
      </c>
      <c r="G181" s="49">
        <v>244.79711637</v>
      </c>
      <c r="H181" s="46" t="str">
        <f t="shared" si="34"/>
        <v>N/A</v>
      </c>
      <c r="I181" s="12">
        <v>-2.41</v>
      </c>
      <c r="J181" s="12">
        <v>-13.6</v>
      </c>
      <c r="K181" s="47" t="s">
        <v>739</v>
      </c>
      <c r="L181" s="9" t="str">
        <f t="shared" si="35"/>
        <v>Yes</v>
      </c>
    </row>
    <row r="182" spans="1:12" ht="25.5" x14ac:dyDescent="0.2">
      <c r="A182" s="48" t="s">
        <v>1386</v>
      </c>
      <c r="B182" s="37" t="s">
        <v>213</v>
      </c>
      <c r="C182" s="49">
        <v>4867269</v>
      </c>
      <c r="D182" s="46" t="str">
        <f t="shared" si="32"/>
        <v>N/A</v>
      </c>
      <c r="E182" s="49">
        <v>4609150</v>
      </c>
      <c r="F182" s="46" t="str">
        <f t="shared" si="33"/>
        <v>N/A</v>
      </c>
      <c r="G182" s="49">
        <v>4875848</v>
      </c>
      <c r="H182" s="46" t="str">
        <f t="shared" si="34"/>
        <v>N/A</v>
      </c>
      <c r="I182" s="12">
        <v>-5.3</v>
      </c>
      <c r="J182" s="12">
        <v>5.7859999999999996</v>
      </c>
      <c r="K182" s="47" t="s">
        <v>739</v>
      </c>
      <c r="L182" s="9" t="str">
        <f t="shared" si="35"/>
        <v>Yes</v>
      </c>
    </row>
    <row r="183" spans="1:12" x14ac:dyDescent="0.2">
      <c r="A183" s="48" t="s">
        <v>518</v>
      </c>
      <c r="B183" s="37" t="s">
        <v>213</v>
      </c>
      <c r="C183" s="38">
        <v>281</v>
      </c>
      <c r="D183" s="46" t="str">
        <f t="shared" si="32"/>
        <v>N/A</v>
      </c>
      <c r="E183" s="38">
        <v>262</v>
      </c>
      <c r="F183" s="46" t="str">
        <f t="shared" si="33"/>
        <v>N/A</v>
      </c>
      <c r="G183" s="38">
        <v>254</v>
      </c>
      <c r="H183" s="46" t="str">
        <f t="shared" si="34"/>
        <v>N/A</v>
      </c>
      <c r="I183" s="12">
        <v>-6.76</v>
      </c>
      <c r="J183" s="12">
        <v>-3.05</v>
      </c>
      <c r="K183" s="47" t="s">
        <v>739</v>
      </c>
      <c r="L183" s="9" t="str">
        <f t="shared" si="35"/>
        <v>Yes</v>
      </c>
    </row>
    <row r="184" spans="1:12" ht="25.5" x14ac:dyDescent="0.2">
      <c r="A184" s="48" t="s">
        <v>1387</v>
      </c>
      <c r="B184" s="37" t="s">
        <v>213</v>
      </c>
      <c r="C184" s="49">
        <v>17321.241993</v>
      </c>
      <c r="D184" s="46" t="str">
        <f t="shared" si="32"/>
        <v>N/A</v>
      </c>
      <c r="E184" s="49">
        <v>17592.175573</v>
      </c>
      <c r="F184" s="46" t="str">
        <f t="shared" si="33"/>
        <v>N/A</v>
      </c>
      <c r="G184" s="49">
        <v>19196.251969000001</v>
      </c>
      <c r="H184" s="46" t="str">
        <f t="shared" si="34"/>
        <v>N/A</v>
      </c>
      <c r="I184" s="12">
        <v>1.5640000000000001</v>
      </c>
      <c r="J184" s="12">
        <v>9.1180000000000003</v>
      </c>
      <c r="K184" s="47" t="s">
        <v>739</v>
      </c>
      <c r="L184" s="9" t="str">
        <f t="shared" si="35"/>
        <v>Yes</v>
      </c>
    </row>
    <row r="185" spans="1:12" ht="25.5" x14ac:dyDescent="0.2">
      <c r="A185" s="48" t="s">
        <v>1388</v>
      </c>
      <c r="B185" s="37" t="s">
        <v>213</v>
      </c>
      <c r="C185" s="49">
        <v>119196230</v>
      </c>
      <c r="D185" s="46" t="str">
        <f t="shared" si="32"/>
        <v>N/A</v>
      </c>
      <c r="E185" s="49">
        <v>131592253</v>
      </c>
      <c r="F185" s="46" t="str">
        <f t="shared" si="33"/>
        <v>N/A</v>
      </c>
      <c r="G185" s="49">
        <v>161734099</v>
      </c>
      <c r="H185" s="46" t="str">
        <f t="shared" si="34"/>
        <v>N/A</v>
      </c>
      <c r="I185" s="12">
        <v>10.4</v>
      </c>
      <c r="J185" s="12">
        <v>22.91</v>
      </c>
      <c r="K185" s="47" t="s">
        <v>739</v>
      </c>
      <c r="L185" s="9" t="str">
        <f t="shared" si="35"/>
        <v>Yes</v>
      </c>
    </row>
    <row r="186" spans="1:12" ht="25.5" x14ac:dyDescent="0.2">
      <c r="A186" s="48" t="s">
        <v>519</v>
      </c>
      <c r="B186" s="37" t="s">
        <v>213</v>
      </c>
      <c r="C186" s="38">
        <v>13302</v>
      </c>
      <c r="D186" s="46" t="str">
        <f t="shared" si="32"/>
        <v>N/A</v>
      </c>
      <c r="E186" s="38">
        <v>13909</v>
      </c>
      <c r="F186" s="46" t="str">
        <f t="shared" si="33"/>
        <v>N/A</v>
      </c>
      <c r="G186" s="38">
        <v>16944</v>
      </c>
      <c r="H186" s="46" t="str">
        <f t="shared" si="34"/>
        <v>N/A</v>
      </c>
      <c r="I186" s="12">
        <v>4.5629999999999997</v>
      </c>
      <c r="J186" s="12">
        <v>21.82</v>
      </c>
      <c r="K186" s="47" t="s">
        <v>739</v>
      </c>
      <c r="L186" s="9" t="str">
        <f t="shared" si="35"/>
        <v>Yes</v>
      </c>
    </row>
    <row r="187" spans="1:12" ht="25.5" x14ac:dyDescent="0.2">
      <c r="A187" s="48" t="s">
        <v>1389</v>
      </c>
      <c r="B187" s="37" t="s">
        <v>213</v>
      </c>
      <c r="C187" s="49">
        <v>8960.7750713999994</v>
      </c>
      <c r="D187" s="46" t="str">
        <f t="shared" si="32"/>
        <v>N/A</v>
      </c>
      <c r="E187" s="49">
        <v>9460.9427708999992</v>
      </c>
      <c r="F187" s="46" t="str">
        <f t="shared" si="33"/>
        <v>N/A</v>
      </c>
      <c r="G187" s="49">
        <v>9545.2135859000009</v>
      </c>
      <c r="H187" s="46" t="str">
        <f t="shared" si="34"/>
        <v>N/A</v>
      </c>
      <c r="I187" s="12">
        <v>5.5819999999999999</v>
      </c>
      <c r="J187" s="12">
        <v>0.89070000000000005</v>
      </c>
      <c r="K187" s="47" t="s">
        <v>739</v>
      </c>
      <c r="L187" s="9" t="str">
        <f t="shared" si="35"/>
        <v>Yes</v>
      </c>
    </row>
    <row r="188" spans="1:12" x14ac:dyDescent="0.2">
      <c r="A188" s="4" t="s">
        <v>1390</v>
      </c>
      <c r="B188" s="37" t="s">
        <v>213</v>
      </c>
      <c r="C188" s="49">
        <v>124891797</v>
      </c>
      <c r="D188" s="46" t="str">
        <f t="shared" ref="D188:D203" si="36">IF($B188="N/A","N/A",IF(C188&gt;10,"No",IF(C188&lt;-10,"No","Yes")))</f>
        <v>N/A</v>
      </c>
      <c r="E188" s="49">
        <v>138034819</v>
      </c>
      <c r="F188" s="46" t="str">
        <f t="shared" ref="F188:F203" si="37">IF($B188="N/A","N/A",IF(E188&gt;10,"No",IF(E188&lt;-10,"No","Yes")))</f>
        <v>N/A</v>
      </c>
      <c r="G188" s="49">
        <v>168356917</v>
      </c>
      <c r="H188" s="46" t="str">
        <f t="shared" ref="H188:H203" si="38">IF($B188="N/A","N/A",IF(G188&gt;10,"No",IF(G188&lt;-10,"No","Yes")))</f>
        <v>N/A</v>
      </c>
      <c r="I188" s="12">
        <v>10.52</v>
      </c>
      <c r="J188" s="12">
        <v>21.97</v>
      </c>
      <c r="K188" s="47" t="s">
        <v>739</v>
      </c>
      <c r="L188" s="9" t="str">
        <f t="shared" ref="L188:L203" si="39">IF(J188="Div by 0", "N/A", IF(K188="N/A","N/A", IF(J188&gt;VALUE(MID(K188,1,2)), "No", IF(J188&lt;-1*VALUE(MID(K188,1,2)), "No", "Yes"))))</f>
        <v>Yes</v>
      </c>
    </row>
    <row r="189" spans="1:12" x14ac:dyDescent="0.2">
      <c r="A189" s="4" t="s">
        <v>1487</v>
      </c>
      <c r="B189" s="37" t="s">
        <v>213</v>
      </c>
      <c r="C189" s="38">
        <v>13523</v>
      </c>
      <c r="D189" s="46" t="str">
        <f t="shared" si="36"/>
        <v>N/A</v>
      </c>
      <c r="E189" s="38">
        <v>14165</v>
      </c>
      <c r="F189" s="46" t="str">
        <f t="shared" si="37"/>
        <v>N/A</v>
      </c>
      <c r="G189" s="38">
        <v>17070</v>
      </c>
      <c r="H189" s="46" t="str">
        <f t="shared" si="38"/>
        <v>N/A</v>
      </c>
      <c r="I189" s="12">
        <v>4.7469999999999999</v>
      </c>
      <c r="J189" s="12">
        <v>20.51</v>
      </c>
      <c r="K189" s="47" t="s">
        <v>739</v>
      </c>
      <c r="L189" s="9" t="str">
        <f t="shared" si="39"/>
        <v>Yes</v>
      </c>
    </row>
    <row r="190" spans="1:12" x14ac:dyDescent="0.2">
      <c r="A190" s="4" t="s">
        <v>1488</v>
      </c>
      <c r="B190" s="37" t="s">
        <v>213</v>
      </c>
      <c r="C190" s="49">
        <v>9235.5096501999997</v>
      </c>
      <c r="D190" s="46" t="str">
        <f t="shared" si="36"/>
        <v>N/A</v>
      </c>
      <c r="E190" s="49">
        <v>9744.7807271000001</v>
      </c>
      <c r="F190" s="46" t="str">
        <f t="shared" si="37"/>
        <v>N/A</v>
      </c>
      <c r="G190" s="49">
        <v>9862.7367897000004</v>
      </c>
      <c r="H190" s="46" t="str">
        <f t="shared" si="38"/>
        <v>N/A</v>
      </c>
      <c r="I190" s="12">
        <v>5.5140000000000002</v>
      </c>
      <c r="J190" s="12">
        <v>1.21</v>
      </c>
      <c r="K190" s="47" t="s">
        <v>739</v>
      </c>
      <c r="L190" s="9" t="str">
        <f t="shared" si="39"/>
        <v>Yes</v>
      </c>
    </row>
    <row r="191" spans="1:12" x14ac:dyDescent="0.2">
      <c r="A191" s="4" t="s">
        <v>1489</v>
      </c>
      <c r="B191" s="37" t="s">
        <v>213</v>
      </c>
      <c r="C191" s="49">
        <v>7421.5323060000001</v>
      </c>
      <c r="D191" s="46" t="str">
        <f t="shared" si="36"/>
        <v>N/A</v>
      </c>
      <c r="E191" s="49">
        <v>8095.6642780000002</v>
      </c>
      <c r="F191" s="46" t="str">
        <f t="shared" si="37"/>
        <v>N/A</v>
      </c>
      <c r="G191" s="49">
        <v>8600.5562523000008</v>
      </c>
      <c r="H191" s="46" t="str">
        <f t="shared" si="38"/>
        <v>N/A</v>
      </c>
      <c r="I191" s="12">
        <v>9.0830000000000002</v>
      </c>
      <c r="J191" s="12">
        <v>6.2370000000000001</v>
      </c>
      <c r="K191" s="47" t="s">
        <v>739</v>
      </c>
      <c r="L191" s="9" t="str">
        <f t="shared" si="39"/>
        <v>Yes</v>
      </c>
    </row>
    <row r="192" spans="1:12" x14ac:dyDescent="0.2">
      <c r="A192" s="4" t="s">
        <v>1490</v>
      </c>
      <c r="B192" s="37" t="s">
        <v>213</v>
      </c>
      <c r="C192" s="49">
        <v>11440.388262</v>
      </c>
      <c r="D192" s="46" t="str">
        <f t="shared" si="36"/>
        <v>N/A</v>
      </c>
      <c r="E192" s="49">
        <v>11554.880047000001</v>
      </c>
      <c r="F192" s="46" t="str">
        <f t="shared" si="37"/>
        <v>N/A</v>
      </c>
      <c r="G192" s="49">
        <v>12154.170322</v>
      </c>
      <c r="H192" s="46" t="str">
        <f t="shared" si="38"/>
        <v>N/A</v>
      </c>
      <c r="I192" s="12">
        <v>1.0009999999999999</v>
      </c>
      <c r="J192" s="12">
        <v>5.1859999999999999</v>
      </c>
      <c r="K192" s="47" t="s">
        <v>739</v>
      </c>
      <c r="L192" s="9" t="str">
        <f t="shared" si="39"/>
        <v>Yes</v>
      </c>
    </row>
    <row r="193" spans="1:12" x14ac:dyDescent="0.2">
      <c r="A193" s="48" t="s">
        <v>1491</v>
      </c>
      <c r="B193" s="37" t="s">
        <v>213</v>
      </c>
      <c r="C193" s="9">
        <v>15.405383853</v>
      </c>
      <c r="D193" s="46" t="str">
        <f t="shared" si="36"/>
        <v>N/A</v>
      </c>
      <c r="E193" s="9">
        <v>16.222685418000001</v>
      </c>
      <c r="F193" s="46" t="str">
        <f t="shared" si="37"/>
        <v>N/A</v>
      </c>
      <c r="G193" s="9">
        <v>19.476963099999999</v>
      </c>
      <c r="H193" s="46" t="str">
        <f t="shared" si="38"/>
        <v>N/A</v>
      </c>
      <c r="I193" s="12">
        <v>5.3049999999999997</v>
      </c>
      <c r="J193" s="12">
        <v>20.059999999999999</v>
      </c>
      <c r="K193" s="47" t="s">
        <v>739</v>
      </c>
      <c r="L193" s="9" t="str">
        <f t="shared" si="39"/>
        <v>Yes</v>
      </c>
    </row>
    <row r="194" spans="1:12" x14ac:dyDescent="0.2">
      <c r="A194" s="48" t="s">
        <v>1492</v>
      </c>
      <c r="B194" s="37" t="s">
        <v>213</v>
      </c>
      <c r="C194" s="9">
        <v>19.728000000000002</v>
      </c>
      <c r="D194" s="46" t="str">
        <f t="shared" si="36"/>
        <v>N/A</v>
      </c>
      <c r="E194" s="9">
        <v>20.674232683</v>
      </c>
      <c r="F194" s="46" t="str">
        <f t="shared" si="37"/>
        <v>N/A</v>
      </c>
      <c r="G194" s="9">
        <v>22.621029911000001</v>
      </c>
      <c r="H194" s="46" t="str">
        <f t="shared" si="38"/>
        <v>N/A</v>
      </c>
      <c r="I194" s="12">
        <v>4.7960000000000003</v>
      </c>
      <c r="J194" s="12">
        <v>9.4169999999999998</v>
      </c>
      <c r="K194" s="47" t="s">
        <v>739</v>
      </c>
      <c r="L194" s="9" t="str">
        <f t="shared" si="39"/>
        <v>Yes</v>
      </c>
    </row>
    <row r="195" spans="1:12" x14ac:dyDescent="0.2">
      <c r="A195" s="48" t="s">
        <v>1493</v>
      </c>
      <c r="B195" s="37" t="s">
        <v>213</v>
      </c>
      <c r="C195" s="9">
        <v>12.280913088</v>
      </c>
      <c r="D195" s="46" t="str">
        <f t="shared" si="36"/>
        <v>N/A</v>
      </c>
      <c r="E195" s="9">
        <v>13.219536994</v>
      </c>
      <c r="F195" s="46" t="str">
        <f t="shared" si="37"/>
        <v>N/A</v>
      </c>
      <c r="G195" s="9">
        <v>15.669000439</v>
      </c>
      <c r="H195" s="46" t="str">
        <f t="shared" si="38"/>
        <v>N/A</v>
      </c>
      <c r="I195" s="12">
        <v>7.6429999999999998</v>
      </c>
      <c r="J195" s="12">
        <v>18.53</v>
      </c>
      <c r="K195" s="47" t="s">
        <v>739</v>
      </c>
      <c r="L195" s="9" t="str">
        <f t="shared" si="39"/>
        <v>Yes</v>
      </c>
    </row>
    <row r="196" spans="1:12" ht="25.5" x14ac:dyDescent="0.2">
      <c r="A196" s="4" t="s">
        <v>1402</v>
      </c>
      <c r="B196" s="37" t="s">
        <v>213</v>
      </c>
      <c r="C196" s="49">
        <v>119196230</v>
      </c>
      <c r="D196" s="46" t="str">
        <f t="shared" si="36"/>
        <v>N/A</v>
      </c>
      <c r="E196" s="49">
        <v>131592253</v>
      </c>
      <c r="F196" s="46" t="str">
        <f t="shared" si="37"/>
        <v>N/A</v>
      </c>
      <c r="G196" s="49">
        <v>161734099</v>
      </c>
      <c r="H196" s="46" t="str">
        <f t="shared" si="38"/>
        <v>N/A</v>
      </c>
      <c r="I196" s="12">
        <v>10.4</v>
      </c>
      <c r="J196" s="12">
        <v>22.91</v>
      </c>
      <c r="K196" s="47" t="s">
        <v>739</v>
      </c>
      <c r="L196" s="9" t="str">
        <f t="shared" si="39"/>
        <v>Yes</v>
      </c>
    </row>
    <row r="197" spans="1:12" x14ac:dyDescent="0.2">
      <c r="A197" s="4" t="s">
        <v>1494</v>
      </c>
      <c r="B197" s="37" t="s">
        <v>213</v>
      </c>
      <c r="C197" s="38">
        <v>13302</v>
      </c>
      <c r="D197" s="46" t="str">
        <f t="shared" si="36"/>
        <v>N/A</v>
      </c>
      <c r="E197" s="38">
        <v>13909</v>
      </c>
      <c r="F197" s="46" t="str">
        <f t="shared" si="37"/>
        <v>N/A</v>
      </c>
      <c r="G197" s="38">
        <v>16944</v>
      </c>
      <c r="H197" s="46" t="str">
        <f t="shared" si="38"/>
        <v>N/A</v>
      </c>
      <c r="I197" s="12">
        <v>4.5629999999999997</v>
      </c>
      <c r="J197" s="12">
        <v>21.82</v>
      </c>
      <c r="K197" s="47" t="s">
        <v>739</v>
      </c>
      <c r="L197" s="9" t="str">
        <f t="shared" si="39"/>
        <v>Yes</v>
      </c>
    </row>
    <row r="198" spans="1:12" ht="25.5" x14ac:dyDescent="0.2">
      <c r="A198" s="4" t="s">
        <v>1495</v>
      </c>
      <c r="B198" s="37" t="s">
        <v>213</v>
      </c>
      <c r="C198" s="49">
        <v>8960.7750713999994</v>
      </c>
      <c r="D198" s="46" t="str">
        <f t="shared" si="36"/>
        <v>N/A</v>
      </c>
      <c r="E198" s="49">
        <v>9460.9427708999992</v>
      </c>
      <c r="F198" s="46" t="str">
        <f t="shared" si="37"/>
        <v>N/A</v>
      </c>
      <c r="G198" s="49">
        <v>9545.2135859000009</v>
      </c>
      <c r="H198" s="46" t="str">
        <f t="shared" si="38"/>
        <v>N/A</v>
      </c>
      <c r="I198" s="12">
        <v>5.5819999999999999</v>
      </c>
      <c r="J198" s="12">
        <v>0.89070000000000005</v>
      </c>
      <c r="K198" s="47" t="s">
        <v>739</v>
      </c>
      <c r="L198" s="9" t="str">
        <f t="shared" si="39"/>
        <v>Yes</v>
      </c>
    </row>
    <row r="199" spans="1:12" ht="25.5" x14ac:dyDescent="0.2">
      <c r="A199" s="4" t="s">
        <v>1496</v>
      </c>
      <c r="B199" s="37" t="s">
        <v>213</v>
      </c>
      <c r="C199" s="49">
        <v>7160.9466630999996</v>
      </c>
      <c r="D199" s="46" t="str">
        <f t="shared" si="36"/>
        <v>N/A</v>
      </c>
      <c r="E199" s="49">
        <v>7850.9099159999996</v>
      </c>
      <c r="F199" s="46" t="str">
        <f t="shared" si="37"/>
        <v>N/A</v>
      </c>
      <c r="G199" s="49">
        <v>8404.7497268000006</v>
      </c>
      <c r="H199" s="46" t="str">
        <f t="shared" si="38"/>
        <v>N/A</v>
      </c>
      <c r="I199" s="12">
        <v>9.6349999999999998</v>
      </c>
      <c r="J199" s="12">
        <v>7.0540000000000003</v>
      </c>
      <c r="K199" s="47" t="s">
        <v>739</v>
      </c>
      <c r="L199" s="9" t="str">
        <f t="shared" si="39"/>
        <v>Yes</v>
      </c>
    </row>
    <row r="200" spans="1:12" ht="25.5" x14ac:dyDescent="0.2">
      <c r="A200" s="4" t="s">
        <v>1497</v>
      </c>
      <c r="B200" s="37" t="s">
        <v>213</v>
      </c>
      <c r="C200" s="49">
        <v>11208.506678</v>
      </c>
      <c r="D200" s="46" t="str">
        <f t="shared" si="36"/>
        <v>N/A</v>
      </c>
      <c r="E200" s="49">
        <v>11281.135018999999</v>
      </c>
      <c r="F200" s="46" t="str">
        <f t="shared" si="37"/>
        <v>N/A</v>
      </c>
      <c r="G200" s="49">
        <v>11644.860328999999</v>
      </c>
      <c r="H200" s="46" t="str">
        <f t="shared" si="38"/>
        <v>N/A</v>
      </c>
      <c r="I200" s="12">
        <v>0.64800000000000002</v>
      </c>
      <c r="J200" s="12">
        <v>3.2240000000000002</v>
      </c>
      <c r="K200" s="47" t="s">
        <v>739</v>
      </c>
      <c r="L200" s="9" t="str">
        <f t="shared" si="39"/>
        <v>Yes</v>
      </c>
    </row>
    <row r="201" spans="1:12" ht="25.5" x14ac:dyDescent="0.2">
      <c r="A201" s="4" t="s">
        <v>1498</v>
      </c>
      <c r="B201" s="37" t="s">
        <v>213</v>
      </c>
      <c r="C201" s="9">
        <v>15.153620943</v>
      </c>
      <c r="D201" s="46" t="str">
        <f t="shared" si="36"/>
        <v>N/A</v>
      </c>
      <c r="E201" s="9">
        <v>15.929497458</v>
      </c>
      <c r="F201" s="46" t="str">
        <f t="shared" si="37"/>
        <v>N/A</v>
      </c>
      <c r="G201" s="9">
        <v>19.333196413</v>
      </c>
      <c r="H201" s="46" t="str">
        <f t="shared" si="38"/>
        <v>N/A</v>
      </c>
      <c r="I201" s="12">
        <v>5.12</v>
      </c>
      <c r="J201" s="12">
        <v>21.37</v>
      </c>
      <c r="K201" s="47" t="s">
        <v>739</v>
      </c>
      <c r="L201" s="9" t="str">
        <f t="shared" si="39"/>
        <v>Yes</v>
      </c>
    </row>
    <row r="202" spans="1:12" ht="25.5" x14ac:dyDescent="0.2">
      <c r="A202" s="4" t="s">
        <v>1499</v>
      </c>
      <c r="B202" s="37" t="s">
        <v>213</v>
      </c>
      <c r="C202" s="9">
        <v>19.698666667000001</v>
      </c>
      <c r="D202" s="46" t="str">
        <f t="shared" si="36"/>
        <v>N/A</v>
      </c>
      <c r="E202" s="9">
        <v>20.635098116000002</v>
      </c>
      <c r="F202" s="46" t="str">
        <f t="shared" si="37"/>
        <v>N/A</v>
      </c>
      <c r="G202" s="9">
        <v>22.571692877</v>
      </c>
      <c r="H202" s="46" t="str">
        <f t="shared" si="38"/>
        <v>N/A</v>
      </c>
      <c r="I202" s="12">
        <v>4.7539999999999996</v>
      </c>
      <c r="J202" s="12">
        <v>9.3849999999999998</v>
      </c>
      <c r="K202" s="47" t="s">
        <v>739</v>
      </c>
      <c r="L202" s="9" t="str">
        <f t="shared" si="39"/>
        <v>Yes</v>
      </c>
    </row>
    <row r="203" spans="1:12" ht="25.5" x14ac:dyDescent="0.2">
      <c r="A203" s="4" t="s">
        <v>1500</v>
      </c>
      <c r="B203" s="37" t="s">
        <v>213</v>
      </c>
      <c r="C203" s="9">
        <v>11.875363889999999</v>
      </c>
      <c r="D203" s="46" t="str">
        <f t="shared" si="36"/>
        <v>N/A</v>
      </c>
      <c r="E203" s="9">
        <v>12.758094791</v>
      </c>
      <c r="F203" s="46" t="str">
        <f t="shared" si="37"/>
        <v>N/A</v>
      </c>
      <c r="G203" s="9">
        <v>15.408065725</v>
      </c>
      <c r="H203" s="46" t="str">
        <f t="shared" si="38"/>
        <v>N/A</v>
      </c>
      <c r="I203" s="12">
        <v>7.4329999999999998</v>
      </c>
      <c r="J203" s="12">
        <v>20.77</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660798</v>
      </c>
      <c r="D6" s="46" t="str">
        <f>IF($B6="N/A","N/A",IF(C6&gt;10,"No",IF(C6&lt;-10,"No","Yes")))</f>
        <v>N/A</v>
      </c>
      <c r="E6" s="38">
        <v>679849</v>
      </c>
      <c r="F6" s="46" t="str">
        <f>IF($B6="N/A","N/A",IF(E6&gt;10,"No",IF(E6&lt;-10,"No","Yes")))</f>
        <v>N/A</v>
      </c>
      <c r="G6" s="38">
        <v>618005</v>
      </c>
      <c r="H6" s="46" t="str">
        <f>IF($B6="N/A","N/A",IF(G6&gt;10,"No",IF(G6&lt;-10,"No","Yes")))</f>
        <v>N/A</v>
      </c>
      <c r="I6" s="12">
        <v>2.883</v>
      </c>
      <c r="J6" s="12">
        <v>-9.1</v>
      </c>
      <c r="K6" s="47" t="s">
        <v>739</v>
      </c>
      <c r="L6" s="9" t="str">
        <f t="shared" ref="L6:L46" si="0">IF(J6="Div by 0", "N/A", IF(K6="N/A","N/A", IF(J6&gt;VALUE(MID(K6,1,2)), "No", IF(J6&lt;-1*VALUE(MID(K6,1,2)), "No", "Yes"))))</f>
        <v>Yes</v>
      </c>
    </row>
    <row r="7" spans="1:12" x14ac:dyDescent="0.2">
      <c r="A7" s="48" t="s">
        <v>10</v>
      </c>
      <c r="B7" s="37" t="s">
        <v>213</v>
      </c>
      <c r="C7" s="38">
        <v>597599</v>
      </c>
      <c r="D7" s="46" t="str">
        <f>IF($B7="N/A","N/A",IF(C7&gt;10,"No",IF(C7&lt;-10,"No","Yes")))</f>
        <v>N/A</v>
      </c>
      <c r="E7" s="38">
        <v>615343</v>
      </c>
      <c r="F7" s="46" t="str">
        <f>IF($B7="N/A","N/A",IF(E7&gt;10,"No",IF(E7&lt;-10,"No","Yes")))</f>
        <v>N/A</v>
      </c>
      <c r="G7" s="38">
        <v>556303</v>
      </c>
      <c r="H7" s="46" t="str">
        <f>IF($B7="N/A","N/A",IF(G7&gt;10,"No",IF(G7&lt;-10,"No","Yes")))</f>
        <v>N/A</v>
      </c>
      <c r="I7" s="12">
        <v>2.9689999999999999</v>
      </c>
      <c r="J7" s="12">
        <v>-9.59</v>
      </c>
      <c r="K7" s="47" t="s">
        <v>739</v>
      </c>
      <c r="L7" s="9" t="str">
        <f t="shared" si="0"/>
        <v>Yes</v>
      </c>
    </row>
    <row r="8" spans="1:12" x14ac:dyDescent="0.2">
      <c r="A8" s="48" t="s">
        <v>91</v>
      </c>
      <c r="B8" s="9" t="s">
        <v>297</v>
      </c>
      <c r="C8" s="8">
        <v>90.435957736000006</v>
      </c>
      <c r="D8" s="46" t="str">
        <f>IF($B8="N/A","N/A",IF(C8&gt;90,"No",IF(C8&lt;65,"No","Yes")))</f>
        <v>No</v>
      </c>
      <c r="E8" s="8">
        <v>90.511716571999997</v>
      </c>
      <c r="F8" s="46" t="str">
        <f>IF($B8="N/A","N/A",IF(E8&gt;90,"No",IF(E8&lt;65,"No","Yes")))</f>
        <v>No</v>
      </c>
      <c r="G8" s="8">
        <v>90.015938382000002</v>
      </c>
      <c r="H8" s="46" t="str">
        <f>IF($B8="N/A","N/A",IF(G8&gt;90,"No",IF(G8&lt;65,"No","Yes")))</f>
        <v>No</v>
      </c>
      <c r="I8" s="12">
        <v>8.3799999999999999E-2</v>
      </c>
      <c r="J8" s="12">
        <v>-0.54800000000000004</v>
      </c>
      <c r="K8" s="47" t="s">
        <v>739</v>
      </c>
      <c r="L8" s="9" t="str">
        <f t="shared" si="0"/>
        <v>Yes</v>
      </c>
    </row>
    <row r="9" spans="1:12" x14ac:dyDescent="0.2">
      <c r="A9" s="48" t="s">
        <v>92</v>
      </c>
      <c r="B9" s="9" t="s">
        <v>298</v>
      </c>
      <c r="C9" s="8">
        <v>94.943143112000001</v>
      </c>
      <c r="D9" s="46" t="str">
        <f>IF($B9="N/A","N/A",IF(C9&gt;100,"No",IF(C9&lt;90,"No","Yes")))</f>
        <v>Yes</v>
      </c>
      <c r="E9" s="8">
        <v>95.568284594999994</v>
      </c>
      <c r="F9" s="46" t="str">
        <f>IF($B9="N/A","N/A",IF(E9&gt;100,"No",IF(E9&lt;90,"No","Yes")))</f>
        <v>Yes</v>
      </c>
      <c r="G9" s="8">
        <v>95.645207091000003</v>
      </c>
      <c r="H9" s="46" t="str">
        <f>IF($B9="N/A","N/A",IF(G9&gt;100,"No",IF(G9&lt;90,"No","Yes")))</f>
        <v>Yes</v>
      </c>
      <c r="I9" s="12">
        <v>0.65839999999999999</v>
      </c>
      <c r="J9" s="12">
        <v>8.0500000000000002E-2</v>
      </c>
      <c r="K9" s="47" t="s">
        <v>739</v>
      </c>
      <c r="L9" s="9" t="str">
        <f t="shared" si="0"/>
        <v>Yes</v>
      </c>
    </row>
    <row r="10" spans="1:12" x14ac:dyDescent="0.2">
      <c r="A10" s="48" t="s">
        <v>93</v>
      </c>
      <c r="B10" s="9" t="s">
        <v>299</v>
      </c>
      <c r="C10" s="8">
        <v>90.915776596000001</v>
      </c>
      <c r="D10" s="46" t="str">
        <f>IF($B10="N/A","N/A",IF(C10&gt;100,"No",IF(C10&lt;85,"No","Yes")))</f>
        <v>Yes</v>
      </c>
      <c r="E10" s="8">
        <v>91.713708178000005</v>
      </c>
      <c r="F10" s="46" t="str">
        <f>IF($B10="N/A","N/A",IF(E10&gt;100,"No",IF(E10&lt;85,"No","Yes")))</f>
        <v>Yes</v>
      </c>
      <c r="G10" s="8">
        <v>90.863629031000002</v>
      </c>
      <c r="H10" s="46" t="str">
        <f>IF($B10="N/A","N/A",IF(G10&gt;100,"No",IF(G10&lt;85,"No","Yes")))</f>
        <v>Yes</v>
      </c>
      <c r="I10" s="12">
        <v>0.87770000000000004</v>
      </c>
      <c r="J10" s="12">
        <v>-0.92700000000000005</v>
      </c>
      <c r="K10" s="47" t="s">
        <v>739</v>
      </c>
      <c r="L10" s="9" t="str">
        <f t="shared" si="0"/>
        <v>Yes</v>
      </c>
    </row>
    <row r="11" spans="1:12" x14ac:dyDescent="0.2">
      <c r="A11" s="48" t="s">
        <v>94</v>
      </c>
      <c r="B11" s="9" t="s">
        <v>300</v>
      </c>
      <c r="C11" s="8">
        <v>89.583495584000005</v>
      </c>
      <c r="D11" s="46" t="str">
        <f>IF($B11="N/A","N/A",IF(C11&gt;100,"No",IF(C11&lt;80,"No","Yes")))</f>
        <v>Yes</v>
      </c>
      <c r="E11" s="8">
        <v>89.477076205000003</v>
      </c>
      <c r="F11" s="46" t="str">
        <f>IF($B11="N/A","N/A",IF(E11&gt;100,"No",IF(E11&lt;80,"No","Yes")))</f>
        <v>Yes</v>
      </c>
      <c r="G11" s="8">
        <v>89.127621083999998</v>
      </c>
      <c r="H11" s="46" t="str">
        <f>IF($B11="N/A","N/A",IF(G11&gt;100,"No",IF(G11&lt;80,"No","Yes")))</f>
        <v>Yes</v>
      </c>
      <c r="I11" s="12">
        <v>-0.11899999999999999</v>
      </c>
      <c r="J11" s="12">
        <v>-0.39100000000000001</v>
      </c>
      <c r="K11" s="47" t="s">
        <v>739</v>
      </c>
      <c r="L11" s="9" t="str">
        <f t="shared" si="0"/>
        <v>Yes</v>
      </c>
    </row>
    <row r="12" spans="1:12" x14ac:dyDescent="0.2">
      <c r="A12" s="48" t="s">
        <v>95</v>
      </c>
      <c r="B12" s="9" t="s">
        <v>300</v>
      </c>
      <c r="C12" s="8">
        <v>91.377322368999998</v>
      </c>
      <c r="D12" s="46" t="str">
        <f>IF($B12="N/A","N/A",IF(C12&gt;100,"No",IF(C12&lt;80,"No","Yes")))</f>
        <v>Yes</v>
      </c>
      <c r="E12" s="8">
        <v>91.083490081999997</v>
      </c>
      <c r="F12" s="46" t="str">
        <f>IF($B12="N/A","N/A",IF(E12&gt;100,"No",IF(E12&lt;80,"No","Yes")))</f>
        <v>Yes</v>
      </c>
      <c r="G12" s="8">
        <v>90.260797428000004</v>
      </c>
      <c r="H12" s="46" t="str">
        <f>IF($B12="N/A","N/A",IF(G12&gt;100,"No",IF(G12&lt;80,"No","Yes")))</f>
        <v>Yes</v>
      </c>
      <c r="I12" s="12">
        <v>-0.32200000000000001</v>
      </c>
      <c r="J12" s="12">
        <v>-0.90300000000000002</v>
      </c>
      <c r="K12" s="47" t="s">
        <v>739</v>
      </c>
      <c r="L12" s="9" t="str">
        <f t="shared" si="0"/>
        <v>Yes</v>
      </c>
    </row>
    <row r="13" spans="1:12" x14ac:dyDescent="0.2">
      <c r="A13" s="3" t="s">
        <v>96</v>
      </c>
      <c r="B13" s="37" t="s">
        <v>213</v>
      </c>
      <c r="C13" s="38">
        <v>547699.11</v>
      </c>
      <c r="D13" s="46" t="str">
        <f t="shared" ref="D13:D44" si="1">IF($B13="N/A","N/A",IF(C13&gt;10,"No",IF(C13&lt;-10,"No","Yes")))</f>
        <v>N/A</v>
      </c>
      <c r="E13" s="38">
        <v>561972.47999999998</v>
      </c>
      <c r="F13" s="46" t="str">
        <f t="shared" ref="F13:F44" si="2">IF($B13="N/A","N/A",IF(E13&gt;10,"No",IF(E13&lt;-10,"No","Yes")))</f>
        <v>N/A</v>
      </c>
      <c r="G13" s="38">
        <v>502849.42</v>
      </c>
      <c r="H13" s="46" t="str">
        <f t="shared" ref="H13:H44" si="3">IF($B13="N/A","N/A",IF(G13&gt;10,"No",IF(G13&lt;-10,"No","Yes")))</f>
        <v>N/A</v>
      </c>
      <c r="I13" s="12">
        <v>2.6059999999999999</v>
      </c>
      <c r="J13" s="12">
        <v>-10.5</v>
      </c>
      <c r="K13" s="47" t="s">
        <v>739</v>
      </c>
      <c r="L13" s="9" t="str">
        <f t="shared" si="0"/>
        <v>Yes</v>
      </c>
    </row>
    <row r="14" spans="1:12" x14ac:dyDescent="0.2">
      <c r="A14" s="3" t="s">
        <v>100</v>
      </c>
      <c r="B14" s="37" t="s">
        <v>213</v>
      </c>
      <c r="C14" s="38">
        <v>38166</v>
      </c>
      <c r="D14" s="46" t="str">
        <f t="shared" si="1"/>
        <v>N/A</v>
      </c>
      <c r="E14" s="38">
        <v>36487</v>
      </c>
      <c r="F14" s="46" t="str">
        <f t="shared" si="2"/>
        <v>N/A</v>
      </c>
      <c r="G14" s="38">
        <v>49302</v>
      </c>
      <c r="H14" s="46" t="str">
        <f t="shared" si="3"/>
        <v>N/A</v>
      </c>
      <c r="I14" s="12">
        <v>-4.4000000000000004</v>
      </c>
      <c r="J14" s="12">
        <v>35.119999999999997</v>
      </c>
      <c r="K14" s="47" t="s">
        <v>739</v>
      </c>
      <c r="L14" s="9" t="str">
        <f t="shared" si="0"/>
        <v>No</v>
      </c>
    </row>
    <row r="15" spans="1:12" x14ac:dyDescent="0.2">
      <c r="A15" s="3" t="s">
        <v>991</v>
      </c>
      <c r="B15" s="37" t="s">
        <v>213</v>
      </c>
      <c r="C15" s="38">
        <v>17351</v>
      </c>
      <c r="D15" s="46" t="str">
        <f t="shared" si="1"/>
        <v>N/A</v>
      </c>
      <c r="E15" s="38">
        <v>16071</v>
      </c>
      <c r="F15" s="46" t="str">
        <f t="shared" si="2"/>
        <v>N/A</v>
      </c>
      <c r="G15" s="38">
        <v>26834</v>
      </c>
      <c r="H15" s="46" t="str">
        <f t="shared" si="3"/>
        <v>N/A</v>
      </c>
      <c r="I15" s="12">
        <v>-7.38</v>
      </c>
      <c r="J15" s="12">
        <v>66.97</v>
      </c>
      <c r="K15" s="47" t="s">
        <v>739</v>
      </c>
      <c r="L15" s="9" t="str">
        <f t="shared" si="0"/>
        <v>No</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1047</v>
      </c>
      <c r="D17" s="46" t="str">
        <f t="shared" si="1"/>
        <v>N/A</v>
      </c>
      <c r="E17" s="38">
        <v>1154</v>
      </c>
      <c r="F17" s="46" t="str">
        <f t="shared" si="2"/>
        <v>N/A</v>
      </c>
      <c r="G17" s="38">
        <v>1274</v>
      </c>
      <c r="H17" s="46" t="str">
        <f t="shared" si="3"/>
        <v>N/A</v>
      </c>
      <c r="I17" s="12">
        <v>10.220000000000001</v>
      </c>
      <c r="J17" s="12">
        <v>10.4</v>
      </c>
      <c r="K17" s="47" t="s">
        <v>739</v>
      </c>
      <c r="L17" s="9" t="str">
        <f t="shared" si="0"/>
        <v>Yes</v>
      </c>
    </row>
    <row r="18" spans="1:12" x14ac:dyDescent="0.2">
      <c r="A18" s="3" t="s">
        <v>994</v>
      </c>
      <c r="B18" s="37" t="s">
        <v>213</v>
      </c>
      <c r="C18" s="38">
        <v>19711</v>
      </c>
      <c r="D18" s="46" t="str">
        <f t="shared" si="1"/>
        <v>N/A</v>
      </c>
      <c r="E18" s="38">
        <v>19214</v>
      </c>
      <c r="F18" s="46" t="str">
        <f t="shared" si="2"/>
        <v>N/A</v>
      </c>
      <c r="G18" s="38">
        <v>21147</v>
      </c>
      <c r="H18" s="46" t="str">
        <f t="shared" si="3"/>
        <v>N/A</v>
      </c>
      <c r="I18" s="12">
        <v>-2.52</v>
      </c>
      <c r="J18" s="12">
        <v>10.06</v>
      </c>
      <c r="K18" s="47" t="s">
        <v>739</v>
      </c>
      <c r="L18" s="9" t="str">
        <f t="shared" si="0"/>
        <v>Yes</v>
      </c>
    </row>
    <row r="19" spans="1:12" x14ac:dyDescent="0.2">
      <c r="A19" s="3" t="s">
        <v>995</v>
      </c>
      <c r="B19" s="37" t="s">
        <v>213</v>
      </c>
      <c r="C19" s="38">
        <v>57</v>
      </c>
      <c r="D19" s="46" t="str">
        <f t="shared" si="1"/>
        <v>N/A</v>
      </c>
      <c r="E19" s="38">
        <v>48</v>
      </c>
      <c r="F19" s="46" t="str">
        <f t="shared" si="2"/>
        <v>N/A</v>
      </c>
      <c r="G19" s="38">
        <v>47</v>
      </c>
      <c r="H19" s="46" t="str">
        <f t="shared" si="3"/>
        <v>N/A</v>
      </c>
      <c r="I19" s="12">
        <v>-15.8</v>
      </c>
      <c r="J19" s="12">
        <v>-2.08</v>
      </c>
      <c r="K19" s="47" t="s">
        <v>739</v>
      </c>
      <c r="L19" s="9" t="str">
        <f t="shared" si="0"/>
        <v>Yes</v>
      </c>
    </row>
    <row r="20" spans="1:12" x14ac:dyDescent="0.2">
      <c r="A20" s="3" t="s">
        <v>101</v>
      </c>
      <c r="B20" s="37" t="s">
        <v>213</v>
      </c>
      <c r="C20" s="38">
        <v>145494</v>
      </c>
      <c r="D20" s="46" t="str">
        <f t="shared" si="1"/>
        <v>N/A</v>
      </c>
      <c r="E20" s="38">
        <v>147919</v>
      </c>
      <c r="F20" s="46" t="str">
        <f t="shared" si="2"/>
        <v>N/A</v>
      </c>
      <c r="G20" s="38">
        <v>68189</v>
      </c>
      <c r="H20" s="46" t="str">
        <f t="shared" si="3"/>
        <v>N/A</v>
      </c>
      <c r="I20" s="12">
        <v>1.667</v>
      </c>
      <c r="J20" s="12">
        <v>-53.9</v>
      </c>
      <c r="K20" s="47" t="s">
        <v>739</v>
      </c>
      <c r="L20" s="9" t="str">
        <f t="shared" si="0"/>
        <v>No</v>
      </c>
    </row>
    <row r="21" spans="1:12" x14ac:dyDescent="0.2">
      <c r="A21" s="3" t="s">
        <v>996</v>
      </c>
      <c r="B21" s="37" t="s">
        <v>213</v>
      </c>
      <c r="C21" s="38">
        <v>124850</v>
      </c>
      <c r="D21" s="46" t="str">
        <f t="shared" si="1"/>
        <v>N/A</v>
      </c>
      <c r="E21" s="38">
        <v>126293</v>
      </c>
      <c r="F21" s="46" t="str">
        <f t="shared" si="2"/>
        <v>N/A</v>
      </c>
      <c r="G21" s="38">
        <v>47375</v>
      </c>
      <c r="H21" s="46" t="str">
        <f t="shared" si="3"/>
        <v>N/A</v>
      </c>
      <c r="I21" s="12">
        <v>1.1559999999999999</v>
      </c>
      <c r="J21" s="12">
        <v>-62.5</v>
      </c>
      <c r="K21" s="47" t="s">
        <v>739</v>
      </c>
      <c r="L21" s="9" t="str">
        <f t="shared" si="0"/>
        <v>No</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3349</v>
      </c>
      <c r="D23" s="46" t="str">
        <f t="shared" si="1"/>
        <v>N/A</v>
      </c>
      <c r="E23" s="38">
        <v>4015</v>
      </c>
      <c r="F23" s="46" t="str">
        <f t="shared" si="2"/>
        <v>N/A</v>
      </c>
      <c r="G23" s="38">
        <v>3772</v>
      </c>
      <c r="H23" s="46" t="str">
        <f t="shared" si="3"/>
        <v>N/A</v>
      </c>
      <c r="I23" s="12">
        <v>19.89</v>
      </c>
      <c r="J23" s="12">
        <v>-6.05</v>
      </c>
      <c r="K23" s="47" t="s">
        <v>739</v>
      </c>
      <c r="L23" s="9" t="str">
        <f t="shared" si="0"/>
        <v>Yes</v>
      </c>
    </row>
    <row r="24" spans="1:12" x14ac:dyDescent="0.2">
      <c r="A24" s="3" t="s">
        <v>999</v>
      </c>
      <c r="B24" s="37" t="s">
        <v>213</v>
      </c>
      <c r="C24" s="38">
        <v>11030</v>
      </c>
      <c r="D24" s="46" t="str">
        <f t="shared" si="1"/>
        <v>N/A</v>
      </c>
      <c r="E24" s="38">
        <v>11405</v>
      </c>
      <c r="F24" s="46" t="str">
        <f t="shared" si="2"/>
        <v>N/A</v>
      </c>
      <c r="G24" s="38">
        <v>11187</v>
      </c>
      <c r="H24" s="46" t="str">
        <f t="shared" si="3"/>
        <v>N/A</v>
      </c>
      <c r="I24" s="12">
        <v>3.4</v>
      </c>
      <c r="J24" s="12">
        <v>-1.91</v>
      </c>
      <c r="K24" s="47" t="s">
        <v>739</v>
      </c>
      <c r="L24" s="9" t="str">
        <f t="shared" si="0"/>
        <v>Yes</v>
      </c>
    </row>
    <row r="25" spans="1:12" x14ac:dyDescent="0.2">
      <c r="A25" s="3" t="s">
        <v>1000</v>
      </c>
      <c r="B25" s="37" t="s">
        <v>213</v>
      </c>
      <c r="C25" s="38">
        <v>6265</v>
      </c>
      <c r="D25" s="46" t="str">
        <f t="shared" si="1"/>
        <v>N/A</v>
      </c>
      <c r="E25" s="38">
        <v>6206</v>
      </c>
      <c r="F25" s="46" t="str">
        <f t="shared" si="2"/>
        <v>N/A</v>
      </c>
      <c r="G25" s="38">
        <v>5855</v>
      </c>
      <c r="H25" s="46" t="str">
        <f t="shared" si="3"/>
        <v>N/A</v>
      </c>
      <c r="I25" s="12">
        <v>-0.94199999999999995</v>
      </c>
      <c r="J25" s="12">
        <v>-5.66</v>
      </c>
      <c r="K25" s="47" t="s">
        <v>739</v>
      </c>
      <c r="L25" s="9" t="str">
        <f t="shared" si="0"/>
        <v>Yes</v>
      </c>
    </row>
    <row r="26" spans="1:12" x14ac:dyDescent="0.2">
      <c r="A26" s="3" t="s">
        <v>104</v>
      </c>
      <c r="B26" s="37" t="s">
        <v>213</v>
      </c>
      <c r="C26" s="38">
        <v>385206</v>
      </c>
      <c r="D26" s="46" t="str">
        <f t="shared" si="1"/>
        <v>N/A</v>
      </c>
      <c r="E26" s="38">
        <v>401875</v>
      </c>
      <c r="F26" s="46" t="str">
        <f t="shared" si="2"/>
        <v>N/A</v>
      </c>
      <c r="G26" s="38">
        <v>404079</v>
      </c>
      <c r="H26" s="46" t="str">
        <f t="shared" si="3"/>
        <v>N/A</v>
      </c>
      <c r="I26" s="12">
        <v>4.327</v>
      </c>
      <c r="J26" s="12">
        <v>0.5484</v>
      </c>
      <c r="K26" s="47" t="s">
        <v>739</v>
      </c>
      <c r="L26" s="9" t="str">
        <f t="shared" si="0"/>
        <v>Yes</v>
      </c>
    </row>
    <row r="27" spans="1:12" x14ac:dyDescent="0.2">
      <c r="A27" s="3" t="s">
        <v>1001</v>
      </c>
      <c r="B27" s="37" t="s">
        <v>213</v>
      </c>
      <c r="C27" s="38">
        <v>87882</v>
      </c>
      <c r="D27" s="46" t="str">
        <f t="shared" si="1"/>
        <v>N/A</v>
      </c>
      <c r="E27" s="38">
        <v>89541</v>
      </c>
      <c r="F27" s="46" t="str">
        <f t="shared" si="2"/>
        <v>N/A</v>
      </c>
      <c r="G27" s="38">
        <v>94201</v>
      </c>
      <c r="H27" s="46" t="str">
        <f t="shared" si="3"/>
        <v>N/A</v>
      </c>
      <c r="I27" s="12">
        <v>1.8879999999999999</v>
      </c>
      <c r="J27" s="12">
        <v>5.2039999999999997</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291302</v>
      </c>
      <c r="D30" s="46" t="str">
        <f t="shared" si="1"/>
        <v>N/A</v>
      </c>
      <c r="E30" s="38">
        <v>305954</v>
      </c>
      <c r="F30" s="46" t="str">
        <f t="shared" si="2"/>
        <v>N/A</v>
      </c>
      <c r="G30" s="38">
        <v>305187</v>
      </c>
      <c r="H30" s="46" t="str">
        <f t="shared" si="3"/>
        <v>N/A</v>
      </c>
      <c r="I30" s="12">
        <v>5.03</v>
      </c>
      <c r="J30" s="12">
        <v>-0.251</v>
      </c>
      <c r="K30" s="47" t="s">
        <v>739</v>
      </c>
      <c r="L30" s="9" t="str">
        <f t="shared" si="0"/>
        <v>Yes</v>
      </c>
    </row>
    <row r="31" spans="1:12" x14ac:dyDescent="0.2">
      <c r="A31" s="3" t="s">
        <v>1005</v>
      </c>
      <c r="B31" s="37" t="s">
        <v>213</v>
      </c>
      <c r="C31" s="38">
        <v>0</v>
      </c>
      <c r="D31" s="46" t="str">
        <f t="shared" si="1"/>
        <v>N/A</v>
      </c>
      <c r="E31" s="38">
        <v>0</v>
      </c>
      <c r="F31" s="46" t="str">
        <f t="shared" si="2"/>
        <v>N/A</v>
      </c>
      <c r="G31" s="38">
        <v>0</v>
      </c>
      <c r="H31" s="46" t="str">
        <f t="shared" si="3"/>
        <v>N/A</v>
      </c>
      <c r="I31" s="12" t="s">
        <v>1747</v>
      </c>
      <c r="J31" s="12" t="s">
        <v>1747</v>
      </c>
      <c r="K31" s="47" t="s">
        <v>739</v>
      </c>
      <c r="L31" s="9" t="str">
        <f t="shared" si="0"/>
        <v>N/A</v>
      </c>
    </row>
    <row r="32" spans="1:12" x14ac:dyDescent="0.2">
      <c r="A32" s="3" t="s">
        <v>1006</v>
      </c>
      <c r="B32" s="37" t="s">
        <v>213</v>
      </c>
      <c r="C32" s="38">
        <v>6022</v>
      </c>
      <c r="D32" s="46" t="str">
        <f t="shared" si="1"/>
        <v>N/A</v>
      </c>
      <c r="E32" s="38">
        <v>6380</v>
      </c>
      <c r="F32" s="46" t="str">
        <f t="shared" si="2"/>
        <v>N/A</v>
      </c>
      <c r="G32" s="38">
        <v>4536</v>
      </c>
      <c r="H32" s="46" t="str">
        <f t="shared" si="3"/>
        <v>N/A</v>
      </c>
      <c r="I32" s="12">
        <v>5.9450000000000003</v>
      </c>
      <c r="J32" s="12">
        <v>-28.9</v>
      </c>
      <c r="K32" s="47" t="s">
        <v>739</v>
      </c>
      <c r="L32" s="9" t="str">
        <f t="shared" si="0"/>
        <v>Yes</v>
      </c>
    </row>
    <row r="33" spans="1:12" x14ac:dyDescent="0.2">
      <c r="A33" s="3" t="s">
        <v>1007</v>
      </c>
      <c r="B33" s="37" t="s">
        <v>213</v>
      </c>
      <c r="C33" s="38">
        <v>0</v>
      </c>
      <c r="D33" s="46" t="str">
        <f t="shared" si="1"/>
        <v>N/A</v>
      </c>
      <c r="E33" s="38">
        <v>0</v>
      </c>
      <c r="F33" s="46" t="str">
        <f t="shared" si="2"/>
        <v>N/A</v>
      </c>
      <c r="G33" s="38">
        <v>155</v>
      </c>
      <c r="H33" s="46" t="str">
        <f t="shared" si="3"/>
        <v>N/A</v>
      </c>
      <c r="I33" s="12" t="s">
        <v>1747</v>
      </c>
      <c r="J33" s="12" t="s">
        <v>1747</v>
      </c>
      <c r="K33" s="47" t="s">
        <v>739</v>
      </c>
      <c r="L33" s="9" t="str">
        <f t="shared" si="0"/>
        <v>N/A</v>
      </c>
    </row>
    <row r="34" spans="1:12" x14ac:dyDescent="0.2">
      <c r="A34" s="3" t="s">
        <v>105</v>
      </c>
      <c r="B34" s="37" t="s">
        <v>213</v>
      </c>
      <c r="C34" s="38">
        <v>91932</v>
      </c>
      <c r="D34" s="46" t="str">
        <f t="shared" si="1"/>
        <v>N/A</v>
      </c>
      <c r="E34" s="38">
        <v>93568</v>
      </c>
      <c r="F34" s="46" t="str">
        <f t="shared" si="2"/>
        <v>N/A</v>
      </c>
      <c r="G34" s="38">
        <v>96435</v>
      </c>
      <c r="H34" s="46" t="str">
        <f t="shared" si="3"/>
        <v>N/A</v>
      </c>
      <c r="I34" s="12">
        <v>1.78</v>
      </c>
      <c r="J34" s="12">
        <v>3.0640000000000001</v>
      </c>
      <c r="K34" s="47" t="s">
        <v>739</v>
      </c>
      <c r="L34" s="9" t="str">
        <f t="shared" si="0"/>
        <v>Yes</v>
      </c>
    </row>
    <row r="35" spans="1:12" x14ac:dyDescent="0.2">
      <c r="A35" s="3" t="s">
        <v>1008</v>
      </c>
      <c r="B35" s="37" t="s">
        <v>213</v>
      </c>
      <c r="C35" s="38">
        <v>58342</v>
      </c>
      <c r="D35" s="46" t="str">
        <f t="shared" si="1"/>
        <v>N/A</v>
      </c>
      <c r="E35" s="38">
        <v>61150</v>
      </c>
      <c r="F35" s="46" t="str">
        <f t="shared" si="2"/>
        <v>N/A</v>
      </c>
      <c r="G35" s="38">
        <v>62772</v>
      </c>
      <c r="H35" s="46" t="str">
        <f t="shared" si="3"/>
        <v>N/A</v>
      </c>
      <c r="I35" s="12">
        <v>4.8129999999999997</v>
      </c>
      <c r="J35" s="12">
        <v>2.6520000000000001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19676</v>
      </c>
      <c r="D38" s="46" t="str">
        <f t="shared" si="1"/>
        <v>N/A</v>
      </c>
      <c r="E38" s="38">
        <v>19207</v>
      </c>
      <c r="F38" s="46" t="str">
        <f t="shared" si="2"/>
        <v>N/A</v>
      </c>
      <c r="G38" s="38">
        <v>21203</v>
      </c>
      <c r="H38" s="46" t="str">
        <f t="shared" si="3"/>
        <v>N/A</v>
      </c>
      <c r="I38" s="12">
        <v>-2.38</v>
      </c>
      <c r="J38" s="12">
        <v>10.39</v>
      </c>
      <c r="K38" s="47" t="s">
        <v>739</v>
      </c>
      <c r="L38" s="9" t="str">
        <f t="shared" si="0"/>
        <v>Yes</v>
      </c>
    </row>
    <row r="39" spans="1:12" x14ac:dyDescent="0.2">
      <c r="A39" s="3" t="s">
        <v>1012</v>
      </c>
      <c r="B39" s="37" t="s">
        <v>213</v>
      </c>
      <c r="C39" s="38">
        <v>0</v>
      </c>
      <c r="D39" s="46" t="str">
        <f t="shared" si="1"/>
        <v>N/A</v>
      </c>
      <c r="E39" s="38">
        <v>0</v>
      </c>
      <c r="F39" s="46" t="str">
        <f t="shared" si="2"/>
        <v>N/A</v>
      </c>
      <c r="G39" s="38">
        <v>0</v>
      </c>
      <c r="H39" s="46" t="str">
        <f t="shared" si="3"/>
        <v>N/A</v>
      </c>
      <c r="I39" s="12" t="s">
        <v>1747</v>
      </c>
      <c r="J39" s="12" t="s">
        <v>1747</v>
      </c>
      <c r="K39" s="47" t="s">
        <v>739</v>
      </c>
      <c r="L39" s="9" t="str">
        <f t="shared" si="0"/>
        <v>N/A</v>
      </c>
    </row>
    <row r="40" spans="1:12" x14ac:dyDescent="0.2">
      <c r="A40" s="3" t="s">
        <v>1013</v>
      </c>
      <c r="B40" s="37" t="s">
        <v>213</v>
      </c>
      <c r="C40" s="38">
        <v>13914</v>
      </c>
      <c r="D40" s="46" t="str">
        <f t="shared" si="1"/>
        <v>N/A</v>
      </c>
      <c r="E40" s="38">
        <v>13211</v>
      </c>
      <c r="F40" s="46" t="str">
        <f t="shared" si="2"/>
        <v>N/A</v>
      </c>
      <c r="G40" s="38">
        <v>12460</v>
      </c>
      <c r="H40" s="46" t="str">
        <f t="shared" si="3"/>
        <v>N/A</v>
      </c>
      <c r="I40" s="12">
        <v>-5.05</v>
      </c>
      <c r="J40" s="12">
        <v>-5.68</v>
      </c>
      <c r="K40" s="47" t="s">
        <v>739</v>
      </c>
      <c r="L40" s="9" t="str">
        <f t="shared" si="0"/>
        <v>Yes</v>
      </c>
    </row>
    <row r="41" spans="1:12" x14ac:dyDescent="0.2">
      <c r="A41" s="48" t="s">
        <v>84</v>
      </c>
      <c r="B41" s="37" t="s">
        <v>213</v>
      </c>
      <c r="C41" s="49">
        <v>3286829708</v>
      </c>
      <c r="D41" s="46" t="str">
        <f t="shared" si="1"/>
        <v>N/A</v>
      </c>
      <c r="E41" s="49">
        <v>3419373959</v>
      </c>
      <c r="F41" s="46" t="str">
        <f t="shared" si="2"/>
        <v>N/A</v>
      </c>
      <c r="G41" s="49">
        <v>2912058288</v>
      </c>
      <c r="H41" s="46" t="str">
        <f t="shared" si="3"/>
        <v>N/A</v>
      </c>
      <c r="I41" s="12">
        <v>4.0330000000000004</v>
      </c>
      <c r="J41" s="12">
        <v>-14.8</v>
      </c>
      <c r="K41" s="47" t="s">
        <v>739</v>
      </c>
      <c r="L41" s="9" t="str">
        <f t="shared" si="0"/>
        <v>Yes</v>
      </c>
    </row>
    <row r="42" spans="1:12" x14ac:dyDescent="0.2">
      <c r="A42" s="48" t="s">
        <v>1501</v>
      </c>
      <c r="B42" s="37" t="s">
        <v>213</v>
      </c>
      <c r="C42" s="49">
        <v>4974.0309564999998</v>
      </c>
      <c r="D42" s="46" t="str">
        <f t="shared" si="1"/>
        <v>N/A</v>
      </c>
      <c r="E42" s="49">
        <v>5029.6079849999996</v>
      </c>
      <c r="F42" s="46" t="str">
        <f t="shared" si="2"/>
        <v>N/A</v>
      </c>
      <c r="G42" s="49">
        <v>4712.0303039999999</v>
      </c>
      <c r="H42" s="46" t="str">
        <f t="shared" si="3"/>
        <v>N/A</v>
      </c>
      <c r="I42" s="12">
        <v>1.117</v>
      </c>
      <c r="J42" s="12">
        <v>-6.31</v>
      </c>
      <c r="K42" s="47" t="s">
        <v>739</v>
      </c>
      <c r="L42" s="9" t="str">
        <f t="shared" si="0"/>
        <v>Yes</v>
      </c>
    </row>
    <row r="43" spans="1:12" x14ac:dyDescent="0.2">
      <c r="A43" s="48" t="s">
        <v>1502</v>
      </c>
      <c r="B43" s="37" t="s">
        <v>213</v>
      </c>
      <c r="C43" s="49">
        <v>5500.0589158000002</v>
      </c>
      <c r="D43" s="46" t="str">
        <f t="shared" si="1"/>
        <v>N/A</v>
      </c>
      <c r="E43" s="49">
        <v>5556.8584658999998</v>
      </c>
      <c r="F43" s="46" t="str">
        <f t="shared" si="2"/>
        <v>N/A</v>
      </c>
      <c r="G43" s="49">
        <v>5234.6622039000003</v>
      </c>
      <c r="H43" s="46" t="str">
        <f t="shared" si="3"/>
        <v>N/A</v>
      </c>
      <c r="I43" s="12">
        <v>1.0329999999999999</v>
      </c>
      <c r="J43" s="12">
        <v>-5.8</v>
      </c>
      <c r="K43" s="47" t="s">
        <v>739</v>
      </c>
      <c r="L43" s="9" t="str">
        <f t="shared" si="0"/>
        <v>Yes</v>
      </c>
    </row>
    <row r="44" spans="1:12" x14ac:dyDescent="0.2">
      <c r="A44" s="4" t="s">
        <v>107</v>
      </c>
      <c r="B44" s="37" t="s">
        <v>213</v>
      </c>
      <c r="C44" s="49">
        <v>0</v>
      </c>
      <c r="D44" s="46" t="str">
        <f t="shared" si="1"/>
        <v>N/A</v>
      </c>
      <c r="E44" s="49">
        <v>0</v>
      </c>
      <c r="F44" s="46" t="str">
        <f t="shared" si="2"/>
        <v>N/A</v>
      </c>
      <c r="G44" s="49">
        <v>79701</v>
      </c>
      <c r="H44" s="46" t="str">
        <f t="shared" si="3"/>
        <v>N/A</v>
      </c>
      <c r="I44" s="12" t="s">
        <v>1747</v>
      </c>
      <c r="J44" s="12" t="s">
        <v>1747</v>
      </c>
      <c r="K44" s="47" t="s">
        <v>739</v>
      </c>
      <c r="L44" s="9" t="str">
        <f t="shared" si="0"/>
        <v>N/A</v>
      </c>
    </row>
    <row r="45" spans="1:12" x14ac:dyDescent="0.2">
      <c r="A45" s="48" t="s">
        <v>158</v>
      </c>
      <c r="B45" s="50" t="s">
        <v>217</v>
      </c>
      <c r="C45" s="1">
        <v>0</v>
      </c>
      <c r="D45" s="46" t="str">
        <f>IF($B45="N/A","N/A",IF(C45&gt;0,"No",IF(C45&lt;0,"No","Yes")))</f>
        <v>Yes</v>
      </c>
      <c r="E45" s="1">
        <v>0</v>
      </c>
      <c r="F45" s="46" t="str">
        <f>IF($B45="N/A","N/A",IF(E45&gt;0,"No",IF(E45&lt;0,"No","Yes")))</f>
        <v>Yes</v>
      </c>
      <c r="G45" s="1">
        <v>60</v>
      </c>
      <c r="H45" s="46" t="str">
        <f>IF($B45="N/A","N/A",IF(G45&gt;0,"No",IF(G45&lt;0,"No","Yes")))</f>
        <v>No</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79701</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v>1328.35</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19211.974269999999</v>
      </c>
      <c r="D48" s="46" t="str">
        <f t="shared" ref="D48:D74" si="7">IF($B48="N/A","N/A",IF(C48&gt;10,"No",IF(C48&lt;-10,"No","Yes")))</f>
        <v>N/A</v>
      </c>
      <c r="E48" s="49">
        <v>21077.574807000001</v>
      </c>
      <c r="F48" s="46" t="str">
        <f t="shared" ref="F48:F74" si="8">IF($B48="N/A","N/A",IF(E48&gt;10,"No",IF(E48&lt;-10,"No","Yes")))</f>
        <v>N/A</v>
      </c>
      <c r="G48" s="49">
        <v>17023.082106000002</v>
      </c>
      <c r="H48" s="46" t="str">
        <f t="shared" ref="H48:H74" si="9">IF($B48="N/A","N/A",IF(G48&gt;10,"No",IF(G48&lt;-10,"No","Yes")))</f>
        <v>N/A</v>
      </c>
      <c r="I48" s="12">
        <v>9.7110000000000003</v>
      </c>
      <c r="J48" s="12">
        <v>-19.2</v>
      </c>
      <c r="K48" s="47" t="s">
        <v>739</v>
      </c>
      <c r="L48" s="9" t="str">
        <f t="shared" ref="L48:L74" si="10">IF(J48="Div by 0", "N/A", IF(K48="N/A","N/A", IF(J48&gt;VALUE(MID(K48,1,2)), "No", IF(J48&lt;-1*VALUE(MID(K48,1,2)), "No", "Yes"))))</f>
        <v>Yes</v>
      </c>
    </row>
    <row r="49" spans="1:12" x14ac:dyDescent="0.2">
      <c r="A49" s="48" t="s">
        <v>1504</v>
      </c>
      <c r="B49" s="37" t="s">
        <v>213</v>
      </c>
      <c r="C49" s="49">
        <v>5469.1882888999999</v>
      </c>
      <c r="D49" s="46" t="str">
        <f t="shared" si="7"/>
        <v>N/A</v>
      </c>
      <c r="E49" s="49">
        <v>6133.3419825000001</v>
      </c>
      <c r="F49" s="46" t="str">
        <f t="shared" si="8"/>
        <v>N/A</v>
      </c>
      <c r="G49" s="49">
        <v>5431.4593053999997</v>
      </c>
      <c r="H49" s="46" t="str">
        <f t="shared" si="9"/>
        <v>N/A</v>
      </c>
      <c r="I49" s="12">
        <v>12.14</v>
      </c>
      <c r="J49" s="12">
        <v>-11.4</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4665.356256</v>
      </c>
      <c r="D51" s="46" t="str">
        <f t="shared" si="7"/>
        <v>N/A</v>
      </c>
      <c r="E51" s="49">
        <v>6831.0138648000002</v>
      </c>
      <c r="F51" s="46" t="str">
        <f t="shared" si="8"/>
        <v>N/A</v>
      </c>
      <c r="G51" s="49">
        <v>5006.1083202999998</v>
      </c>
      <c r="H51" s="46" t="str">
        <f t="shared" si="9"/>
        <v>N/A</v>
      </c>
      <c r="I51" s="12">
        <v>46.42</v>
      </c>
      <c r="J51" s="12">
        <v>-26.7</v>
      </c>
      <c r="K51" s="47" t="s">
        <v>739</v>
      </c>
      <c r="L51" s="9" t="str">
        <f t="shared" si="10"/>
        <v>Yes</v>
      </c>
    </row>
    <row r="52" spans="1:12" x14ac:dyDescent="0.2">
      <c r="A52" s="48" t="s">
        <v>1507</v>
      </c>
      <c r="B52" s="37" t="s">
        <v>213</v>
      </c>
      <c r="C52" s="49">
        <v>32122.654964000001</v>
      </c>
      <c r="D52" s="46" t="str">
        <f t="shared" si="7"/>
        <v>N/A</v>
      </c>
      <c r="E52" s="49">
        <v>34467.650671000003</v>
      </c>
      <c r="F52" s="46" t="str">
        <f t="shared" si="8"/>
        <v>N/A</v>
      </c>
      <c r="G52" s="49">
        <v>32478.201541999999</v>
      </c>
      <c r="H52" s="46" t="str">
        <f t="shared" si="9"/>
        <v>N/A</v>
      </c>
      <c r="I52" s="12">
        <v>7.3</v>
      </c>
      <c r="J52" s="12">
        <v>-5.77</v>
      </c>
      <c r="K52" s="47" t="s">
        <v>739</v>
      </c>
      <c r="L52" s="9" t="str">
        <f t="shared" si="10"/>
        <v>Yes</v>
      </c>
    </row>
    <row r="53" spans="1:12" x14ac:dyDescent="0.2">
      <c r="A53" s="48" t="s">
        <v>1508</v>
      </c>
      <c r="B53" s="37" t="s">
        <v>213</v>
      </c>
      <c r="C53" s="49">
        <v>5158.6666667</v>
      </c>
      <c r="D53" s="46" t="str">
        <f t="shared" si="7"/>
        <v>N/A</v>
      </c>
      <c r="E53" s="49">
        <v>7168.8125</v>
      </c>
      <c r="F53" s="46" t="str">
        <f t="shared" si="8"/>
        <v>N/A</v>
      </c>
      <c r="G53" s="49">
        <v>7019.2553190999997</v>
      </c>
      <c r="H53" s="46" t="str">
        <f t="shared" si="9"/>
        <v>N/A</v>
      </c>
      <c r="I53" s="12">
        <v>38.97</v>
      </c>
      <c r="J53" s="12">
        <v>-2.09</v>
      </c>
      <c r="K53" s="47" t="s">
        <v>739</v>
      </c>
      <c r="L53" s="9" t="str">
        <f t="shared" si="10"/>
        <v>Yes</v>
      </c>
    </row>
    <row r="54" spans="1:12" x14ac:dyDescent="0.2">
      <c r="A54" s="48" t="s">
        <v>1509</v>
      </c>
      <c r="B54" s="37" t="s">
        <v>213</v>
      </c>
      <c r="C54" s="49">
        <v>9984.2287104999996</v>
      </c>
      <c r="D54" s="46" t="str">
        <f t="shared" si="7"/>
        <v>N/A</v>
      </c>
      <c r="E54" s="49">
        <v>10248.405607000001</v>
      </c>
      <c r="F54" s="46" t="str">
        <f t="shared" si="8"/>
        <v>N/A</v>
      </c>
      <c r="G54" s="49">
        <v>13408.458197</v>
      </c>
      <c r="H54" s="46" t="str">
        <f t="shared" si="9"/>
        <v>N/A</v>
      </c>
      <c r="I54" s="12">
        <v>2.6459999999999999</v>
      </c>
      <c r="J54" s="12">
        <v>30.83</v>
      </c>
      <c r="K54" s="47" t="s">
        <v>739</v>
      </c>
      <c r="L54" s="9" t="str">
        <f t="shared" si="10"/>
        <v>No</v>
      </c>
    </row>
    <row r="55" spans="1:12" x14ac:dyDescent="0.2">
      <c r="A55" s="48" t="s">
        <v>1510</v>
      </c>
      <c r="B55" s="37" t="s">
        <v>213</v>
      </c>
      <c r="C55" s="49">
        <v>8345.8250941000006</v>
      </c>
      <c r="D55" s="46" t="str">
        <f t="shared" si="7"/>
        <v>N/A</v>
      </c>
      <c r="E55" s="49">
        <v>8558.1538882000004</v>
      </c>
      <c r="F55" s="46" t="str">
        <f t="shared" si="8"/>
        <v>N/A</v>
      </c>
      <c r="G55" s="49">
        <v>10576.863303</v>
      </c>
      <c r="H55" s="46" t="str">
        <f t="shared" si="9"/>
        <v>N/A</v>
      </c>
      <c r="I55" s="12">
        <v>2.544</v>
      </c>
      <c r="J55" s="12">
        <v>23.59</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5381.7145417000002</v>
      </c>
      <c r="D57" s="46" t="str">
        <f t="shared" si="7"/>
        <v>N/A</v>
      </c>
      <c r="E57" s="49">
        <v>5914.1942714999996</v>
      </c>
      <c r="F57" s="46" t="str">
        <f t="shared" si="8"/>
        <v>N/A</v>
      </c>
      <c r="G57" s="49">
        <v>5181.7359490999997</v>
      </c>
      <c r="H57" s="46" t="str">
        <f t="shared" si="9"/>
        <v>N/A</v>
      </c>
      <c r="I57" s="12">
        <v>9.8940000000000001</v>
      </c>
      <c r="J57" s="12">
        <v>-12.4</v>
      </c>
      <c r="K57" s="47" t="s">
        <v>739</v>
      </c>
      <c r="L57" s="9" t="str">
        <f t="shared" si="10"/>
        <v>Yes</v>
      </c>
    </row>
    <row r="58" spans="1:12" x14ac:dyDescent="0.2">
      <c r="A58" s="48" t="s">
        <v>1513</v>
      </c>
      <c r="B58" s="37" t="s">
        <v>213</v>
      </c>
      <c r="C58" s="49">
        <v>28919.156392000001</v>
      </c>
      <c r="D58" s="46" t="str">
        <f t="shared" si="7"/>
        <v>N/A</v>
      </c>
      <c r="E58" s="49">
        <v>29795.067865000001</v>
      </c>
      <c r="F58" s="46" t="str">
        <f t="shared" si="8"/>
        <v>N/A</v>
      </c>
      <c r="G58" s="49">
        <v>29672.435862999999</v>
      </c>
      <c r="H58" s="46" t="str">
        <f t="shared" si="9"/>
        <v>N/A</v>
      </c>
      <c r="I58" s="12">
        <v>3.0289999999999999</v>
      </c>
      <c r="J58" s="12">
        <v>-0.41199999999999998</v>
      </c>
      <c r="K58" s="47" t="s">
        <v>739</v>
      </c>
      <c r="L58" s="9" t="str">
        <f t="shared" si="10"/>
        <v>Yes</v>
      </c>
    </row>
    <row r="59" spans="1:12" x14ac:dyDescent="0.2">
      <c r="A59" s="48" t="s">
        <v>1514</v>
      </c>
      <c r="B59" s="37" t="s">
        <v>213</v>
      </c>
      <c r="C59" s="49">
        <v>11758.571748</v>
      </c>
      <c r="D59" s="46" t="str">
        <f t="shared" si="7"/>
        <v>N/A</v>
      </c>
      <c r="E59" s="49">
        <v>11527.673381000001</v>
      </c>
      <c r="F59" s="46" t="str">
        <f t="shared" si="8"/>
        <v>N/A</v>
      </c>
      <c r="G59" s="49">
        <v>10544.732536</v>
      </c>
      <c r="H59" s="46" t="str">
        <f t="shared" si="9"/>
        <v>N/A</v>
      </c>
      <c r="I59" s="12">
        <v>-1.96</v>
      </c>
      <c r="J59" s="12">
        <v>-8.5299999999999994</v>
      </c>
      <c r="K59" s="47" t="s">
        <v>739</v>
      </c>
      <c r="L59" s="9" t="str">
        <f t="shared" si="10"/>
        <v>Yes</v>
      </c>
    </row>
    <row r="60" spans="1:12" x14ac:dyDescent="0.2">
      <c r="A60" s="48" t="s">
        <v>1515</v>
      </c>
      <c r="B60" s="37" t="s">
        <v>213</v>
      </c>
      <c r="C60" s="49">
        <v>1941.7070398999999</v>
      </c>
      <c r="D60" s="46" t="str">
        <f t="shared" si="7"/>
        <v>N/A</v>
      </c>
      <c r="E60" s="49">
        <v>1937.6296809</v>
      </c>
      <c r="F60" s="46" t="str">
        <f t="shared" si="8"/>
        <v>N/A</v>
      </c>
      <c r="G60" s="49">
        <v>1946.3400200999999</v>
      </c>
      <c r="H60" s="46" t="str">
        <f t="shared" si="9"/>
        <v>N/A</v>
      </c>
      <c r="I60" s="12">
        <v>-0.21</v>
      </c>
      <c r="J60" s="12">
        <v>0.44950000000000001</v>
      </c>
      <c r="K60" s="47" t="s">
        <v>739</v>
      </c>
      <c r="L60" s="9" t="str">
        <f t="shared" si="10"/>
        <v>Yes</v>
      </c>
    </row>
    <row r="61" spans="1:12" x14ac:dyDescent="0.2">
      <c r="A61" s="48" t="s">
        <v>1516</v>
      </c>
      <c r="B61" s="37" t="s">
        <v>213</v>
      </c>
      <c r="C61" s="49">
        <v>1947.0184678999999</v>
      </c>
      <c r="D61" s="46" t="str">
        <f t="shared" si="7"/>
        <v>N/A</v>
      </c>
      <c r="E61" s="49">
        <v>1833.3464558000001</v>
      </c>
      <c r="F61" s="46" t="str">
        <f t="shared" si="8"/>
        <v>N/A</v>
      </c>
      <c r="G61" s="49">
        <v>1866.8097791</v>
      </c>
      <c r="H61" s="46" t="str">
        <f t="shared" si="9"/>
        <v>N/A</v>
      </c>
      <c r="I61" s="12">
        <v>-5.84</v>
      </c>
      <c r="J61" s="12">
        <v>1.825</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1855.7829297000001</v>
      </c>
      <c r="D64" s="46" t="str">
        <f t="shared" si="7"/>
        <v>N/A</v>
      </c>
      <c r="E64" s="49">
        <v>1875.1508168</v>
      </c>
      <c r="F64" s="46" t="str">
        <f t="shared" si="8"/>
        <v>N/A</v>
      </c>
      <c r="G64" s="49">
        <v>1889.65221</v>
      </c>
      <c r="H64" s="46" t="str">
        <f t="shared" si="9"/>
        <v>N/A</v>
      </c>
      <c r="I64" s="12">
        <v>1.044</v>
      </c>
      <c r="J64" s="12">
        <v>0.77329999999999999</v>
      </c>
      <c r="K64" s="47" t="s">
        <v>739</v>
      </c>
      <c r="L64" s="9" t="str">
        <f t="shared" si="10"/>
        <v>Yes</v>
      </c>
    </row>
    <row r="65" spans="1:12" x14ac:dyDescent="0.2">
      <c r="A65" s="48" t="s">
        <v>1520</v>
      </c>
      <c r="B65" s="37" t="s">
        <v>213</v>
      </c>
      <c r="C65" s="49" t="s">
        <v>1747</v>
      </c>
      <c r="D65" s="46" t="str">
        <f t="shared" si="7"/>
        <v>N/A</v>
      </c>
      <c r="E65" s="49" t="s">
        <v>1747</v>
      </c>
      <c r="F65" s="46" t="str">
        <f t="shared" si="8"/>
        <v>N/A</v>
      </c>
      <c r="G65" s="49" t="s">
        <v>1747</v>
      </c>
      <c r="H65" s="46" t="str">
        <f t="shared" si="9"/>
        <v>N/A</v>
      </c>
      <c r="I65" s="12" t="s">
        <v>1747</v>
      </c>
      <c r="J65" s="12" t="s">
        <v>1747</v>
      </c>
      <c r="K65" s="47" t="s">
        <v>739</v>
      </c>
      <c r="L65" s="9" t="str">
        <f t="shared" si="10"/>
        <v>N/A</v>
      </c>
    </row>
    <row r="66" spans="1:12" x14ac:dyDescent="0.2">
      <c r="A66" s="48" t="s">
        <v>1521</v>
      </c>
      <c r="B66" s="37" t="s">
        <v>213</v>
      </c>
      <c r="C66" s="49">
        <v>6020.5988043999996</v>
      </c>
      <c r="D66" s="46" t="str">
        <f t="shared" si="7"/>
        <v>N/A</v>
      </c>
      <c r="E66" s="49">
        <v>6397.3918494999998</v>
      </c>
      <c r="F66" s="46" t="str">
        <f t="shared" si="8"/>
        <v>N/A</v>
      </c>
      <c r="G66" s="49">
        <v>7247.6203704</v>
      </c>
      <c r="H66" s="46" t="str">
        <f t="shared" si="9"/>
        <v>N/A</v>
      </c>
      <c r="I66" s="12">
        <v>6.258</v>
      </c>
      <c r="J66" s="12">
        <v>13.29</v>
      </c>
      <c r="K66" s="47" t="s">
        <v>739</v>
      </c>
      <c r="L66" s="9" t="str">
        <f t="shared" si="10"/>
        <v>Yes</v>
      </c>
    </row>
    <row r="67" spans="1:12" x14ac:dyDescent="0.2">
      <c r="A67" s="48" t="s">
        <v>1522</v>
      </c>
      <c r="B67" s="37" t="s">
        <v>213</v>
      </c>
      <c r="C67" s="49" t="s">
        <v>1747</v>
      </c>
      <c r="D67" s="46" t="str">
        <f t="shared" si="7"/>
        <v>N/A</v>
      </c>
      <c r="E67" s="49" t="s">
        <v>1747</v>
      </c>
      <c r="F67" s="46" t="str">
        <f t="shared" si="8"/>
        <v>N/A</v>
      </c>
      <c r="G67" s="49">
        <v>6756.6838710000002</v>
      </c>
      <c r="H67" s="46" t="str">
        <f t="shared" si="9"/>
        <v>N/A</v>
      </c>
      <c r="I67" s="12" t="s">
        <v>1747</v>
      </c>
      <c r="J67" s="12" t="s">
        <v>1747</v>
      </c>
      <c r="K67" s="47" t="s">
        <v>739</v>
      </c>
      <c r="L67" s="9" t="str">
        <f t="shared" si="10"/>
        <v>N/A</v>
      </c>
    </row>
    <row r="68" spans="1:12" x14ac:dyDescent="0.2">
      <c r="A68" s="48" t="s">
        <v>1523</v>
      </c>
      <c r="B68" s="37" t="s">
        <v>213</v>
      </c>
      <c r="C68" s="49">
        <v>3839.6088847999999</v>
      </c>
      <c r="D68" s="46" t="str">
        <f t="shared" si="7"/>
        <v>N/A</v>
      </c>
      <c r="E68" s="49">
        <v>3801.4882225000001</v>
      </c>
      <c r="F68" s="46" t="str">
        <f t="shared" si="8"/>
        <v>N/A</v>
      </c>
      <c r="G68" s="49">
        <v>3857.5393684999999</v>
      </c>
      <c r="H68" s="46" t="str">
        <f t="shared" si="9"/>
        <v>N/A</v>
      </c>
      <c r="I68" s="12">
        <v>-0.99299999999999999</v>
      </c>
      <c r="J68" s="12">
        <v>1.474</v>
      </c>
      <c r="K68" s="47" t="s">
        <v>739</v>
      </c>
      <c r="L68" s="9" t="str">
        <f t="shared" si="10"/>
        <v>Yes</v>
      </c>
    </row>
    <row r="69" spans="1:12" x14ac:dyDescent="0.2">
      <c r="A69" s="48" t="s">
        <v>1524</v>
      </c>
      <c r="B69" s="37" t="s">
        <v>213</v>
      </c>
      <c r="C69" s="49">
        <v>3390.2355593000002</v>
      </c>
      <c r="D69" s="46" t="str">
        <f t="shared" si="7"/>
        <v>N/A</v>
      </c>
      <c r="E69" s="49">
        <v>3227.0992314</v>
      </c>
      <c r="F69" s="46" t="str">
        <f t="shared" si="8"/>
        <v>N/A</v>
      </c>
      <c r="G69" s="49">
        <v>3267.5745077000001</v>
      </c>
      <c r="H69" s="46" t="str">
        <f t="shared" si="9"/>
        <v>N/A</v>
      </c>
      <c r="I69" s="12">
        <v>-4.8099999999999996</v>
      </c>
      <c r="J69" s="12">
        <v>1.254</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4136.4583248999998</v>
      </c>
      <c r="D72" s="46" t="str">
        <f t="shared" si="7"/>
        <v>N/A</v>
      </c>
      <c r="E72" s="49">
        <v>4482.1993543999997</v>
      </c>
      <c r="F72" s="46" t="str">
        <f t="shared" si="8"/>
        <v>N/A</v>
      </c>
      <c r="G72" s="49">
        <v>4245.9463282999995</v>
      </c>
      <c r="H72" s="46" t="str">
        <f t="shared" si="9"/>
        <v>N/A</v>
      </c>
      <c r="I72" s="12">
        <v>8.3580000000000005</v>
      </c>
      <c r="J72" s="12">
        <v>-5.27</v>
      </c>
      <c r="K72" s="47" t="s">
        <v>739</v>
      </c>
      <c r="L72" s="9" t="str">
        <f t="shared" si="10"/>
        <v>Yes</v>
      </c>
    </row>
    <row r="73" spans="1:12" x14ac:dyDescent="0.2">
      <c r="A73" s="48" t="s">
        <v>1528</v>
      </c>
      <c r="B73" s="37" t="s">
        <v>213</v>
      </c>
      <c r="C73" s="49" t="s">
        <v>1747</v>
      </c>
      <c r="D73" s="46" t="str">
        <f t="shared" si="7"/>
        <v>N/A</v>
      </c>
      <c r="E73" s="49" t="s">
        <v>1747</v>
      </c>
      <c r="F73" s="46" t="str">
        <f t="shared" si="8"/>
        <v>N/A</v>
      </c>
      <c r="G73" s="49" t="s">
        <v>1747</v>
      </c>
      <c r="H73" s="46" t="str">
        <f t="shared" si="9"/>
        <v>N/A</v>
      </c>
      <c r="I73" s="12" t="s">
        <v>1747</v>
      </c>
      <c r="J73" s="12" t="s">
        <v>1747</v>
      </c>
      <c r="K73" s="47" t="s">
        <v>739</v>
      </c>
      <c r="L73" s="9" t="str">
        <f t="shared" si="10"/>
        <v>N/A</v>
      </c>
    </row>
    <row r="74" spans="1:12" x14ac:dyDescent="0.2">
      <c r="A74" s="48" t="s">
        <v>1529</v>
      </c>
      <c r="B74" s="37" t="s">
        <v>213</v>
      </c>
      <c r="C74" s="49">
        <v>5304.0712231999996</v>
      </c>
      <c r="D74" s="46" t="str">
        <f t="shared" si="7"/>
        <v>N/A</v>
      </c>
      <c r="E74" s="49">
        <v>5470.5116190999997</v>
      </c>
      <c r="F74" s="46" t="str">
        <f t="shared" si="8"/>
        <v>N/A</v>
      </c>
      <c r="G74" s="49">
        <v>6168.7658105999999</v>
      </c>
      <c r="H74" s="46" t="str">
        <f t="shared" si="9"/>
        <v>N/A</v>
      </c>
      <c r="I74" s="12">
        <v>3.1379999999999999</v>
      </c>
      <c r="J74" s="12">
        <v>12.76</v>
      </c>
      <c r="K74" s="47" t="s">
        <v>739</v>
      </c>
      <c r="L74" s="9" t="str">
        <f t="shared" si="10"/>
        <v>Yes</v>
      </c>
    </row>
    <row r="75" spans="1:12" x14ac:dyDescent="0.2">
      <c r="A75" s="48" t="s">
        <v>1611</v>
      </c>
      <c r="B75" s="37" t="s">
        <v>213</v>
      </c>
      <c r="C75" s="49">
        <v>605923262</v>
      </c>
      <c r="D75" s="46" t="str">
        <f t="shared" ref="D75:D144" si="11">IF($B75="N/A","N/A",IF(C75&gt;10,"No",IF(C75&lt;-10,"No","Yes")))</f>
        <v>N/A</v>
      </c>
      <c r="E75" s="49">
        <v>615931783</v>
      </c>
      <c r="F75" s="46" t="str">
        <f t="shared" ref="F75:F144" si="12">IF($B75="N/A","N/A",IF(E75&gt;10,"No",IF(E75&lt;-10,"No","Yes")))</f>
        <v>N/A</v>
      </c>
      <c r="G75" s="49">
        <v>463248856</v>
      </c>
      <c r="H75" s="46" t="str">
        <f t="shared" ref="H75:H144" si="13">IF($B75="N/A","N/A",IF(G75&gt;10,"No",IF(G75&lt;-10,"No","Yes")))</f>
        <v>N/A</v>
      </c>
      <c r="I75" s="12">
        <v>1.6519999999999999</v>
      </c>
      <c r="J75" s="12">
        <v>-24.8</v>
      </c>
      <c r="K75" s="47" t="s">
        <v>739</v>
      </c>
      <c r="L75" s="9" t="str">
        <f t="shared" ref="L75:L135" si="14">IF(J75="Div by 0", "N/A", IF(K75="N/A","N/A", IF(J75&gt;VALUE(MID(K75,1,2)), "No", IF(J75&lt;-1*VALUE(MID(K75,1,2)), "No", "Yes"))))</f>
        <v>Yes</v>
      </c>
    </row>
    <row r="76" spans="1:12" x14ac:dyDescent="0.2">
      <c r="A76" s="48" t="s">
        <v>598</v>
      </c>
      <c r="B76" s="37" t="s">
        <v>213</v>
      </c>
      <c r="C76" s="38">
        <v>78365</v>
      </c>
      <c r="D76" s="46" t="str">
        <f t="shared" si="11"/>
        <v>N/A</v>
      </c>
      <c r="E76" s="38">
        <v>82726</v>
      </c>
      <c r="F76" s="46" t="str">
        <f t="shared" si="12"/>
        <v>N/A</v>
      </c>
      <c r="G76" s="38">
        <v>70325</v>
      </c>
      <c r="H76" s="46" t="str">
        <f t="shared" si="13"/>
        <v>N/A</v>
      </c>
      <c r="I76" s="12">
        <v>5.5650000000000004</v>
      </c>
      <c r="J76" s="12">
        <v>-15</v>
      </c>
      <c r="K76" s="47" t="s">
        <v>739</v>
      </c>
      <c r="L76" s="9" t="str">
        <f t="shared" si="14"/>
        <v>Yes</v>
      </c>
    </row>
    <row r="77" spans="1:12" x14ac:dyDescent="0.2">
      <c r="A77" s="48" t="s">
        <v>1438</v>
      </c>
      <c r="B77" s="37" t="s">
        <v>213</v>
      </c>
      <c r="C77" s="49">
        <v>7732.0648504000001</v>
      </c>
      <c r="D77" s="46" t="str">
        <f t="shared" si="11"/>
        <v>N/A</v>
      </c>
      <c r="E77" s="49">
        <v>7445.4437902999998</v>
      </c>
      <c r="F77" s="46" t="str">
        <f t="shared" si="12"/>
        <v>N/A</v>
      </c>
      <c r="G77" s="49">
        <v>6587.2571062999996</v>
      </c>
      <c r="H77" s="46" t="str">
        <f t="shared" si="13"/>
        <v>N/A</v>
      </c>
      <c r="I77" s="12">
        <v>-3.71</v>
      </c>
      <c r="J77" s="12">
        <v>-11.5</v>
      </c>
      <c r="K77" s="47" t="s">
        <v>739</v>
      </c>
      <c r="L77" s="9" t="str">
        <f t="shared" si="14"/>
        <v>Yes</v>
      </c>
    </row>
    <row r="78" spans="1:12" x14ac:dyDescent="0.2">
      <c r="A78" s="48" t="s">
        <v>1439</v>
      </c>
      <c r="B78" s="37" t="s">
        <v>213</v>
      </c>
      <c r="C78" s="38">
        <v>5.4903464557000001</v>
      </c>
      <c r="D78" s="46" t="str">
        <f t="shared" si="11"/>
        <v>N/A</v>
      </c>
      <c r="E78" s="38">
        <v>4.9170031187000003</v>
      </c>
      <c r="F78" s="46" t="str">
        <f t="shared" si="12"/>
        <v>N/A</v>
      </c>
      <c r="G78" s="38">
        <v>3.8600071098000002</v>
      </c>
      <c r="H78" s="46" t="str">
        <f t="shared" si="13"/>
        <v>N/A</v>
      </c>
      <c r="I78" s="12">
        <v>-10.4</v>
      </c>
      <c r="J78" s="12">
        <v>-21.5</v>
      </c>
      <c r="K78" s="47" t="s">
        <v>739</v>
      </c>
      <c r="L78" s="9" t="str">
        <f t="shared" si="14"/>
        <v>Yes</v>
      </c>
    </row>
    <row r="79" spans="1:12" ht="25.5" x14ac:dyDescent="0.2">
      <c r="A79" s="48" t="s">
        <v>599</v>
      </c>
      <c r="B79" s="37" t="s">
        <v>213</v>
      </c>
      <c r="C79" s="49">
        <v>8671</v>
      </c>
      <c r="D79" s="46" t="str">
        <f t="shared" si="11"/>
        <v>N/A</v>
      </c>
      <c r="E79" s="49">
        <v>132823</v>
      </c>
      <c r="F79" s="46" t="str">
        <f t="shared" si="12"/>
        <v>N/A</v>
      </c>
      <c r="G79" s="49">
        <v>81093</v>
      </c>
      <c r="H79" s="46" t="str">
        <f t="shared" si="13"/>
        <v>N/A</v>
      </c>
      <c r="I79" s="12">
        <v>1432</v>
      </c>
      <c r="J79" s="12">
        <v>-38.9</v>
      </c>
      <c r="K79" s="47" t="s">
        <v>739</v>
      </c>
      <c r="L79" s="9" t="str">
        <f t="shared" si="14"/>
        <v>No</v>
      </c>
    </row>
    <row r="80" spans="1:12" x14ac:dyDescent="0.2">
      <c r="A80" s="48" t="s">
        <v>600</v>
      </c>
      <c r="B80" s="37" t="s">
        <v>213</v>
      </c>
      <c r="C80" s="38">
        <v>13</v>
      </c>
      <c r="D80" s="46" t="str">
        <f t="shared" si="11"/>
        <v>N/A</v>
      </c>
      <c r="E80" s="38">
        <v>87</v>
      </c>
      <c r="F80" s="46" t="str">
        <f t="shared" si="12"/>
        <v>N/A</v>
      </c>
      <c r="G80" s="38">
        <v>49</v>
      </c>
      <c r="H80" s="46" t="str">
        <f t="shared" si="13"/>
        <v>N/A</v>
      </c>
      <c r="I80" s="12">
        <v>569.20000000000005</v>
      </c>
      <c r="J80" s="12">
        <v>-43.7</v>
      </c>
      <c r="K80" s="47" t="s">
        <v>739</v>
      </c>
      <c r="L80" s="9" t="str">
        <f t="shared" si="14"/>
        <v>No</v>
      </c>
    </row>
    <row r="81" spans="1:12" x14ac:dyDescent="0.2">
      <c r="A81" s="48" t="s">
        <v>1440</v>
      </c>
      <c r="B81" s="37" t="s">
        <v>213</v>
      </c>
      <c r="C81" s="49">
        <v>667</v>
      </c>
      <c r="D81" s="46" t="str">
        <f t="shared" si="11"/>
        <v>N/A</v>
      </c>
      <c r="E81" s="49">
        <v>1526.7011494000001</v>
      </c>
      <c r="F81" s="46" t="str">
        <f t="shared" si="12"/>
        <v>N/A</v>
      </c>
      <c r="G81" s="49">
        <v>1654.9591837</v>
      </c>
      <c r="H81" s="46" t="str">
        <f t="shared" si="13"/>
        <v>N/A</v>
      </c>
      <c r="I81" s="12">
        <v>128.9</v>
      </c>
      <c r="J81" s="12">
        <v>8.4009999999999998</v>
      </c>
      <c r="K81" s="47" t="s">
        <v>739</v>
      </c>
      <c r="L81" s="9" t="str">
        <f t="shared" si="14"/>
        <v>Yes</v>
      </c>
    </row>
    <row r="82" spans="1:12" ht="25.5" x14ac:dyDescent="0.2">
      <c r="A82" s="48" t="s">
        <v>601</v>
      </c>
      <c r="B82" s="37" t="s">
        <v>213</v>
      </c>
      <c r="C82" s="49">
        <v>60608018</v>
      </c>
      <c r="D82" s="46" t="str">
        <f t="shared" si="11"/>
        <v>N/A</v>
      </c>
      <c r="E82" s="49">
        <v>69111377</v>
      </c>
      <c r="F82" s="46" t="str">
        <f t="shared" si="12"/>
        <v>N/A</v>
      </c>
      <c r="G82" s="49">
        <v>53528043</v>
      </c>
      <c r="H82" s="46" t="str">
        <f t="shared" si="13"/>
        <v>N/A</v>
      </c>
      <c r="I82" s="12">
        <v>14.03</v>
      </c>
      <c r="J82" s="12">
        <v>-22.5</v>
      </c>
      <c r="K82" s="47" t="s">
        <v>739</v>
      </c>
      <c r="L82" s="9" t="str">
        <f t="shared" si="14"/>
        <v>Yes</v>
      </c>
    </row>
    <row r="83" spans="1:12" x14ac:dyDescent="0.2">
      <c r="A83" s="48" t="s">
        <v>602</v>
      </c>
      <c r="B83" s="37" t="s">
        <v>213</v>
      </c>
      <c r="C83" s="38">
        <v>2888</v>
      </c>
      <c r="D83" s="46" t="str">
        <f t="shared" si="11"/>
        <v>N/A</v>
      </c>
      <c r="E83" s="38">
        <v>3100</v>
      </c>
      <c r="F83" s="46" t="str">
        <f t="shared" si="12"/>
        <v>N/A</v>
      </c>
      <c r="G83" s="38">
        <v>2372</v>
      </c>
      <c r="H83" s="46" t="str">
        <f t="shared" si="13"/>
        <v>N/A</v>
      </c>
      <c r="I83" s="12">
        <v>7.3410000000000002</v>
      </c>
      <c r="J83" s="12">
        <v>-23.5</v>
      </c>
      <c r="K83" s="47" t="s">
        <v>739</v>
      </c>
      <c r="L83" s="9" t="str">
        <f t="shared" si="14"/>
        <v>Yes</v>
      </c>
    </row>
    <row r="84" spans="1:12" ht="25.5" x14ac:dyDescent="0.2">
      <c r="A84" s="4" t="s">
        <v>1441</v>
      </c>
      <c r="B84" s="37" t="s">
        <v>213</v>
      </c>
      <c r="C84" s="49">
        <v>20986.155816999999</v>
      </c>
      <c r="D84" s="46" t="str">
        <f t="shared" si="11"/>
        <v>N/A</v>
      </c>
      <c r="E84" s="49">
        <v>22293.992580999999</v>
      </c>
      <c r="F84" s="46" t="str">
        <f t="shared" si="12"/>
        <v>N/A</v>
      </c>
      <c r="G84" s="49">
        <v>22566.628583000002</v>
      </c>
      <c r="H84" s="46" t="str">
        <f t="shared" si="13"/>
        <v>N/A</v>
      </c>
      <c r="I84" s="12">
        <v>6.2320000000000002</v>
      </c>
      <c r="J84" s="12">
        <v>1.2230000000000001</v>
      </c>
      <c r="K84" s="47" t="s">
        <v>739</v>
      </c>
      <c r="L84" s="9" t="str">
        <f t="shared" si="14"/>
        <v>Yes</v>
      </c>
    </row>
    <row r="85" spans="1:12" x14ac:dyDescent="0.2">
      <c r="A85" s="4" t="s">
        <v>603</v>
      </c>
      <c r="B85" s="37" t="s">
        <v>213</v>
      </c>
      <c r="C85" s="49">
        <v>267502854</v>
      </c>
      <c r="D85" s="46" t="str">
        <f t="shared" si="11"/>
        <v>N/A</v>
      </c>
      <c r="E85" s="49">
        <v>267391258</v>
      </c>
      <c r="F85" s="46" t="str">
        <f t="shared" si="12"/>
        <v>N/A</v>
      </c>
      <c r="G85" s="49">
        <v>265133775</v>
      </c>
      <c r="H85" s="46" t="str">
        <f t="shared" si="13"/>
        <v>N/A</v>
      </c>
      <c r="I85" s="12">
        <v>-4.2000000000000003E-2</v>
      </c>
      <c r="J85" s="12">
        <v>-0.84399999999999997</v>
      </c>
      <c r="K85" s="47" t="s">
        <v>739</v>
      </c>
      <c r="L85" s="9" t="str">
        <f t="shared" si="14"/>
        <v>Yes</v>
      </c>
    </row>
    <row r="86" spans="1:12" x14ac:dyDescent="0.2">
      <c r="A86" s="4" t="s">
        <v>604</v>
      </c>
      <c r="B86" s="37" t="s">
        <v>213</v>
      </c>
      <c r="C86" s="38">
        <v>2871</v>
      </c>
      <c r="D86" s="46" t="str">
        <f t="shared" si="11"/>
        <v>N/A</v>
      </c>
      <c r="E86" s="38">
        <v>2853</v>
      </c>
      <c r="F86" s="46" t="str">
        <f t="shared" si="12"/>
        <v>N/A</v>
      </c>
      <c r="G86" s="38">
        <v>2834</v>
      </c>
      <c r="H86" s="46" t="str">
        <f t="shared" si="13"/>
        <v>N/A</v>
      </c>
      <c r="I86" s="12">
        <v>-0.627</v>
      </c>
      <c r="J86" s="12">
        <v>-0.66600000000000004</v>
      </c>
      <c r="K86" s="47" t="s">
        <v>739</v>
      </c>
      <c r="L86" s="9" t="str">
        <f t="shared" si="14"/>
        <v>Yes</v>
      </c>
    </row>
    <row r="87" spans="1:12" x14ac:dyDescent="0.2">
      <c r="A87" s="4" t="s">
        <v>1442</v>
      </c>
      <c r="B87" s="37" t="s">
        <v>213</v>
      </c>
      <c r="C87" s="49">
        <v>93174.104493000006</v>
      </c>
      <c r="D87" s="46" t="str">
        <f t="shared" si="11"/>
        <v>N/A</v>
      </c>
      <c r="E87" s="49">
        <v>93722.838415999999</v>
      </c>
      <c r="F87" s="46" t="str">
        <f t="shared" si="12"/>
        <v>N/A</v>
      </c>
      <c r="G87" s="49">
        <v>93554.613620000004</v>
      </c>
      <c r="H87" s="46" t="str">
        <f t="shared" si="13"/>
        <v>N/A</v>
      </c>
      <c r="I87" s="12">
        <v>0.58889999999999998</v>
      </c>
      <c r="J87" s="12">
        <v>-0.17899999999999999</v>
      </c>
      <c r="K87" s="47" t="s">
        <v>739</v>
      </c>
      <c r="L87" s="9" t="str">
        <f t="shared" si="14"/>
        <v>Yes</v>
      </c>
    </row>
    <row r="88" spans="1:12" x14ac:dyDescent="0.2">
      <c r="A88" s="48" t="s">
        <v>605</v>
      </c>
      <c r="B88" s="37" t="s">
        <v>213</v>
      </c>
      <c r="C88" s="49">
        <v>710850203</v>
      </c>
      <c r="D88" s="46" t="str">
        <f t="shared" si="11"/>
        <v>N/A</v>
      </c>
      <c r="E88" s="49">
        <v>746391036</v>
      </c>
      <c r="F88" s="46" t="str">
        <f t="shared" si="12"/>
        <v>N/A</v>
      </c>
      <c r="G88" s="49">
        <v>725012868</v>
      </c>
      <c r="H88" s="46" t="str">
        <f t="shared" si="13"/>
        <v>N/A</v>
      </c>
      <c r="I88" s="12">
        <v>5</v>
      </c>
      <c r="J88" s="12">
        <v>-2.86</v>
      </c>
      <c r="K88" s="47" t="s">
        <v>739</v>
      </c>
      <c r="L88" s="9" t="str">
        <f t="shared" si="14"/>
        <v>Yes</v>
      </c>
    </row>
    <row r="89" spans="1:12" x14ac:dyDescent="0.2">
      <c r="A89" s="51" t="s">
        <v>606</v>
      </c>
      <c r="B89" s="38" t="s">
        <v>213</v>
      </c>
      <c r="C89" s="38">
        <v>18877</v>
      </c>
      <c r="D89" s="46" t="str">
        <f t="shared" si="11"/>
        <v>N/A</v>
      </c>
      <c r="E89" s="38">
        <v>18462</v>
      </c>
      <c r="F89" s="46" t="str">
        <f t="shared" si="12"/>
        <v>N/A</v>
      </c>
      <c r="G89" s="38">
        <v>18271</v>
      </c>
      <c r="H89" s="46" t="str">
        <f t="shared" si="13"/>
        <v>N/A</v>
      </c>
      <c r="I89" s="12">
        <v>-2.2000000000000002</v>
      </c>
      <c r="J89" s="12">
        <v>-1.03</v>
      </c>
      <c r="K89" s="52" t="s">
        <v>739</v>
      </c>
      <c r="L89" s="9" t="str">
        <f t="shared" si="14"/>
        <v>Yes</v>
      </c>
    </row>
    <row r="90" spans="1:12" x14ac:dyDescent="0.2">
      <c r="A90" s="48" t="s">
        <v>1443</v>
      </c>
      <c r="B90" s="37" t="s">
        <v>213</v>
      </c>
      <c r="C90" s="49">
        <v>37656.947766999998</v>
      </c>
      <c r="D90" s="46" t="str">
        <f t="shared" si="11"/>
        <v>N/A</v>
      </c>
      <c r="E90" s="49">
        <v>40428.503736999999</v>
      </c>
      <c r="F90" s="46" t="str">
        <f t="shared" si="12"/>
        <v>N/A</v>
      </c>
      <c r="G90" s="49">
        <v>39681.072080999998</v>
      </c>
      <c r="H90" s="46" t="str">
        <f t="shared" si="13"/>
        <v>N/A</v>
      </c>
      <c r="I90" s="12">
        <v>7.36</v>
      </c>
      <c r="J90" s="12">
        <v>-1.85</v>
      </c>
      <c r="K90" s="47" t="s">
        <v>739</v>
      </c>
      <c r="L90" s="9" t="str">
        <f t="shared" si="14"/>
        <v>Yes</v>
      </c>
    </row>
    <row r="91" spans="1:12" ht="25.5" x14ac:dyDescent="0.2">
      <c r="A91" s="48" t="s">
        <v>607</v>
      </c>
      <c r="B91" s="37" t="s">
        <v>213</v>
      </c>
      <c r="C91" s="49">
        <v>234919962</v>
      </c>
      <c r="D91" s="46" t="str">
        <f t="shared" si="11"/>
        <v>N/A</v>
      </c>
      <c r="E91" s="49">
        <v>258680338</v>
      </c>
      <c r="F91" s="46" t="str">
        <f t="shared" si="12"/>
        <v>N/A</v>
      </c>
      <c r="G91" s="49">
        <v>212155726</v>
      </c>
      <c r="H91" s="46" t="str">
        <f t="shared" si="13"/>
        <v>N/A</v>
      </c>
      <c r="I91" s="12">
        <v>10.11</v>
      </c>
      <c r="J91" s="12">
        <v>-18</v>
      </c>
      <c r="K91" s="47" t="s">
        <v>739</v>
      </c>
      <c r="L91" s="9" t="str">
        <f t="shared" si="14"/>
        <v>Yes</v>
      </c>
    </row>
    <row r="92" spans="1:12" x14ac:dyDescent="0.2">
      <c r="A92" s="48" t="s">
        <v>608</v>
      </c>
      <c r="B92" s="37" t="s">
        <v>213</v>
      </c>
      <c r="C92" s="38">
        <v>461820</v>
      </c>
      <c r="D92" s="46" t="str">
        <f t="shared" si="11"/>
        <v>N/A</v>
      </c>
      <c r="E92" s="38">
        <v>466645</v>
      </c>
      <c r="F92" s="46" t="str">
        <f t="shared" si="12"/>
        <v>N/A</v>
      </c>
      <c r="G92" s="38">
        <v>416750</v>
      </c>
      <c r="H92" s="46" t="str">
        <f t="shared" si="13"/>
        <v>N/A</v>
      </c>
      <c r="I92" s="12">
        <v>1.0449999999999999</v>
      </c>
      <c r="J92" s="12">
        <v>-10.7</v>
      </c>
      <c r="K92" s="47" t="s">
        <v>739</v>
      </c>
      <c r="L92" s="9" t="str">
        <f t="shared" si="14"/>
        <v>Yes</v>
      </c>
    </row>
    <row r="93" spans="1:12" x14ac:dyDescent="0.2">
      <c r="A93" s="48" t="s">
        <v>1444</v>
      </c>
      <c r="B93" s="37" t="s">
        <v>213</v>
      </c>
      <c r="C93" s="49">
        <v>508.68295440000003</v>
      </c>
      <c r="D93" s="46" t="str">
        <f t="shared" si="11"/>
        <v>N/A</v>
      </c>
      <c r="E93" s="49">
        <v>554.34074725000005</v>
      </c>
      <c r="F93" s="46" t="str">
        <f t="shared" si="12"/>
        <v>N/A</v>
      </c>
      <c r="G93" s="49">
        <v>509.07192801000002</v>
      </c>
      <c r="H93" s="46" t="str">
        <f t="shared" si="13"/>
        <v>N/A</v>
      </c>
      <c r="I93" s="12">
        <v>8.9760000000000009</v>
      </c>
      <c r="J93" s="12">
        <v>-8.17</v>
      </c>
      <c r="K93" s="47" t="s">
        <v>739</v>
      </c>
      <c r="L93" s="9" t="str">
        <f t="shared" si="14"/>
        <v>Yes</v>
      </c>
    </row>
    <row r="94" spans="1:12" x14ac:dyDescent="0.2">
      <c r="A94" s="48" t="s">
        <v>609</v>
      </c>
      <c r="B94" s="37" t="s">
        <v>213</v>
      </c>
      <c r="C94" s="49">
        <v>76821304</v>
      </c>
      <c r="D94" s="46" t="str">
        <f t="shared" si="11"/>
        <v>N/A</v>
      </c>
      <c r="E94" s="49">
        <v>84881763</v>
      </c>
      <c r="F94" s="46" t="str">
        <f t="shared" si="12"/>
        <v>N/A</v>
      </c>
      <c r="G94" s="49">
        <v>80744330</v>
      </c>
      <c r="H94" s="46" t="str">
        <f t="shared" si="13"/>
        <v>N/A</v>
      </c>
      <c r="I94" s="12">
        <v>10.49</v>
      </c>
      <c r="J94" s="12">
        <v>-4.87</v>
      </c>
      <c r="K94" s="47" t="s">
        <v>739</v>
      </c>
      <c r="L94" s="9" t="str">
        <f t="shared" si="14"/>
        <v>Yes</v>
      </c>
    </row>
    <row r="95" spans="1:12" x14ac:dyDescent="0.2">
      <c r="A95" s="48" t="s">
        <v>610</v>
      </c>
      <c r="B95" s="37" t="s">
        <v>213</v>
      </c>
      <c r="C95" s="38">
        <v>201361</v>
      </c>
      <c r="D95" s="46" t="str">
        <f t="shared" si="11"/>
        <v>N/A</v>
      </c>
      <c r="E95" s="38">
        <v>221804</v>
      </c>
      <c r="F95" s="46" t="str">
        <f t="shared" si="12"/>
        <v>N/A</v>
      </c>
      <c r="G95" s="38">
        <v>210143</v>
      </c>
      <c r="H95" s="46" t="str">
        <f t="shared" si="13"/>
        <v>N/A</v>
      </c>
      <c r="I95" s="12">
        <v>10.15</v>
      </c>
      <c r="J95" s="12">
        <v>-5.26</v>
      </c>
      <c r="K95" s="47" t="s">
        <v>739</v>
      </c>
      <c r="L95" s="9" t="str">
        <f t="shared" si="14"/>
        <v>Yes</v>
      </c>
    </row>
    <row r="96" spans="1:12" x14ac:dyDescent="0.2">
      <c r="A96" s="48" t="s">
        <v>1445</v>
      </c>
      <c r="B96" s="37" t="s">
        <v>213</v>
      </c>
      <c r="C96" s="49">
        <v>381.51034212000002</v>
      </c>
      <c r="D96" s="46" t="str">
        <f t="shared" si="11"/>
        <v>N/A</v>
      </c>
      <c r="E96" s="49">
        <v>382.68815260000002</v>
      </c>
      <c r="F96" s="46" t="str">
        <f t="shared" si="12"/>
        <v>N/A</v>
      </c>
      <c r="G96" s="49">
        <v>384.23516367000002</v>
      </c>
      <c r="H96" s="46" t="str">
        <f t="shared" si="13"/>
        <v>N/A</v>
      </c>
      <c r="I96" s="12">
        <v>0.30869999999999997</v>
      </c>
      <c r="J96" s="12">
        <v>0.4042</v>
      </c>
      <c r="K96" s="47" t="s">
        <v>739</v>
      </c>
      <c r="L96" s="9" t="str">
        <f t="shared" si="14"/>
        <v>Yes</v>
      </c>
    </row>
    <row r="97" spans="1:12" ht="25.5" x14ac:dyDescent="0.2">
      <c r="A97" s="48" t="s">
        <v>611</v>
      </c>
      <c r="B97" s="37" t="s">
        <v>213</v>
      </c>
      <c r="C97" s="49">
        <v>31337302</v>
      </c>
      <c r="D97" s="46" t="str">
        <f t="shared" si="11"/>
        <v>N/A</v>
      </c>
      <c r="E97" s="49">
        <v>32370050</v>
      </c>
      <c r="F97" s="46" t="str">
        <f t="shared" si="12"/>
        <v>N/A</v>
      </c>
      <c r="G97" s="49">
        <v>31760654</v>
      </c>
      <c r="H97" s="46" t="str">
        <f t="shared" si="13"/>
        <v>N/A</v>
      </c>
      <c r="I97" s="12">
        <v>3.2959999999999998</v>
      </c>
      <c r="J97" s="12">
        <v>-1.88</v>
      </c>
      <c r="K97" s="47" t="s">
        <v>739</v>
      </c>
      <c r="L97" s="9" t="str">
        <f t="shared" si="14"/>
        <v>Yes</v>
      </c>
    </row>
    <row r="98" spans="1:12" x14ac:dyDescent="0.2">
      <c r="A98" s="48" t="s">
        <v>612</v>
      </c>
      <c r="B98" s="37" t="s">
        <v>213</v>
      </c>
      <c r="C98" s="38">
        <v>233630</v>
      </c>
      <c r="D98" s="46" t="str">
        <f t="shared" si="11"/>
        <v>N/A</v>
      </c>
      <c r="E98" s="38">
        <v>238261</v>
      </c>
      <c r="F98" s="46" t="str">
        <f t="shared" si="12"/>
        <v>N/A</v>
      </c>
      <c r="G98" s="38">
        <v>219128</v>
      </c>
      <c r="H98" s="46" t="str">
        <f t="shared" si="13"/>
        <v>N/A</v>
      </c>
      <c r="I98" s="12">
        <v>1.982</v>
      </c>
      <c r="J98" s="12">
        <v>-8.0299999999999994</v>
      </c>
      <c r="K98" s="47" t="s">
        <v>739</v>
      </c>
      <c r="L98" s="9" t="str">
        <f t="shared" si="14"/>
        <v>Yes</v>
      </c>
    </row>
    <row r="99" spans="1:12" ht="25.5" x14ac:dyDescent="0.2">
      <c r="A99" s="48" t="s">
        <v>1446</v>
      </c>
      <c r="B99" s="37" t="s">
        <v>213</v>
      </c>
      <c r="C99" s="49">
        <v>134.13218337000001</v>
      </c>
      <c r="D99" s="46" t="str">
        <f t="shared" si="11"/>
        <v>N/A</v>
      </c>
      <c r="E99" s="49">
        <v>135.85962452999999</v>
      </c>
      <c r="F99" s="46" t="str">
        <f t="shared" si="12"/>
        <v>N/A</v>
      </c>
      <c r="G99" s="49">
        <v>144.94110291999999</v>
      </c>
      <c r="H99" s="46" t="str">
        <f t="shared" si="13"/>
        <v>N/A</v>
      </c>
      <c r="I99" s="12">
        <v>1.288</v>
      </c>
      <c r="J99" s="12">
        <v>6.6840000000000002</v>
      </c>
      <c r="K99" s="47" t="s">
        <v>739</v>
      </c>
      <c r="L99" s="9" t="str">
        <f t="shared" si="14"/>
        <v>Yes</v>
      </c>
    </row>
    <row r="100" spans="1:12" ht="25.5" x14ac:dyDescent="0.2">
      <c r="A100" s="48" t="s">
        <v>613</v>
      </c>
      <c r="B100" s="37" t="s">
        <v>213</v>
      </c>
      <c r="C100" s="49">
        <v>215686353</v>
      </c>
      <c r="D100" s="46" t="str">
        <f t="shared" si="11"/>
        <v>N/A</v>
      </c>
      <c r="E100" s="49">
        <v>227088936</v>
      </c>
      <c r="F100" s="46" t="str">
        <f t="shared" si="12"/>
        <v>N/A</v>
      </c>
      <c r="G100" s="49">
        <v>200300827</v>
      </c>
      <c r="H100" s="46" t="str">
        <f t="shared" si="13"/>
        <v>N/A</v>
      </c>
      <c r="I100" s="12">
        <v>5.2869999999999999</v>
      </c>
      <c r="J100" s="12">
        <v>-11.8</v>
      </c>
      <c r="K100" s="47" t="s">
        <v>739</v>
      </c>
      <c r="L100" s="9" t="str">
        <f t="shared" si="14"/>
        <v>Yes</v>
      </c>
    </row>
    <row r="101" spans="1:12" x14ac:dyDescent="0.2">
      <c r="A101" s="48" t="s">
        <v>614</v>
      </c>
      <c r="B101" s="37" t="s">
        <v>213</v>
      </c>
      <c r="C101" s="38">
        <v>327913</v>
      </c>
      <c r="D101" s="46" t="str">
        <f t="shared" si="11"/>
        <v>N/A</v>
      </c>
      <c r="E101" s="38">
        <v>328076</v>
      </c>
      <c r="F101" s="46" t="str">
        <f t="shared" si="12"/>
        <v>N/A</v>
      </c>
      <c r="G101" s="38">
        <v>295693</v>
      </c>
      <c r="H101" s="46" t="str">
        <f t="shared" si="13"/>
        <v>N/A</v>
      </c>
      <c r="I101" s="12">
        <v>4.9700000000000001E-2</v>
      </c>
      <c r="J101" s="12">
        <v>-9.8699999999999992</v>
      </c>
      <c r="K101" s="47" t="s">
        <v>739</v>
      </c>
      <c r="L101" s="9" t="str">
        <f t="shared" si="14"/>
        <v>Yes</v>
      </c>
    </row>
    <row r="102" spans="1:12" x14ac:dyDescent="0.2">
      <c r="A102" s="48" t="s">
        <v>1447</v>
      </c>
      <c r="B102" s="37" t="s">
        <v>213</v>
      </c>
      <c r="C102" s="49">
        <v>657.75480995999999</v>
      </c>
      <c r="D102" s="46" t="str">
        <f t="shared" si="11"/>
        <v>N/A</v>
      </c>
      <c r="E102" s="49">
        <v>692.18393299000002</v>
      </c>
      <c r="F102" s="46" t="str">
        <f t="shared" si="12"/>
        <v>N/A</v>
      </c>
      <c r="G102" s="49">
        <v>677.39455110999995</v>
      </c>
      <c r="H102" s="46" t="str">
        <f t="shared" si="13"/>
        <v>N/A</v>
      </c>
      <c r="I102" s="12">
        <v>5.234</v>
      </c>
      <c r="J102" s="12">
        <v>-2.14</v>
      </c>
      <c r="K102" s="47" t="s">
        <v>739</v>
      </c>
      <c r="L102" s="9" t="str">
        <f t="shared" si="14"/>
        <v>Yes</v>
      </c>
    </row>
    <row r="103" spans="1:12" x14ac:dyDescent="0.2">
      <c r="A103" s="48" t="s">
        <v>615</v>
      </c>
      <c r="B103" s="37" t="s">
        <v>213</v>
      </c>
      <c r="C103" s="49">
        <v>84482316</v>
      </c>
      <c r="D103" s="46" t="str">
        <f t="shared" si="11"/>
        <v>N/A</v>
      </c>
      <c r="E103" s="49">
        <v>84666874</v>
      </c>
      <c r="F103" s="46" t="str">
        <f t="shared" si="12"/>
        <v>N/A</v>
      </c>
      <c r="G103" s="49">
        <v>67562767</v>
      </c>
      <c r="H103" s="46" t="str">
        <f t="shared" si="13"/>
        <v>N/A</v>
      </c>
      <c r="I103" s="12">
        <v>0.2185</v>
      </c>
      <c r="J103" s="12">
        <v>-20.2</v>
      </c>
      <c r="K103" s="47" t="s">
        <v>739</v>
      </c>
      <c r="L103" s="9" t="str">
        <f t="shared" si="14"/>
        <v>Yes</v>
      </c>
    </row>
    <row r="104" spans="1:12" x14ac:dyDescent="0.2">
      <c r="A104" s="48" t="s">
        <v>616</v>
      </c>
      <c r="B104" s="37" t="s">
        <v>213</v>
      </c>
      <c r="C104" s="38">
        <v>216405</v>
      </c>
      <c r="D104" s="46" t="str">
        <f t="shared" si="11"/>
        <v>N/A</v>
      </c>
      <c r="E104" s="38">
        <v>225233</v>
      </c>
      <c r="F104" s="46" t="str">
        <f t="shared" si="12"/>
        <v>N/A</v>
      </c>
      <c r="G104" s="38">
        <v>199158</v>
      </c>
      <c r="H104" s="46" t="str">
        <f t="shared" si="13"/>
        <v>N/A</v>
      </c>
      <c r="I104" s="12">
        <v>4.0789999999999997</v>
      </c>
      <c r="J104" s="12">
        <v>-11.6</v>
      </c>
      <c r="K104" s="47" t="s">
        <v>739</v>
      </c>
      <c r="L104" s="9" t="str">
        <f t="shared" si="14"/>
        <v>Yes</v>
      </c>
    </row>
    <row r="105" spans="1:12" x14ac:dyDescent="0.2">
      <c r="A105" s="48" t="s">
        <v>1448</v>
      </c>
      <c r="B105" s="37" t="s">
        <v>213</v>
      </c>
      <c r="C105" s="49">
        <v>390.38985236000002</v>
      </c>
      <c r="D105" s="46" t="str">
        <f t="shared" si="11"/>
        <v>N/A</v>
      </c>
      <c r="E105" s="49">
        <v>375.90794421999999</v>
      </c>
      <c r="F105" s="46" t="str">
        <f t="shared" si="12"/>
        <v>N/A</v>
      </c>
      <c r="G105" s="49">
        <v>339.24204400999997</v>
      </c>
      <c r="H105" s="46" t="str">
        <f t="shared" si="13"/>
        <v>N/A</v>
      </c>
      <c r="I105" s="12">
        <v>-3.71</v>
      </c>
      <c r="J105" s="12">
        <v>-9.75</v>
      </c>
      <c r="K105" s="47" t="s">
        <v>739</v>
      </c>
      <c r="L105" s="9" t="str">
        <f t="shared" si="14"/>
        <v>Yes</v>
      </c>
    </row>
    <row r="106" spans="1:12" ht="25.5" x14ac:dyDescent="0.2">
      <c r="A106" s="48" t="s">
        <v>617</v>
      </c>
      <c r="B106" s="37" t="s">
        <v>213</v>
      </c>
      <c r="C106" s="49">
        <v>8155240</v>
      </c>
      <c r="D106" s="46" t="str">
        <f t="shared" si="11"/>
        <v>N/A</v>
      </c>
      <c r="E106" s="49">
        <v>8353736</v>
      </c>
      <c r="F106" s="46" t="str">
        <f t="shared" si="12"/>
        <v>N/A</v>
      </c>
      <c r="G106" s="49">
        <v>5239845</v>
      </c>
      <c r="H106" s="46" t="str">
        <f t="shared" si="13"/>
        <v>N/A</v>
      </c>
      <c r="I106" s="12">
        <v>2.4340000000000002</v>
      </c>
      <c r="J106" s="12">
        <v>-37.299999999999997</v>
      </c>
      <c r="K106" s="47" t="s">
        <v>739</v>
      </c>
      <c r="L106" s="9" t="str">
        <f t="shared" si="14"/>
        <v>No</v>
      </c>
    </row>
    <row r="107" spans="1:12" x14ac:dyDescent="0.2">
      <c r="A107" s="48" t="s">
        <v>618</v>
      </c>
      <c r="B107" s="37" t="s">
        <v>213</v>
      </c>
      <c r="C107" s="38">
        <v>7533</v>
      </c>
      <c r="D107" s="46" t="str">
        <f t="shared" si="11"/>
        <v>N/A</v>
      </c>
      <c r="E107" s="38">
        <v>7753</v>
      </c>
      <c r="F107" s="46" t="str">
        <f t="shared" si="12"/>
        <v>N/A</v>
      </c>
      <c r="G107" s="38">
        <v>5801</v>
      </c>
      <c r="H107" s="46" t="str">
        <f t="shared" si="13"/>
        <v>N/A</v>
      </c>
      <c r="I107" s="12">
        <v>2.92</v>
      </c>
      <c r="J107" s="12">
        <v>-25.2</v>
      </c>
      <c r="K107" s="47" t="s">
        <v>739</v>
      </c>
      <c r="L107" s="9" t="str">
        <f t="shared" si="14"/>
        <v>Yes</v>
      </c>
    </row>
    <row r="108" spans="1:12" ht="25.5" x14ac:dyDescent="0.2">
      <c r="A108" s="48" t="s">
        <v>1449</v>
      </c>
      <c r="B108" s="37" t="s">
        <v>213</v>
      </c>
      <c r="C108" s="49">
        <v>1082.601885</v>
      </c>
      <c r="D108" s="46" t="str">
        <f t="shared" si="11"/>
        <v>N/A</v>
      </c>
      <c r="E108" s="49">
        <v>1077.4843286</v>
      </c>
      <c r="F108" s="46" t="str">
        <f t="shared" si="12"/>
        <v>N/A</v>
      </c>
      <c r="G108" s="49">
        <v>903.26581624000005</v>
      </c>
      <c r="H108" s="46" t="str">
        <f t="shared" si="13"/>
        <v>N/A</v>
      </c>
      <c r="I108" s="12">
        <v>-0.47299999999999998</v>
      </c>
      <c r="J108" s="12">
        <v>-16.2</v>
      </c>
      <c r="K108" s="47" t="s">
        <v>739</v>
      </c>
      <c r="L108" s="9" t="str">
        <f t="shared" si="14"/>
        <v>Yes</v>
      </c>
    </row>
    <row r="109" spans="1:12" ht="25.5" x14ac:dyDescent="0.2">
      <c r="A109" s="48" t="s">
        <v>619</v>
      </c>
      <c r="B109" s="37" t="s">
        <v>213</v>
      </c>
      <c r="C109" s="49">
        <v>119566058</v>
      </c>
      <c r="D109" s="46" t="str">
        <f t="shared" si="11"/>
        <v>N/A</v>
      </c>
      <c r="E109" s="49">
        <v>122456233</v>
      </c>
      <c r="F109" s="46" t="str">
        <f t="shared" si="12"/>
        <v>N/A</v>
      </c>
      <c r="G109" s="49">
        <v>91913373</v>
      </c>
      <c r="H109" s="46" t="str">
        <f t="shared" si="13"/>
        <v>N/A</v>
      </c>
      <c r="I109" s="12">
        <v>2.4169999999999998</v>
      </c>
      <c r="J109" s="12">
        <v>-24.9</v>
      </c>
      <c r="K109" s="47" t="s">
        <v>739</v>
      </c>
      <c r="L109" s="9" t="str">
        <f t="shared" si="14"/>
        <v>Yes</v>
      </c>
    </row>
    <row r="110" spans="1:12" x14ac:dyDescent="0.2">
      <c r="A110" s="48" t="s">
        <v>620</v>
      </c>
      <c r="B110" s="37" t="s">
        <v>213</v>
      </c>
      <c r="C110" s="38">
        <v>413637</v>
      </c>
      <c r="D110" s="46" t="str">
        <f t="shared" si="11"/>
        <v>N/A</v>
      </c>
      <c r="E110" s="38">
        <v>413115</v>
      </c>
      <c r="F110" s="46" t="str">
        <f t="shared" si="12"/>
        <v>N/A</v>
      </c>
      <c r="G110" s="38">
        <v>367281</v>
      </c>
      <c r="H110" s="46" t="str">
        <f t="shared" si="13"/>
        <v>N/A</v>
      </c>
      <c r="I110" s="12">
        <v>-0.126</v>
      </c>
      <c r="J110" s="12">
        <v>-11.1</v>
      </c>
      <c r="K110" s="47" t="s">
        <v>739</v>
      </c>
      <c r="L110" s="9" t="str">
        <f t="shared" si="14"/>
        <v>Yes</v>
      </c>
    </row>
    <row r="111" spans="1:12" x14ac:dyDescent="0.2">
      <c r="A111" s="48" t="s">
        <v>1450</v>
      </c>
      <c r="B111" s="37" t="s">
        <v>213</v>
      </c>
      <c r="C111" s="49">
        <v>289.06035485000001</v>
      </c>
      <c r="D111" s="46" t="str">
        <f t="shared" si="11"/>
        <v>N/A</v>
      </c>
      <c r="E111" s="49">
        <v>296.42165741000002</v>
      </c>
      <c r="F111" s="46" t="str">
        <f t="shared" si="12"/>
        <v>N/A</v>
      </c>
      <c r="G111" s="49">
        <v>250.25354701000001</v>
      </c>
      <c r="H111" s="46" t="str">
        <f t="shared" si="13"/>
        <v>N/A</v>
      </c>
      <c r="I111" s="12">
        <v>2.5470000000000002</v>
      </c>
      <c r="J111" s="12">
        <v>-15.6</v>
      </c>
      <c r="K111" s="47" t="s">
        <v>739</v>
      </c>
      <c r="L111" s="9" t="str">
        <f t="shared" si="14"/>
        <v>Yes</v>
      </c>
    </row>
    <row r="112" spans="1:12" x14ac:dyDescent="0.2">
      <c r="A112" s="48" t="s">
        <v>621</v>
      </c>
      <c r="B112" s="37" t="s">
        <v>213</v>
      </c>
      <c r="C112" s="49">
        <v>337374332</v>
      </c>
      <c r="D112" s="46" t="str">
        <f t="shared" si="11"/>
        <v>N/A</v>
      </c>
      <c r="E112" s="49">
        <v>342430943</v>
      </c>
      <c r="F112" s="46" t="str">
        <f t="shared" si="12"/>
        <v>N/A</v>
      </c>
      <c r="G112" s="49">
        <v>231770413</v>
      </c>
      <c r="H112" s="46" t="str">
        <f t="shared" si="13"/>
        <v>N/A</v>
      </c>
      <c r="I112" s="12">
        <v>1.4990000000000001</v>
      </c>
      <c r="J112" s="12">
        <v>-32.299999999999997</v>
      </c>
      <c r="K112" s="47" t="s">
        <v>739</v>
      </c>
      <c r="L112" s="9" t="str">
        <f t="shared" si="14"/>
        <v>No</v>
      </c>
    </row>
    <row r="113" spans="1:12" x14ac:dyDescent="0.2">
      <c r="A113" s="48" t="s">
        <v>622</v>
      </c>
      <c r="B113" s="37" t="s">
        <v>213</v>
      </c>
      <c r="C113" s="38">
        <v>462968</v>
      </c>
      <c r="D113" s="46" t="str">
        <f t="shared" si="11"/>
        <v>N/A</v>
      </c>
      <c r="E113" s="38">
        <v>471485</v>
      </c>
      <c r="F113" s="46" t="str">
        <f t="shared" si="12"/>
        <v>N/A</v>
      </c>
      <c r="G113" s="38">
        <v>411619</v>
      </c>
      <c r="H113" s="46" t="str">
        <f t="shared" si="13"/>
        <v>N/A</v>
      </c>
      <c r="I113" s="12">
        <v>1.84</v>
      </c>
      <c r="J113" s="12">
        <v>-12.7</v>
      </c>
      <c r="K113" s="47" t="s">
        <v>739</v>
      </c>
      <c r="L113" s="9" t="str">
        <f t="shared" si="14"/>
        <v>Yes</v>
      </c>
    </row>
    <row r="114" spans="1:12" x14ac:dyDescent="0.2">
      <c r="A114" s="48" t="s">
        <v>1451</v>
      </c>
      <c r="B114" s="37" t="s">
        <v>213</v>
      </c>
      <c r="C114" s="49">
        <v>728.72062863999997</v>
      </c>
      <c r="D114" s="46" t="str">
        <f t="shared" si="11"/>
        <v>N/A</v>
      </c>
      <c r="E114" s="49">
        <v>726.28173325</v>
      </c>
      <c r="F114" s="46" t="str">
        <f t="shared" si="12"/>
        <v>N/A</v>
      </c>
      <c r="G114" s="49">
        <v>563.07024942999999</v>
      </c>
      <c r="H114" s="46" t="str">
        <f t="shared" si="13"/>
        <v>N/A</v>
      </c>
      <c r="I114" s="12">
        <v>-0.33500000000000002</v>
      </c>
      <c r="J114" s="12">
        <v>-22.5</v>
      </c>
      <c r="K114" s="47" t="s">
        <v>739</v>
      </c>
      <c r="L114" s="9" t="str">
        <f t="shared" si="14"/>
        <v>Yes</v>
      </c>
    </row>
    <row r="115" spans="1:12" ht="25.5" x14ac:dyDescent="0.2">
      <c r="A115" s="48" t="s">
        <v>623</v>
      </c>
      <c r="B115" s="37" t="s">
        <v>213</v>
      </c>
      <c r="C115" s="49">
        <v>190612297</v>
      </c>
      <c r="D115" s="46" t="str">
        <f t="shared" si="11"/>
        <v>N/A</v>
      </c>
      <c r="E115" s="49">
        <v>205057500</v>
      </c>
      <c r="F115" s="46" t="str">
        <f t="shared" si="12"/>
        <v>N/A</v>
      </c>
      <c r="G115" s="49">
        <v>229617311</v>
      </c>
      <c r="H115" s="46" t="str">
        <f t="shared" si="13"/>
        <v>N/A</v>
      </c>
      <c r="I115" s="12">
        <v>7.5780000000000003</v>
      </c>
      <c r="J115" s="12">
        <v>11.98</v>
      </c>
      <c r="K115" s="47" t="s">
        <v>739</v>
      </c>
      <c r="L115" s="9" t="str">
        <f t="shared" si="14"/>
        <v>Yes</v>
      </c>
    </row>
    <row r="116" spans="1:12" x14ac:dyDescent="0.2">
      <c r="A116" s="51" t="s">
        <v>624</v>
      </c>
      <c r="B116" s="38" t="s">
        <v>213</v>
      </c>
      <c r="C116" s="38">
        <v>173046</v>
      </c>
      <c r="D116" s="46" t="str">
        <f t="shared" si="11"/>
        <v>N/A</v>
      </c>
      <c r="E116" s="38">
        <v>177465</v>
      </c>
      <c r="F116" s="46" t="str">
        <f t="shared" si="12"/>
        <v>N/A</v>
      </c>
      <c r="G116" s="38">
        <v>157493</v>
      </c>
      <c r="H116" s="46" t="str">
        <f t="shared" si="13"/>
        <v>N/A</v>
      </c>
      <c r="I116" s="12">
        <v>2.5539999999999998</v>
      </c>
      <c r="J116" s="12">
        <v>-11.3</v>
      </c>
      <c r="K116" s="52" t="s">
        <v>739</v>
      </c>
      <c r="L116" s="9" t="str">
        <f t="shared" si="14"/>
        <v>Yes</v>
      </c>
    </row>
    <row r="117" spans="1:12" ht="25.5" x14ac:dyDescent="0.2">
      <c r="A117" s="48" t="s">
        <v>1452</v>
      </c>
      <c r="B117" s="37" t="s">
        <v>213</v>
      </c>
      <c r="C117" s="49">
        <v>1101.5122973</v>
      </c>
      <c r="D117" s="46" t="str">
        <f t="shared" si="11"/>
        <v>N/A</v>
      </c>
      <c r="E117" s="49">
        <v>1155.4813624999999</v>
      </c>
      <c r="F117" s="46" t="str">
        <f t="shared" si="12"/>
        <v>N/A</v>
      </c>
      <c r="G117" s="49">
        <v>1457.9524868000001</v>
      </c>
      <c r="H117" s="46" t="str">
        <f t="shared" si="13"/>
        <v>N/A</v>
      </c>
      <c r="I117" s="12">
        <v>4.9000000000000004</v>
      </c>
      <c r="J117" s="12">
        <v>26.18</v>
      </c>
      <c r="K117" s="47" t="s">
        <v>739</v>
      </c>
      <c r="L117" s="9" t="str">
        <f t="shared" si="14"/>
        <v>Yes</v>
      </c>
    </row>
    <row r="118" spans="1:12" ht="25.5" x14ac:dyDescent="0.2">
      <c r="A118" s="48" t="s">
        <v>625</v>
      </c>
      <c r="B118" s="37" t="s">
        <v>213</v>
      </c>
      <c r="C118" s="49">
        <v>19962230</v>
      </c>
      <c r="D118" s="46" t="str">
        <f t="shared" si="11"/>
        <v>N/A</v>
      </c>
      <c r="E118" s="49">
        <v>21261122</v>
      </c>
      <c r="F118" s="46" t="str">
        <f t="shared" si="12"/>
        <v>N/A</v>
      </c>
      <c r="G118" s="49">
        <v>15939928</v>
      </c>
      <c r="H118" s="46" t="str">
        <f t="shared" si="13"/>
        <v>N/A</v>
      </c>
      <c r="I118" s="12">
        <v>6.5069999999999997</v>
      </c>
      <c r="J118" s="12">
        <v>-25</v>
      </c>
      <c r="K118" s="47" t="s">
        <v>739</v>
      </c>
      <c r="L118" s="9" t="str">
        <f t="shared" si="14"/>
        <v>Yes</v>
      </c>
    </row>
    <row r="119" spans="1:12" x14ac:dyDescent="0.2">
      <c r="A119" s="48" t="s">
        <v>626</v>
      </c>
      <c r="B119" s="37" t="s">
        <v>213</v>
      </c>
      <c r="C119" s="38">
        <v>43180</v>
      </c>
      <c r="D119" s="46" t="str">
        <f t="shared" si="11"/>
        <v>N/A</v>
      </c>
      <c r="E119" s="38">
        <v>44121</v>
      </c>
      <c r="F119" s="46" t="str">
        <f t="shared" si="12"/>
        <v>N/A</v>
      </c>
      <c r="G119" s="38">
        <v>36078</v>
      </c>
      <c r="H119" s="46" t="str">
        <f t="shared" si="13"/>
        <v>N/A</v>
      </c>
      <c r="I119" s="12">
        <v>2.1789999999999998</v>
      </c>
      <c r="J119" s="12">
        <v>-18.2</v>
      </c>
      <c r="K119" s="47" t="s">
        <v>739</v>
      </c>
      <c r="L119" s="9" t="str">
        <f t="shared" si="14"/>
        <v>Yes</v>
      </c>
    </row>
    <row r="120" spans="1:12" ht="25.5" x14ac:dyDescent="0.2">
      <c r="A120" s="48" t="s">
        <v>1453</v>
      </c>
      <c r="B120" s="37" t="s">
        <v>213</v>
      </c>
      <c r="C120" s="49">
        <v>462.30268642999999</v>
      </c>
      <c r="D120" s="46" t="str">
        <f t="shared" si="11"/>
        <v>N/A</v>
      </c>
      <c r="E120" s="49">
        <v>481.88214228999999</v>
      </c>
      <c r="F120" s="46" t="str">
        <f t="shared" si="12"/>
        <v>N/A</v>
      </c>
      <c r="G120" s="49">
        <v>441.81850435000001</v>
      </c>
      <c r="H120" s="46" t="str">
        <f t="shared" si="13"/>
        <v>N/A</v>
      </c>
      <c r="I120" s="12">
        <v>4.2350000000000003</v>
      </c>
      <c r="J120" s="12">
        <v>-8.31</v>
      </c>
      <c r="K120" s="47" t="s">
        <v>739</v>
      </c>
      <c r="L120" s="9" t="str">
        <f t="shared" si="14"/>
        <v>Yes</v>
      </c>
    </row>
    <row r="121" spans="1:12" ht="25.5" x14ac:dyDescent="0.2">
      <c r="A121" s="48" t="s">
        <v>627</v>
      </c>
      <c r="B121" s="37" t="s">
        <v>213</v>
      </c>
      <c r="C121" s="49">
        <v>7254512</v>
      </c>
      <c r="D121" s="46" t="str">
        <f t="shared" si="11"/>
        <v>N/A</v>
      </c>
      <c r="E121" s="49">
        <v>8478905</v>
      </c>
      <c r="F121" s="46" t="str">
        <f t="shared" si="12"/>
        <v>N/A</v>
      </c>
      <c r="G121" s="49">
        <v>8924146</v>
      </c>
      <c r="H121" s="46" t="str">
        <f t="shared" si="13"/>
        <v>N/A</v>
      </c>
      <c r="I121" s="12">
        <v>16.88</v>
      </c>
      <c r="J121" s="12">
        <v>5.2510000000000003</v>
      </c>
      <c r="K121" s="47" t="s">
        <v>739</v>
      </c>
      <c r="L121" s="9" t="str">
        <f t="shared" si="14"/>
        <v>Yes</v>
      </c>
    </row>
    <row r="122" spans="1:12" x14ac:dyDescent="0.2">
      <c r="A122" s="48" t="s">
        <v>628</v>
      </c>
      <c r="B122" s="37" t="s">
        <v>213</v>
      </c>
      <c r="C122" s="38">
        <v>586</v>
      </c>
      <c r="D122" s="46" t="str">
        <f t="shared" si="11"/>
        <v>N/A</v>
      </c>
      <c r="E122" s="38">
        <v>599</v>
      </c>
      <c r="F122" s="46" t="str">
        <f t="shared" si="12"/>
        <v>N/A</v>
      </c>
      <c r="G122" s="38">
        <v>577</v>
      </c>
      <c r="H122" s="46" t="str">
        <f t="shared" si="13"/>
        <v>N/A</v>
      </c>
      <c r="I122" s="12">
        <v>2.218</v>
      </c>
      <c r="J122" s="12">
        <v>-3.67</v>
      </c>
      <c r="K122" s="47" t="s">
        <v>739</v>
      </c>
      <c r="L122" s="9" t="str">
        <f t="shared" si="14"/>
        <v>Yes</v>
      </c>
    </row>
    <row r="123" spans="1:12" ht="25.5" x14ac:dyDescent="0.2">
      <c r="A123" s="48" t="s">
        <v>1454</v>
      </c>
      <c r="B123" s="37" t="s">
        <v>213</v>
      </c>
      <c r="C123" s="49">
        <v>12379.713311</v>
      </c>
      <c r="D123" s="46" t="str">
        <f t="shared" si="11"/>
        <v>N/A</v>
      </c>
      <c r="E123" s="49">
        <v>14155.100167000001</v>
      </c>
      <c r="F123" s="46" t="str">
        <f t="shared" si="12"/>
        <v>N/A</v>
      </c>
      <c r="G123" s="49">
        <v>15466.457539000001</v>
      </c>
      <c r="H123" s="46" t="str">
        <f t="shared" si="13"/>
        <v>N/A</v>
      </c>
      <c r="I123" s="12">
        <v>14.34</v>
      </c>
      <c r="J123" s="12">
        <v>9.2639999999999993</v>
      </c>
      <c r="K123" s="47" t="s">
        <v>739</v>
      </c>
      <c r="L123" s="9" t="str">
        <f t="shared" si="14"/>
        <v>Yes</v>
      </c>
    </row>
    <row r="124" spans="1:12" ht="25.5" x14ac:dyDescent="0.2">
      <c r="A124" s="48" t="s">
        <v>629</v>
      </c>
      <c r="B124" s="37" t="s">
        <v>213</v>
      </c>
      <c r="C124" s="49">
        <v>48117419</v>
      </c>
      <c r="D124" s="46" t="str">
        <f t="shared" si="11"/>
        <v>N/A</v>
      </c>
      <c r="E124" s="49">
        <v>45678634</v>
      </c>
      <c r="F124" s="46" t="str">
        <f t="shared" si="12"/>
        <v>N/A</v>
      </c>
      <c r="G124" s="49">
        <v>33589812</v>
      </c>
      <c r="H124" s="46" t="str">
        <f t="shared" si="13"/>
        <v>N/A</v>
      </c>
      <c r="I124" s="12">
        <v>-5.07</v>
      </c>
      <c r="J124" s="12">
        <v>-26.5</v>
      </c>
      <c r="K124" s="47" t="s">
        <v>739</v>
      </c>
      <c r="L124" s="9" t="str">
        <f t="shared" si="14"/>
        <v>Yes</v>
      </c>
    </row>
    <row r="125" spans="1:12" ht="25.5" x14ac:dyDescent="0.2">
      <c r="A125" s="48" t="s">
        <v>630</v>
      </c>
      <c r="B125" s="37" t="s">
        <v>213</v>
      </c>
      <c r="C125" s="38">
        <v>36535</v>
      </c>
      <c r="D125" s="46" t="str">
        <f t="shared" si="11"/>
        <v>N/A</v>
      </c>
      <c r="E125" s="38">
        <v>37308</v>
      </c>
      <c r="F125" s="46" t="str">
        <f t="shared" si="12"/>
        <v>N/A</v>
      </c>
      <c r="G125" s="38">
        <v>27075</v>
      </c>
      <c r="H125" s="46" t="str">
        <f t="shared" si="13"/>
        <v>N/A</v>
      </c>
      <c r="I125" s="12">
        <v>2.1160000000000001</v>
      </c>
      <c r="J125" s="12">
        <v>-27.4</v>
      </c>
      <c r="K125" s="47" t="s">
        <v>739</v>
      </c>
      <c r="L125" s="9" t="str">
        <f t="shared" si="14"/>
        <v>Yes</v>
      </c>
    </row>
    <row r="126" spans="1:12" ht="25.5" x14ac:dyDescent="0.2">
      <c r="A126" s="48" t="s">
        <v>1455</v>
      </c>
      <c r="B126" s="37" t="s">
        <v>213</v>
      </c>
      <c r="C126" s="49">
        <v>1317.0225536999999</v>
      </c>
      <c r="D126" s="46" t="str">
        <f t="shared" si="11"/>
        <v>N/A</v>
      </c>
      <c r="E126" s="49">
        <v>1224.3656587999999</v>
      </c>
      <c r="F126" s="46" t="str">
        <f t="shared" si="12"/>
        <v>N/A</v>
      </c>
      <c r="G126" s="49">
        <v>1240.6209418000001</v>
      </c>
      <c r="H126" s="46" t="str">
        <f t="shared" si="13"/>
        <v>N/A</v>
      </c>
      <c r="I126" s="12">
        <v>-7.04</v>
      </c>
      <c r="J126" s="12">
        <v>1.3280000000000001</v>
      </c>
      <c r="K126" s="47" t="s">
        <v>739</v>
      </c>
      <c r="L126" s="9" t="str">
        <f t="shared" si="14"/>
        <v>Yes</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5727844</v>
      </c>
      <c r="D130" s="46" t="str">
        <f t="shared" si="11"/>
        <v>N/A</v>
      </c>
      <c r="E130" s="49">
        <v>6270865</v>
      </c>
      <c r="F130" s="46" t="str">
        <f t="shared" si="12"/>
        <v>N/A</v>
      </c>
      <c r="G130" s="49">
        <v>5226819</v>
      </c>
      <c r="H130" s="46" t="str">
        <f t="shared" si="13"/>
        <v>N/A</v>
      </c>
      <c r="I130" s="12">
        <v>9.48</v>
      </c>
      <c r="J130" s="12">
        <v>-16.600000000000001</v>
      </c>
      <c r="K130" s="47" t="s">
        <v>739</v>
      </c>
      <c r="L130" s="9" t="str">
        <f t="shared" si="14"/>
        <v>Yes</v>
      </c>
    </row>
    <row r="131" spans="1:12" x14ac:dyDescent="0.2">
      <c r="A131" s="48" t="s">
        <v>634</v>
      </c>
      <c r="B131" s="37" t="s">
        <v>213</v>
      </c>
      <c r="C131" s="38">
        <v>5759</v>
      </c>
      <c r="D131" s="46" t="str">
        <f t="shared" si="11"/>
        <v>N/A</v>
      </c>
      <c r="E131" s="38">
        <v>5100</v>
      </c>
      <c r="F131" s="46" t="str">
        <f t="shared" si="12"/>
        <v>N/A</v>
      </c>
      <c r="G131" s="38">
        <v>6042</v>
      </c>
      <c r="H131" s="46" t="str">
        <f t="shared" si="13"/>
        <v>N/A</v>
      </c>
      <c r="I131" s="12">
        <v>-11.4</v>
      </c>
      <c r="J131" s="12">
        <v>18.47</v>
      </c>
      <c r="K131" s="47" t="s">
        <v>739</v>
      </c>
      <c r="L131" s="9" t="str">
        <f t="shared" si="14"/>
        <v>Yes</v>
      </c>
    </row>
    <row r="132" spans="1:12" ht="25.5" x14ac:dyDescent="0.2">
      <c r="A132" s="48" t="s">
        <v>1457</v>
      </c>
      <c r="B132" s="37" t="s">
        <v>213</v>
      </c>
      <c r="C132" s="49">
        <v>994.59003299000005</v>
      </c>
      <c r="D132" s="46" t="str">
        <f t="shared" si="11"/>
        <v>N/A</v>
      </c>
      <c r="E132" s="49">
        <v>1229.5813725</v>
      </c>
      <c r="F132" s="46" t="str">
        <f t="shared" si="12"/>
        <v>N/A</v>
      </c>
      <c r="G132" s="49">
        <v>865.08093346999999</v>
      </c>
      <c r="H132" s="46" t="str">
        <f t="shared" si="13"/>
        <v>N/A</v>
      </c>
      <c r="I132" s="12">
        <v>23.63</v>
      </c>
      <c r="J132" s="12">
        <v>-29.6</v>
      </c>
      <c r="K132" s="47" t="s">
        <v>739</v>
      </c>
      <c r="L132" s="9" t="str">
        <f t="shared" si="14"/>
        <v>Yes</v>
      </c>
    </row>
    <row r="133" spans="1:12" ht="25.5" x14ac:dyDescent="0.2">
      <c r="A133" s="48" t="s">
        <v>635</v>
      </c>
      <c r="B133" s="37" t="s">
        <v>213</v>
      </c>
      <c r="C133" s="49">
        <v>35168130</v>
      </c>
      <c r="D133" s="46" t="str">
        <f t="shared" si="11"/>
        <v>N/A</v>
      </c>
      <c r="E133" s="49">
        <v>36588357</v>
      </c>
      <c r="F133" s="46" t="str">
        <f t="shared" si="12"/>
        <v>N/A</v>
      </c>
      <c r="G133" s="49">
        <v>27585463</v>
      </c>
      <c r="H133" s="46" t="str">
        <f t="shared" si="13"/>
        <v>N/A</v>
      </c>
      <c r="I133" s="12">
        <v>4.0380000000000003</v>
      </c>
      <c r="J133" s="12">
        <v>-24.6</v>
      </c>
      <c r="K133" s="47" t="s">
        <v>739</v>
      </c>
      <c r="L133" s="9" t="str">
        <f t="shared" si="14"/>
        <v>Yes</v>
      </c>
    </row>
    <row r="134" spans="1:12" x14ac:dyDescent="0.2">
      <c r="A134" s="48" t="s">
        <v>636</v>
      </c>
      <c r="B134" s="37" t="s">
        <v>213</v>
      </c>
      <c r="C134" s="38">
        <v>2371</v>
      </c>
      <c r="D134" s="46" t="str">
        <f t="shared" si="11"/>
        <v>N/A</v>
      </c>
      <c r="E134" s="38">
        <v>2474</v>
      </c>
      <c r="F134" s="46" t="str">
        <f t="shared" si="12"/>
        <v>N/A</v>
      </c>
      <c r="G134" s="38">
        <v>2230</v>
      </c>
      <c r="H134" s="46" t="str">
        <f t="shared" si="13"/>
        <v>N/A</v>
      </c>
      <c r="I134" s="12">
        <v>4.3440000000000003</v>
      </c>
      <c r="J134" s="12">
        <v>-9.86</v>
      </c>
      <c r="K134" s="47" t="s">
        <v>739</v>
      </c>
      <c r="L134" s="9" t="str">
        <f t="shared" si="14"/>
        <v>Yes</v>
      </c>
    </row>
    <row r="135" spans="1:12" x14ac:dyDescent="0.2">
      <c r="A135" s="48" t="s">
        <v>1458</v>
      </c>
      <c r="B135" s="37" t="s">
        <v>213</v>
      </c>
      <c r="C135" s="49">
        <v>14832.61493</v>
      </c>
      <c r="D135" s="46" t="str">
        <f t="shared" si="11"/>
        <v>N/A</v>
      </c>
      <c r="E135" s="49">
        <v>14789.149960000001</v>
      </c>
      <c r="F135" s="46" t="str">
        <f t="shared" si="12"/>
        <v>N/A</v>
      </c>
      <c r="G135" s="49">
        <v>12370.162780000001</v>
      </c>
      <c r="H135" s="46" t="str">
        <f t="shared" si="13"/>
        <v>N/A</v>
      </c>
      <c r="I135" s="12">
        <v>-0.29299999999999998</v>
      </c>
      <c r="J135" s="12">
        <v>-16.399999999999999</v>
      </c>
      <c r="K135" s="47" t="s">
        <v>739</v>
      </c>
      <c r="L135" s="9" t="str">
        <f t="shared" si="14"/>
        <v>Yes</v>
      </c>
    </row>
    <row r="136" spans="1:12" ht="25.5" x14ac:dyDescent="0.2">
      <c r="A136" s="48" t="s">
        <v>637</v>
      </c>
      <c r="B136" s="37" t="s">
        <v>213</v>
      </c>
      <c r="C136" s="49">
        <v>4993009</v>
      </c>
      <c r="D136" s="46" t="str">
        <f t="shared" si="11"/>
        <v>N/A</v>
      </c>
      <c r="E136" s="49">
        <v>6048378</v>
      </c>
      <c r="F136" s="46" t="str">
        <f t="shared" si="12"/>
        <v>N/A</v>
      </c>
      <c r="G136" s="49">
        <v>6173361</v>
      </c>
      <c r="H136" s="46" t="str">
        <f t="shared" si="13"/>
        <v>N/A</v>
      </c>
      <c r="I136" s="12">
        <v>21.14</v>
      </c>
      <c r="J136" s="12">
        <v>2.0659999999999998</v>
      </c>
      <c r="K136" s="47" t="s">
        <v>739</v>
      </c>
      <c r="L136" s="9" t="str">
        <f>IF(J136="Div by 0", "N/A", IF(OR(J136="N/A",K136="N/A"),"N/A", IF(J136&gt;VALUE(MID(K136,1,2)), "No", IF(J136&lt;-1*VALUE(MID(K136,1,2)), "No", "Yes"))))</f>
        <v>Yes</v>
      </c>
    </row>
    <row r="137" spans="1:12" x14ac:dyDescent="0.2">
      <c r="A137" s="48" t="s">
        <v>638</v>
      </c>
      <c r="B137" s="37" t="s">
        <v>213</v>
      </c>
      <c r="C137" s="38">
        <v>31696</v>
      </c>
      <c r="D137" s="46" t="str">
        <f t="shared" si="11"/>
        <v>N/A</v>
      </c>
      <c r="E137" s="38">
        <v>37383</v>
      </c>
      <c r="F137" s="46" t="str">
        <f t="shared" si="12"/>
        <v>N/A</v>
      </c>
      <c r="G137" s="38">
        <v>37687</v>
      </c>
      <c r="H137" s="46" t="str">
        <f t="shared" si="13"/>
        <v>N/A</v>
      </c>
      <c r="I137" s="12">
        <v>17.940000000000001</v>
      </c>
      <c r="J137" s="12">
        <v>0.81320000000000003</v>
      </c>
      <c r="K137" s="47" t="s">
        <v>739</v>
      </c>
      <c r="L137" s="9" t="str">
        <f t="shared" ref="L137:L141" si="15">IF(J137="Div by 0", "N/A", IF(OR(J137="N/A",K137="N/A"),"N/A", IF(J137&gt;VALUE(MID(K137,1,2)), "No", IF(J137&lt;-1*VALUE(MID(K137,1,2)), "No", "Yes"))))</f>
        <v>Yes</v>
      </c>
    </row>
    <row r="138" spans="1:12" ht="25.5" x14ac:dyDescent="0.2">
      <c r="A138" s="48" t="s">
        <v>1459</v>
      </c>
      <c r="B138" s="37" t="s">
        <v>213</v>
      </c>
      <c r="C138" s="49">
        <v>157.5280477</v>
      </c>
      <c r="D138" s="46" t="str">
        <f t="shared" si="11"/>
        <v>N/A</v>
      </c>
      <c r="E138" s="49">
        <v>161.79488003</v>
      </c>
      <c r="F138" s="46" t="str">
        <f t="shared" si="12"/>
        <v>N/A</v>
      </c>
      <c r="G138" s="49">
        <v>163.80611350999999</v>
      </c>
      <c r="H138" s="46" t="str">
        <f t="shared" si="13"/>
        <v>N/A</v>
      </c>
      <c r="I138" s="12">
        <v>2.7090000000000001</v>
      </c>
      <c r="J138" s="12">
        <v>1.2430000000000001</v>
      </c>
      <c r="K138" s="47" t="s">
        <v>739</v>
      </c>
      <c r="L138" s="9" t="str">
        <f t="shared" si="15"/>
        <v>Yes</v>
      </c>
    </row>
    <row r="139" spans="1:12" ht="25.5" x14ac:dyDescent="0.2">
      <c r="A139" s="48" t="s">
        <v>639</v>
      </c>
      <c r="B139" s="37" t="s">
        <v>213</v>
      </c>
      <c r="C139" s="49">
        <v>1833125</v>
      </c>
      <c r="D139" s="46" t="str">
        <f t="shared" si="11"/>
        <v>N/A</v>
      </c>
      <c r="E139" s="49">
        <v>3794590</v>
      </c>
      <c r="F139" s="46" t="str">
        <f t="shared" si="12"/>
        <v>N/A</v>
      </c>
      <c r="G139" s="49">
        <v>2829614</v>
      </c>
      <c r="H139" s="46" t="str">
        <f t="shared" si="13"/>
        <v>N/A</v>
      </c>
      <c r="I139" s="12">
        <v>107</v>
      </c>
      <c r="J139" s="12">
        <v>-25.4</v>
      </c>
      <c r="K139" s="47" t="s">
        <v>739</v>
      </c>
      <c r="L139" s="9" t="str">
        <f t="shared" si="15"/>
        <v>Yes</v>
      </c>
    </row>
    <row r="140" spans="1:12" x14ac:dyDescent="0.2">
      <c r="A140" s="48" t="s">
        <v>640</v>
      </c>
      <c r="B140" s="37" t="s">
        <v>213</v>
      </c>
      <c r="C140" s="38">
        <v>36</v>
      </c>
      <c r="D140" s="46" t="str">
        <f t="shared" si="11"/>
        <v>N/A</v>
      </c>
      <c r="E140" s="38">
        <v>51</v>
      </c>
      <c r="F140" s="46" t="str">
        <f t="shared" si="12"/>
        <v>N/A</v>
      </c>
      <c r="G140" s="38">
        <v>42</v>
      </c>
      <c r="H140" s="46" t="str">
        <f t="shared" si="13"/>
        <v>N/A</v>
      </c>
      <c r="I140" s="12">
        <v>41.67</v>
      </c>
      <c r="J140" s="12">
        <v>-17.600000000000001</v>
      </c>
      <c r="K140" s="47" t="s">
        <v>739</v>
      </c>
      <c r="L140" s="9" t="str">
        <f t="shared" si="15"/>
        <v>Yes</v>
      </c>
    </row>
    <row r="141" spans="1:12" ht="25.5" x14ac:dyDescent="0.2">
      <c r="A141" s="48" t="s">
        <v>1460</v>
      </c>
      <c r="B141" s="37" t="s">
        <v>213</v>
      </c>
      <c r="C141" s="49">
        <v>50920.138889000002</v>
      </c>
      <c r="D141" s="46" t="str">
        <f t="shared" si="11"/>
        <v>N/A</v>
      </c>
      <c r="E141" s="49">
        <v>74403.725489999997</v>
      </c>
      <c r="F141" s="46" t="str">
        <f t="shared" si="12"/>
        <v>N/A</v>
      </c>
      <c r="G141" s="49">
        <v>67371.761905000007</v>
      </c>
      <c r="H141" s="46" t="str">
        <f t="shared" si="13"/>
        <v>N/A</v>
      </c>
      <c r="I141" s="12">
        <v>46.12</v>
      </c>
      <c r="J141" s="12">
        <v>-9.4499999999999993</v>
      </c>
      <c r="K141" s="47" t="s">
        <v>739</v>
      </c>
      <c r="L141" s="9" t="str">
        <f t="shared" si="15"/>
        <v>Yes</v>
      </c>
    </row>
    <row r="142" spans="1:12" ht="25.5" x14ac:dyDescent="0.2">
      <c r="A142" s="48" t="s">
        <v>641</v>
      </c>
      <c r="B142" s="37" t="s">
        <v>213</v>
      </c>
      <c r="C142" s="49">
        <v>79696090</v>
      </c>
      <c r="D142" s="46" t="str">
        <f t="shared" si="11"/>
        <v>N/A</v>
      </c>
      <c r="E142" s="49">
        <v>80156801</v>
      </c>
      <c r="F142" s="46" t="str">
        <f t="shared" si="12"/>
        <v>N/A</v>
      </c>
      <c r="G142" s="49">
        <v>45903793</v>
      </c>
      <c r="H142" s="46" t="str">
        <f t="shared" si="13"/>
        <v>N/A</v>
      </c>
      <c r="I142" s="12">
        <v>0.57809999999999995</v>
      </c>
      <c r="J142" s="12">
        <v>-42.7</v>
      </c>
      <c r="K142" s="47" t="s">
        <v>739</v>
      </c>
      <c r="L142" s="9" t="str">
        <f t="shared" ref="L142:L153" si="16">IF(J142="Div by 0", "N/A", IF(K142="N/A","N/A", IF(J142&gt;VALUE(MID(K142,1,2)), "No", IF(J142&lt;-1*VALUE(MID(K142,1,2)), "No", "Yes"))))</f>
        <v>No</v>
      </c>
    </row>
    <row r="143" spans="1:12" ht="25.5" x14ac:dyDescent="0.2">
      <c r="A143" s="48" t="s">
        <v>642</v>
      </c>
      <c r="B143" s="37" t="s">
        <v>213</v>
      </c>
      <c r="C143" s="38">
        <v>230847</v>
      </c>
      <c r="D143" s="46" t="str">
        <f t="shared" si="11"/>
        <v>N/A</v>
      </c>
      <c r="E143" s="38">
        <v>236766</v>
      </c>
      <c r="F143" s="46" t="str">
        <f t="shared" si="12"/>
        <v>N/A</v>
      </c>
      <c r="G143" s="38">
        <v>160387</v>
      </c>
      <c r="H143" s="46" t="str">
        <f t="shared" si="13"/>
        <v>N/A</v>
      </c>
      <c r="I143" s="12">
        <v>2.5640000000000001</v>
      </c>
      <c r="J143" s="12">
        <v>-32.299999999999997</v>
      </c>
      <c r="K143" s="47" t="s">
        <v>739</v>
      </c>
      <c r="L143" s="9" t="str">
        <f t="shared" si="16"/>
        <v>No</v>
      </c>
    </row>
    <row r="144" spans="1:12" ht="25.5" x14ac:dyDescent="0.2">
      <c r="A144" s="48" t="s">
        <v>1461</v>
      </c>
      <c r="B144" s="37" t="s">
        <v>213</v>
      </c>
      <c r="C144" s="49">
        <v>345.23337967999998</v>
      </c>
      <c r="D144" s="46" t="str">
        <f t="shared" si="11"/>
        <v>N/A</v>
      </c>
      <c r="E144" s="49">
        <v>338.54861340000002</v>
      </c>
      <c r="F144" s="46" t="str">
        <f t="shared" si="12"/>
        <v>N/A</v>
      </c>
      <c r="G144" s="49">
        <v>286.20644441000002</v>
      </c>
      <c r="H144" s="46" t="str">
        <f t="shared" si="13"/>
        <v>N/A</v>
      </c>
      <c r="I144" s="12">
        <v>-1.94</v>
      </c>
      <c r="J144" s="12">
        <v>-15.5</v>
      </c>
      <c r="K144" s="47" t="s">
        <v>739</v>
      </c>
      <c r="L144" s="9" t="str">
        <f t="shared" si="16"/>
        <v>Yes</v>
      </c>
    </row>
    <row r="145" spans="1:12" ht="25.5" x14ac:dyDescent="0.2">
      <c r="A145" s="48" t="s">
        <v>643</v>
      </c>
      <c r="B145" s="37" t="s">
        <v>213</v>
      </c>
      <c r="C145" s="49">
        <v>468011</v>
      </c>
      <c r="D145" s="46" t="str">
        <f t="shared" ref="D145:D153" si="17">IF($B145="N/A","N/A",IF(C145&gt;10,"No",IF(C145&lt;-10,"No","Yes")))</f>
        <v>N/A</v>
      </c>
      <c r="E145" s="49">
        <v>516404</v>
      </c>
      <c r="F145" s="46" t="str">
        <f t="shared" ref="F145:F153" si="18">IF($B145="N/A","N/A",IF(E145&gt;10,"No",IF(E145&lt;-10,"No","Yes")))</f>
        <v>N/A</v>
      </c>
      <c r="G145" s="49">
        <v>145676</v>
      </c>
      <c r="H145" s="46" t="str">
        <f t="shared" ref="H145:H153" si="19">IF($B145="N/A","N/A",IF(G145&gt;10,"No",IF(G145&lt;-10,"No","Yes")))</f>
        <v>N/A</v>
      </c>
      <c r="I145" s="12">
        <v>10.34</v>
      </c>
      <c r="J145" s="12">
        <v>-71.8</v>
      </c>
      <c r="K145" s="47" t="s">
        <v>739</v>
      </c>
      <c r="L145" s="9" t="str">
        <f t="shared" si="16"/>
        <v>No</v>
      </c>
    </row>
    <row r="146" spans="1:12" x14ac:dyDescent="0.2">
      <c r="A146" s="48" t="s">
        <v>644</v>
      </c>
      <c r="B146" s="37" t="s">
        <v>213</v>
      </c>
      <c r="C146" s="38">
        <v>104</v>
      </c>
      <c r="D146" s="46" t="str">
        <f t="shared" si="17"/>
        <v>N/A</v>
      </c>
      <c r="E146" s="38">
        <v>114</v>
      </c>
      <c r="F146" s="46" t="str">
        <f t="shared" si="18"/>
        <v>N/A</v>
      </c>
      <c r="G146" s="38">
        <v>61</v>
      </c>
      <c r="H146" s="46" t="str">
        <f t="shared" si="19"/>
        <v>N/A</v>
      </c>
      <c r="I146" s="12">
        <v>9.6150000000000002</v>
      </c>
      <c r="J146" s="12">
        <v>-46.5</v>
      </c>
      <c r="K146" s="47" t="s">
        <v>739</v>
      </c>
      <c r="L146" s="9" t="str">
        <f t="shared" si="16"/>
        <v>No</v>
      </c>
    </row>
    <row r="147" spans="1:12" ht="25.5" x14ac:dyDescent="0.2">
      <c r="A147" s="48" t="s">
        <v>1462</v>
      </c>
      <c r="B147" s="37" t="s">
        <v>213</v>
      </c>
      <c r="C147" s="49">
        <v>4500.1057692000004</v>
      </c>
      <c r="D147" s="46" t="str">
        <f t="shared" si="17"/>
        <v>N/A</v>
      </c>
      <c r="E147" s="49">
        <v>4529.8596490999998</v>
      </c>
      <c r="F147" s="46" t="str">
        <f t="shared" si="18"/>
        <v>N/A</v>
      </c>
      <c r="G147" s="49">
        <v>2388.1311475000002</v>
      </c>
      <c r="H147" s="46" t="str">
        <f t="shared" si="19"/>
        <v>N/A</v>
      </c>
      <c r="I147" s="12">
        <v>0.66120000000000001</v>
      </c>
      <c r="J147" s="12">
        <v>-47.3</v>
      </c>
      <c r="K147" s="47" t="s">
        <v>739</v>
      </c>
      <c r="L147" s="9" t="str">
        <f t="shared" si="16"/>
        <v>No</v>
      </c>
    </row>
    <row r="148" spans="1:12" ht="25.5" x14ac:dyDescent="0.2">
      <c r="A148" s="48" t="s">
        <v>645</v>
      </c>
      <c r="B148" s="37" t="s">
        <v>213</v>
      </c>
      <c r="C148" s="49">
        <v>128243306</v>
      </c>
      <c r="D148" s="46" t="str">
        <f t="shared" si="17"/>
        <v>N/A</v>
      </c>
      <c r="E148" s="49">
        <v>135741134</v>
      </c>
      <c r="F148" s="46" t="str">
        <f t="shared" si="18"/>
        <v>N/A</v>
      </c>
      <c r="G148" s="49">
        <v>95651572</v>
      </c>
      <c r="H148" s="46" t="str">
        <f t="shared" si="19"/>
        <v>N/A</v>
      </c>
      <c r="I148" s="12">
        <v>5.8470000000000004</v>
      </c>
      <c r="J148" s="12">
        <v>-29.5</v>
      </c>
      <c r="K148" s="47" t="s">
        <v>739</v>
      </c>
      <c r="L148" s="9" t="str">
        <f t="shared" si="16"/>
        <v>Yes</v>
      </c>
    </row>
    <row r="149" spans="1:12" x14ac:dyDescent="0.2">
      <c r="A149" s="48" t="s">
        <v>646</v>
      </c>
      <c r="B149" s="37" t="s">
        <v>213</v>
      </c>
      <c r="C149" s="38">
        <v>90126</v>
      </c>
      <c r="D149" s="46" t="str">
        <f t="shared" si="17"/>
        <v>N/A</v>
      </c>
      <c r="E149" s="38">
        <v>70669</v>
      </c>
      <c r="F149" s="46" t="str">
        <f t="shared" si="18"/>
        <v>N/A</v>
      </c>
      <c r="G149" s="38">
        <v>54767</v>
      </c>
      <c r="H149" s="46" t="str">
        <f t="shared" si="19"/>
        <v>N/A</v>
      </c>
      <c r="I149" s="12">
        <v>-21.6</v>
      </c>
      <c r="J149" s="12">
        <v>-22.5</v>
      </c>
      <c r="K149" s="47" t="s">
        <v>739</v>
      </c>
      <c r="L149" s="9" t="str">
        <f t="shared" si="16"/>
        <v>Yes</v>
      </c>
    </row>
    <row r="150" spans="1:12" ht="25.5" x14ac:dyDescent="0.2">
      <c r="A150" s="48" t="s">
        <v>1463</v>
      </c>
      <c r="B150" s="37" t="s">
        <v>213</v>
      </c>
      <c r="C150" s="49">
        <v>1422.9335153</v>
      </c>
      <c r="D150" s="46" t="str">
        <f t="shared" si="17"/>
        <v>N/A</v>
      </c>
      <c r="E150" s="49">
        <v>1920.8016811</v>
      </c>
      <c r="F150" s="46" t="str">
        <f t="shared" si="18"/>
        <v>N/A</v>
      </c>
      <c r="G150" s="49">
        <v>1746.5183778999999</v>
      </c>
      <c r="H150" s="46" t="str">
        <f t="shared" si="19"/>
        <v>N/A</v>
      </c>
      <c r="I150" s="12">
        <v>34.99</v>
      </c>
      <c r="J150" s="12">
        <v>-9.07</v>
      </c>
      <c r="K150" s="47" t="s">
        <v>739</v>
      </c>
      <c r="L150" s="9" t="str">
        <f t="shared" si="16"/>
        <v>Yes</v>
      </c>
    </row>
    <row r="151" spans="1:12" ht="25.5" x14ac:dyDescent="0.2">
      <c r="A151" s="48" t="s">
        <v>647</v>
      </c>
      <c r="B151" s="37" t="s">
        <v>213</v>
      </c>
      <c r="C151" s="49">
        <v>9083524</v>
      </c>
      <c r="D151" s="46" t="str">
        <f t="shared" si="17"/>
        <v>N/A</v>
      </c>
      <c r="E151" s="49">
        <v>9814590</v>
      </c>
      <c r="F151" s="46" t="str">
        <f t="shared" si="18"/>
        <v>N/A</v>
      </c>
      <c r="G151" s="49">
        <v>11965792</v>
      </c>
      <c r="H151" s="46" t="str">
        <f t="shared" si="19"/>
        <v>N/A</v>
      </c>
      <c r="I151" s="12">
        <v>8.048</v>
      </c>
      <c r="J151" s="12">
        <v>21.92</v>
      </c>
      <c r="K151" s="47" t="s">
        <v>739</v>
      </c>
      <c r="L151" s="9" t="str">
        <f t="shared" si="16"/>
        <v>Yes</v>
      </c>
    </row>
    <row r="152" spans="1:12" x14ac:dyDescent="0.2">
      <c r="A152" s="48" t="s">
        <v>648</v>
      </c>
      <c r="B152" s="37" t="s">
        <v>213</v>
      </c>
      <c r="C152" s="38">
        <v>992</v>
      </c>
      <c r="D152" s="46" t="str">
        <f t="shared" si="17"/>
        <v>N/A</v>
      </c>
      <c r="E152" s="38">
        <v>1130</v>
      </c>
      <c r="F152" s="46" t="str">
        <f t="shared" si="18"/>
        <v>N/A</v>
      </c>
      <c r="G152" s="38">
        <v>1527</v>
      </c>
      <c r="H152" s="46" t="str">
        <f t="shared" si="19"/>
        <v>N/A</v>
      </c>
      <c r="I152" s="12">
        <v>13.91</v>
      </c>
      <c r="J152" s="12">
        <v>35.130000000000003</v>
      </c>
      <c r="K152" s="47" t="s">
        <v>739</v>
      </c>
      <c r="L152" s="9" t="str">
        <f t="shared" si="16"/>
        <v>No</v>
      </c>
    </row>
    <row r="153" spans="1:12" ht="25.5" x14ac:dyDescent="0.2">
      <c r="A153" s="48" t="s">
        <v>1464</v>
      </c>
      <c r="B153" s="37" t="s">
        <v>213</v>
      </c>
      <c r="C153" s="49">
        <v>9156.7782258000007</v>
      </c>
      <c r="D153" s="46" t="str">
        <f t="shared" si="17"/>
        <v>N/A</v>
      </c>
      <c r="E153" s="49">
        <v>8685.4778760999998</v>
      </c>
      <c r="F153" s="46" t="str">
        <f t="shared" si="18"/>
        <v>N/A</v>
      </c>
      <c r="G153" s="49">
        <v>7836.1440732999999</v>
      </c>
      <c r="H153" s="46" t="str">
        <f t="shared" si="19"/>
        <v>N/A</v>
      </c>
      <c r="I153" s="12">
        <v>-5.15</v>
      </c>
      <c r="J153" s="12">
        <v>-9.7799999999999994</v>
      </c>
      <c r="K153" s="47" t="s">
        <v>739</v>
      </c>
      <c r="L153" s="9" t="str">
        <f t="shared" si="16"/>
        <v>Yes</v>
      </c>
    </row>
    <row r="154" spans="1:12" x14ac:dyDescent="0.2">
      <c r="A154" s="48" t="s">
        <v>1530</v>
      </c>
      <c r="B154" s="37" t="s">
        <v>213</v>
      </c>
      <c r="C154" s="49">
        <v>916.95686427999999</v>
      </c>
      <c r="D154" s="46" t="str">
        <f t="shared" ref="D154:D173" si="20">IF($B154="N/A","N/A",IF(C154&gt;10,"No",IF(C154&lt;-10,"No","Yes")))</f>
        <v>N/A</v>
      </c>
      <c r="E154" s="49">
        <v>905.98321539000005</v>
      </c>
      <c r="F154" s="46" t="str">
        <f t="shared" ref="F154:F173" si="21">IF($B154="N/A","N/A",IF(E154&gt;10,"No",IF(E154&lt;-10,"No","Yes")))</f>
        <v>N/A</v>
      </c>
      <c r="G154" s="49">
        <v>749.58755350000001</v>
      </c>
      <c r="H154" s="46" t="str">
        <f t="shared" ref="H154:H173" si="22">IF($B154="N/A","N/A",IF(G154&gt;10,"No",IF(G154&lt;-10,"No","Yes")))</f>
        <v>N/A</v>
      </c>
      <c r="I154" s="12">
        <v>-1.2</v>
      </c>
      <c r="J154" s="12">
        <v>-17.3</v>
      </c>
      <c r="K154" s="47" t="s">
        <v>739</v>
      </c>
      <c r="L154" s="9" t="str">
        <f t="shared" ref="L154:L173" si="23">IF(J154="Div by 0", "N/A", IF(K154="N/A","N/A", IF(J154&gt;VALUE(MID(K154,1,2)), "No", IF(J154&lt;-1*VALUE(MID(K154,1,2)), "No", "Yes"))))</f>
        <v>Yes</v>
      </c>
    </row>
    <row r="155" spans="1:12" x14ac:dyDescent="0.2">
      <c r="A155" s="53" t="s">
        <v>1531</v>
      </c>
      <c r="B155" s="37" t="s">
        <v>213</v>
      </c>
      <c r="C155" s="49">
        <v>240.31512341000001</v>
      </c>
      <c r="D155" s="46" t="str">
        <f t="shared" si="20"/>
        <v>N/A</v>
      </c>
      <c r="E155" s="49">
        <v>459.51478608999997</v>
      </c>
      <c r="F155" s="46" t="str">
        <f t="shared" si="21"/>
        <v>N/A</v>
      </c>
      <c r="G155" s="49">
        <v>470.39858423999999</v>
      </c>
      <c r="H155" s="46" t="str">
        <f t="shared" si="22"/>
        <v>N/A</v>
      </c>
      <c r="I155" s="12">
        <v>91.21</v>
      </c>
      <c r="J155" s="12">
        <v>2.3690000000000002</v>
      </c>
      <c r="K155" s="47" t="s">
        <v>739</v>
      </c>
      <c r="L155" s="9" t="str">
        <f t="shared" si="23"/>
        <v>Yes</v>
      </c>
    </row>
    <row r="156" spans="1:12" ht="25.5" x14ac:dyDescent="0.2">
      <c r="A156" s="53" t="s">
        <v>1532</v>
      </c>
      <c r="B156" s="37" t="s">
        <v>213</v>
      </c>
      <c r="C156" s="49">
        <v>1946.8481587000001</v>
      </c>
      <c r="D156" s="46" t="str">
        <f t="shared" si="20"/>
        <v>N/A</v>
      </c>
      <c r="E156" s="49">
        <v>1981.1418073</v>
      </c>
      <c r="F156" s="46" t="str">
        <f t="shared" si="21"/>
        <v>N/A</v>
      </c>
      <c r="G156" s="49">
        <v>1919.8339467999999</v>
      </c>
      <c r="H156" s="46" t="str">
        <f t="shared" si="22"/>
        <v>N/A</v>
      </c>
      <c r="I156" s="12">
        <v>1.7609999999999999</v>
      </c>
      <c r="J156" s="12">
        <v>-3.09</v>
      </c>
      <c r="K156" s="47" t="s">
        <v>739</v>
      </c>
      <c r="L156" s="9" t="str">
        <f t="shared" si="23"/>
        <v>Yes</v>
      </c>
    </row>
    <row r="157" spans="1:12" x14ac:dyDescent="0.2">
      <c r="A157" s="53" t="s">
        <v>1533</v>
      </c>
      <c r="B157" s="37" t="s">
        <v>213</v>
      </c>
      <c r="C157" s="49">
        <v>471.84927285999999</v>
      </c>
      <c r="D157" s="46" t="str">
        <f t="shared" si="20"/>
        <v>N/A</v>
      </c>
      <c r="E157" s="49">
        <v>442.03857915999998</v>
      </c>
      <c r="F157" s="46" t="str">
        <f t="shared" si="21"/>
        <v>N/A</v>
      </c>
      <c r="G157" s="49">
        <v>432.08089754999997</v>
      </c>
      <c r="H157" s="46" t="str">
        <f t="shared" si="22"/>
        <v>N/A</v>
      </c>
      <c r="I157" s="12">
        <v>-6.32</v>
      </c>
      <c r="J157" s="12">
        <v>-2.25</v>
      </c>
      <c r="K157" s="47" t="s">
        <v>739</v>
      </c>
      <c r="L157" s="9" t="str">
        <f t="shared" si="23"/>
        <v>Yes</v>
      </c>
    </row>
    <row r="158" spans="1:12" x14ac:dyDescent="0.2">
      <c r="A158" s="53" t="s">
        <v>1534</v>
      </c>
      <c r="B158" s="37" t="s">
        <v>213</v>
      </c>
      <c r="C158" s="49">
        <v>1432.9884915</v>
      </c>
      <c r="D158" s="46" t="str">
        <f t="shared" si="20"/>
        <v>N/A</v>
      </c>
      <c r="E158" s="49">
        <v>1373.0409755000001</v>
      </c>
      <c r="F158" s="46" t="str">
        <f t="shared" si="21"/>
        <v>N/A</v>
      </c>
      <c r="G158" s="49">
        <v>1395.2495567000001</v>
      </c>
      <c r="H158" s="46" t="str">
        <f t="shared" si="22"/>
        <v>N/A</v>
      </c>
      <c r="I158" s="12">
        <v>-4.18</v>
      </c>
      <c r="J158" s="12">
        <v>1.617</v>
      </c>
      <c r="K158" s="47" t="s">
        <v>739</v>
      </c>
      <c r="L158" s="9" t="str">
        <f t="shared" si="23"/>
        <v>Yes</v>
      </c>
    </row>
    <row r="159" spans="1:12" x14ac:dyDescent="0.2">
      <c r="A159" s="48" t="s">
        <v>1535</v>
      </c>
      <c r="B159" s="37" t="s">
        <v>213</v>
      </c>
      <c r="C159" s="49">
        <v>1572.2955366000001</v>
      </c>
      <c r="D159" s="46" t="str">
        <f t="shared" si="20"/>
        <v>N/A</v>
      </c>
      <c r="E159" s="49">
        <v>1593.0397691000001</v>
      </c>
      <c r="F159" s="46" t="str">
        <f t="shared" si="21"/>
        <v>N/A</v>
      </c>
      <c r="G159" s="49">
        <v>1688.9115443999999</v>
      </c>
      <c r="H159" s="46" t="str">
        <f t="shared" si="22"/>
        <v>N/A</v>
      </c>
      <c r="I159" s="12">
        <v>1.319</v>
      </c>
      <c r="J159" s="12">
        <v>6.0179999999999998</v>
      </c>
      <c r="K159" s="47" t="s">
        <v>739</v>
      </c>
      <c r="L159" s="9" t="str">
        <f t="shared" si="23"/>
        <v>Yes</v>
      </c>
    </row>
    <row r="160" spans="1:12" x14ac:dyDescent="0.2">
      <c r="A160" s="53" t="s">
        <v>1536</v>
      </c>
      <c r="B160" s="37" t="s">
        <v>213</v>
      </c>
      <c r="C160" s="49">
        <v>15529.538568</v>
      </c>
      <c r="D160" s="46" t="str">
        <f t="shared" si="20"/>
        <v>N/A</v>
      </c>
      <c r="E160" s="49">
        <v>16878.305999</v>
      </c>
      <c r="F160" s="46" t="str">
        <f t="shared" si="21"/>
        <v>N/A</v>
      </c>
      <c r="G160" s="49">
        <v>12506.703379</v>
      </c>
      <c r="H160" s="46" t="str">
        <f t="shared" si="22"/>
        <v>N/A</v>
      </c>
      <c r="I160" s="12">
        <v>8.6850000000000005</v>
      </c>
      <c r="J160" s="12">
        <v>-25.9</v>
      </c>
      <c r="K160" s="47" t="s">
        <v>739</v>
      </c>
      <c r="L160" s="9" t="str">
        <f t="shared" si="23"/>
        <v>Yes</v>
      </c>
    </row>
    <row r="161" spans="1:12" ht="25.5" x14ac:dyDescent="0.2">
      <c r="A161" s="53" t="s">
        <v>1537</v>
      </c>
      <c r="B161" s="37" t="s">
        <v>213</v>
      </c>
      <c r="C161" s="49">
        <v>2813.3138342000002</v>
      </c>
      <c r="D161" s="46" t="str">
        <f t="shared" si="20"/>
        <v>N/A</v>
      </c>
      <c r="E161" s="49">
        <v>2856.7848822999999</v>
      </c>
      <c r="F161" s="46" t="str">
        <f t="shared" si="21"/>
        <v>N/A</v>
      </c>
      <c r="G161" s="49">
        <v>5654.2180996999996</v>
      </c>
      <c r="H161" s="46" t="str">
        <f t="shared" si="22"/>
        <v>N/A</v>
      </c>
      <c r="I161" s="12">
        <v>1.5449999999999999</v>
      </c>
      <c r="J161" s="12">
        <v>97.92</v>
      </c>
      <c r="K161" s="47" t="s">
        <v>739</v>
      </c>
      <c r="L161" s="9" t="str">
        <f t="shared" si="23"/>
        <v>No</v>
      </c>
    </row>
    <row r="162" spans="1:12" x14ac:dyDescent="0.2">
      <c r="A162" s="53" t="s">
        <v>1538</v>
      </c>
      <c r="B162" s="37" t="s">
        <v>213</v>
      </c>
      <c r="C162" s="49">
        <v>95.622446171999997</v>
      </c>
      <c r="D162" s="46" t="str">
        <f t="shared" si="20"/>
        <v>N/A</v>
      </c>
      <c r="E162" s="49">
        <v>110.57084417</v>
      </c>
      <c r="F162" s="46" t="str">
        <f t="shared" si="21"/>
        <v>N/A</v>
      </c>
      <c r="G162" s="49">
        <v>102.80923285</v>
      </c>
      <c r="H162" s="46" t="str">
        <f t="shared" si="22"/>
        <v>N/A</v>
      </c>
      <c r="I162" s="12">
        <v>15.63</v>
      </c>
      <c r="J162" s="12">
        <v>-7.02</v>
      </c>
      <c r="K162" s="47" t="s">
        <v>739</v>
      </c>
      <c r="L162" s="9" t="str">
        <f t="shared" si="23"/>
        <v>Yes</v>
      </c>
    </row>
    <row r="163" spans="1:12" x14ac:dyDescent="0.2">
      <c r="A163" s="53" t="s">
        <v>1539</v>
      </c>
      <c r="B163" s="37" t="s">
        <v>213</v>
      </c>
      <c r="C163" s="49">
        <v>1.2482487056</v>
      </c>
      <c r="D163" s="46" t="str">
        <f t="shared" si="20"/>
        <v>N/A</v>
      </c>
      <c r="E163" s="49">
        <v>1.9164885431000001</v>
      </c>
      <c r="F163" s="46" t="str">
        <f t="shared" si="21"/>
        <v>N/A</v>
      </c>
      <c r="G163" s="49">
        <v>0.53672421839999995</v>
      </c>
      <c r="H163" s="46" t="str">
        <f t="shared" si="22"/>
        <v>N/A</v>
      </c>
      <c r="I163" s="12">
        <v>53.53</v>
      </c>
      <c r="J163" s="12">
        <v>-72</v>
      </c>
      <c r="K163" s="47" t="s">
        <v>739</v>
      </c>
      <c r="L163" s="9" t="str">
        <f t="shared" si="23"/>
        <v>No</v>
      </c>
    </row>
    <row r="164" spans="1:12" x14ac:dyDescent="0.2">
      <c r="A164" s="48" t="s">
        <v>1540</v>
      </c>
      <c r="B164" s="37" t="s">
        <v>213</v>
      </c>
      <c r="C164" s="49">
        <v>510.55592178000001</v>
      </c>
      <c r="D164" s="46" t="str">
        <f t="shared" si="20"/>
        <v>N/A</v>
      </c>
      <c r="E164" s="49">
        <v>503.68676427000003</v>
      </c>
      <c r="F164" s="46" t="str">
        <f t="shared" si="21"/>
        <v>N/A</v>
      </c>
      <c r="G164" s="49">
        <v>375.02999652</v>
      </c>
      <c r="H164" s="46" t="str">
        <f t="shared" si="22"/>
        <v>N/A</v>
      </c>
      <c r="I164" s="12">
        <v>-1.35</v>
      </c>
      <c r="J164" s="12">
        <v>-25.5</v>
      </c>
      <c r="K164" s="47" t="s">
        <v>739</v>
      </c>
      <c r="L164" s="9" t="str">
        <f t="shared" si="23"/>
        <v>Yes</v>
      </c>
    </row>
    <row r="165" spans="1:12" x14ac:dyDescent="0.2">
      <c r="A165" s="53" t="s">
        <v>1541</v>
      </c>
      <c r="B165" s="37" t="s">
        <v>213</v>
      </c>
      <c r="C165" s="49">
        <v>46.730990933999998</v>
      </c>
      <c r="D165" s="46" t="str">
        <f t="shared" si="20"/>
        <v>N/A</v>
      </c>
      <c r="E165" s="49">
        <v>47.367555568</v>
      </c>
      <c r="F165" s="46" t="str">
        <f t="shared" si="21"/>
        <v>N/A</v>
      </c>
      <c r="G165" s="49">
        <v>45.655003854</v>
      </c>
      <c r="H165" s="46" t="str">
        <f t="shared" si="22"/>
        <v>N/A</v>
      </c>
      <c r="I165" s="12">
        <v>1.3620000000000001</v>
      </c>
      <c r="J165" s="12">
        <v>-3.62</v>
      </c>
      <c r="K165" s="47" t="s">
        <v>739</v>
      </c>
      <c r="L165" s="9" t="str">
        <f t="shared" si="23"/>
        <v>Yes</v>
      </c>
    </row>
    <row r="166" spans="1:12" x14ac:dyDescent="0.2">
      <c r="A166" s="53" t="s">
        <v>1542</v>
      </c>
      <c r="B166" s="37" t="s">
        <v>213</v>
      </c>
      <c r="C166" s="49">
        <v>1336.9995601000001</v>
      </c>
      <c r="D166" s="46" t="str">
        <f t="shared" si="20"/>
        <v>N/A</v>
      </c>
      <c r="E166" s="49">
        <v>1327.4019361999999</v>
      </c>
      <c r="F166" s="46" t="str">
        <f t="shared" si="21"/>
        <v>N/A</v>
      </c>
      <c r="G166" s="49">
        <v>1074.5279591000001</v>
      </c>
      <c r="H166" s="46" t="str">
        <f t="shared" si="22"/>
        <v>N/A</v>
      </c>
      <c r="I166" s="12">
        <v>-0.71799999999999997</v>
      </c>
      <c r="J166" s="12">
        <v>-19.100000000000001</v>
      </c>
      <c r="K166" s="47" t="s">
        <v>739</v>
      </c>
      <c r="L166" s="9" t="str">
        <f t="shared" si="23"/>
        <v>Yes</v>
      </c>
    </row>
    <row r="167" spans="1:12" x14ac:dyDescent="0.2">
      <c r="A167" s="53" t="s">
        <v>1543</v>
      </c>
      <c r="B167" s="37" t="s">
        <v>213</v>
      </c>
      <c r="C167" s="49">
        <v>279.82186674000002</v>
      </c>
      <c r="D167" s="46" t="str">
        <f t="shared" si="20"/>
        <v>N/A</v>
      </c>
      <c r="E167" s="49">
        <v>277.95129829000001</v>
      </c>
      <c r="F167" s="46" t="str">
        <f t="shared" si="21"/>
        <v>N/A</v>
      </c>
      <c r="G167" s="49">
        <v>301.10393512000002</v>
      </c>
      <c r="H167" s="46" t="str">
        <f t="shared" si="22"/>
        <v>N/A</v>
      </c>
      <c r="I167" s="12">
        <v>-0.66800000000000004</v>
      </c>
      <c r="J167" s="12">
        <v>8.33</v>
      </c>
      <c r="K167" s="47" t="s">
        <v>739</v>
      </c>
      <c r="L167" s="9" t="str">
        <f t="shared" si="23"/>
        <v>Yes</v>
      </c>
    </row>
    <row r="168" spans="1:12" x14ac:dyDescent="0.2">
      <c r="A168" s="53" t="s">
        <v>1544</v>
      </c>
      <c r="B168" s="37" t="s">
        <v>213</v>
      </c>
      <c r="C168" s="49">
        <v>361.96668190000003</v>
      </c>
      <c r="D168" s="46" t="str">
        <f t="shared" si="20"/>
        <v>N/A</v>
      </c>
      <c r="E168" s="49">
        <v>348.97612432</v>
      </c>
      <c r="F168" s="46" t="str">
        <f t="shared" si="21"/>
        <v>N/A</v>
      </c>
      <c r="G168" s="49">
        <v>358.57070565999999</v>
      </c>
      <c r="H168" s="46" t="str">
        <f t="shared" si="22"/>
        <v>N/A</v>
      </c>
      <c r="I168" s="12">
        <v>-3.59</v>
      </c>
      <c r="J168" s="12">
        <v>2.7490000000000001</v>
      </c>
      <c r="K168" s="47" t="s">
        <v>739</v>
      </c>
      <c r="L168" s="9" t="str">
        <f t="shared" si="23"/>
        <v>Yes</v>
      </c>
    </row>
    <row r="169" spans="1:12" x14ac:dyDescent="0.2">
      <c r="A169" s="48" t="s">
        <v>1545</v>
      </c>
      <c r="B169" s="37" t="s">
        <v>213</v>
      </c>
      <c r="C169" s="49">
        <v>1974.2226338</v>
      </c>
      <c r="D169" s="46" t="str">
        <f t="shared" si="20"/>
        <v>N/A</v>
      </c>
      <c r="E169" s="49">
        <v>2026.8982361999999</v>
      </c>
      <c r="F169" s="46" t="str">
        <f t="shared" si="21"/>
        <v>N/A</v>
      </c>
      <c r="G169" s="49">
        <v>1898.5012095</v>
      </c>
      <c r="H169" s="46" t="str">
        <f t="shared" si="22"/>
        <v>N/A</v>
      </c>
      <c r="I169" s="12">
        <v>2.6680000000000001</v>
      </c>
      <c r="J169" s="12">
        <v>-6.33</v>
      </c>
      <c r="K169" s="47" t="s">
        <v>739</v>
      </c>
      <c r="L169" s="9" t="str">
        <f t="shared" si="23"/>
        <v>Yes</v>
      </c>
    </row>
    <row r="170" spans="1:12" x14ac:dyDescent="0.2">
      <c r="A170" s="53" t="s">
        <v>1546</v>
      </c>
      <c r="B170" s="37" t="s">
        <v>213</v>
      </c>
      <c r="C170" s="49">
        <v>3395.3895876000001</v>
      </c>
      <c r="D170" s="46" t="str">
        <f t="shared" si="20"/>
        <v>N/A</v>
      </c>
      <c r="E170" s="49">
        <v>3692.3864663999998</v>
      </c>
      <c r="F170" s="46" t="str">
        <f t="shared" si="21"/>
        <v>N/A</v>
      </c>
      <c r="G170" s="49">
        <v>4000.3251389000002</v>
      </c>
      <c r="H170" s="46" t="str">
        <f t="shared" si="22"/>
        <v>N/A</v>
      </c>
      <c r="I170" s="12">
        <v>8.7469999999999999</v>
      </c>
      <c r="J170" s="12">
        <v>8.34</v>
      </c>
      <c r="K170" s="47" t="s">
        <v>739</v>
      </c>
      <c r="L170" s="9" t="str">
        <f t="shared" si="23"/>
        <v>Yes</v>
      </c>
    </row>
    <row r="171" spans="1:12" x14ac:dyDescent="0.2">
      <c r="A171" s="53" t="s">
        <v>1547</v>
      </c>
      <c r="B171" s="37" t="s">
        <v>213</v>
      </c>
      <c r="C171" s="49">
        <v>3887.0671573999998</v>
      </c>
      <c r="D171" s="46" t="str">
        <f t="shared" si="20"/>
        <v>N/A</v>
      </c>
      <c r="E171" s="49">
        <v>4083.0769813000002</v>
      </c>
      <c r="F171" s="46" t="str">
        <f t="shared" si="21"/>
        <v>N/A</v>
      </c>
      <c r="G171" s="49">
        <v>4759.8781915</v>
      </c>
      <c r="H171" s="46" t="str">
        <f t="shared" si="22"/>
        <v>N/A</v>
      </c>
      <c r="I171" s="12">
        <v>5.0430000000000001</v>
      </c>
      <c r="J171" s="12">
        <v>16.579999999999998</v>
      </c>
      <c r="K171" s="47" t="s">
        <v>739</v>
      </c>
      <c r="L171" s="9" t="str">
        <f t="shared" si="23"/>
        <v>Yes</v>
      </c>
    </row>
    <row r="172" spans="1:12" x14ac:dyDescent="0.2">
      <c r="A172" s="53" t="s">
        <v>1548</v>
      </c>
      <c r="B172" s="37" t="s">
        <v>213</v>
      </c>
      <c r="C172" s="49">
        <v>1094.4134541000001</v>
      </c>
      <c r="D172" s="46" t="str">
        <f t="shared" si="20"/>
        <v>N/A</v>
      </c>
      <c r="E172" s="49">
        <v>1107.0689593</v>
      </c>
      <c r="F172" s="46" t="str">
        <f t="shared" si="21"/>
        <v>N/A</v>
      </c>
      <c r="G172" s="49">
        <v>1110.3459545999999</v>
      </c>
      <c r="H172" s="46" t="str">
        <f t="shared" si="22"/>
        <v>N/A</v>
      </c>
      <c r="I172" s="12">
        <v>1.1559999999999999</v>
      </c>
      <c r="J172" s="12">
        <v>0.29599999999999999</v>
      </c>
      <c r="K172" s="47" t="s">
        <v>739</v>
      </c>
      <c r="L172" s="9" t="str">
        <f t="shared" si="23"/>
        <v>Yes</v>
      </c>
    </row>
    <row r="173" spans="1:12" x14ac:dyDescent="0.2">
      <c r="A173" s="53" t="s">
        <v>1549</v>
      </c>
      <c r="B173" s="37" t="s">
        <v>213</v>
      </c>
      <c r="C173" s="49">
        <v>2043.4054627</v>
      </c>
      <c r="D173" s="46" t="str">
        <f t="shared" si="20"/>
        <v>N/A</v>
      </c>
      <c r="E173" s="49">
        <v>2077.5546340999999</v>
      </c>
      <c r="F173" s="46" t="str">
        <f t="shared" si="21"/>
        <v>N/A</v>
      </c>
      <c r="G173" s="49">
        <v>2103.1823819000001</v>
      </c>
      <c r="H173" s="46" t="str">
        <f t="shared" si="22"/>
        <v>N/A</v>
      </c>
      <c r="I173" s="12">
        <v>1.671</v>
      </c>
      <c r="J173" s="12">
        <v>1.234</v>
      </c>
      <c r="K173" s="47" t="s">
        <v>739</v>
      </c>
      <c r="L173" s="9" t="str">
        <f t="shared" si="23"/>
        <v>Yes</v>
      </c>
    </row>
    <row r="174" spans="1:12" x14ac:dyDescent="0.2">
      <c r="A174" s="48" t="s">
        <v>373</v>
      </c>
      <c r="B174" s="37" t="s">
        <v>213</v>
      </c>
      <c r="C174" s="8">
        <v>11.859146063000001</v>
      </c>
      <c r="D174" s="46" t="str">
        <f t="shared" ref="D174:D203" si="24">IF($B174="N/A","N/A",IF(C174&gt;10,"No",IF(C174&lt;-10,"No","Yes")))</f>
        <v>N/A</v>
      </c>
      <c r="E174" s="8">
        <v>12.168290312</v>
      </c>
      <c r="F174" s="46" t="str">
        <f t="shared" ref="F174:F203" si="25">IF($B174="N/A","N/A",IF(E174&gt;10,"No",IF(E174&lt;-10,"No","Yes")))</f>
        <v>N/A</v>
      </c>
      <c r="G174" s="8">
        <v>11.379357772000001</v>
      </c>
      <c r="H174" s="46" t="str">
        <f t="shared" ref="H174:H203" si="26">IF($B174="N/A","N/A",IF(G174&gt;10,"No",IF(G174&lt;-10,"No","Yes")))</f>
        <v>N/A</v>
      </c>
      <c r="I174" s="12">
        <v>2.6070000000000002</v>
      </c>
      <c r="J174" s="12">
        <v>-6.48</v>
      </c>
      <c r="K174" s="47" t="s">
        <v>739</v>
      </c>
      <c r="L174" s="9" t="str">
        <f t="shared" ref="L174:L203" si="27">IF(J174="Div by 0", "N/A", IF(K174="N/A","N/A", IF(J174&gt;VALUE(MID(K174,1,2)), "No", IF(J174&lt;-1*VALUE(MID(K174,1,2)), "No", "Yes"))))</f>
        <v>Yes</v>
      </c>
    </row>
    <row r="175" spans="1:12" x14ac:dyDescent="0.2">
      <c r="A175" s="53" t="s">
        <v>483</v>
      </c>
      <c r="B175" s="37" t="s">
        <v>213</v>
      </c>
      <c r="C175" s="8">
        <v>17.324320074999999</v>
      </c>
      <c r="D175" s="46" t="str">
        <f t="shared" si="24"/>
        <v>N/A</v>
      </c>
      <c r="E175" s="8">
        <v>29.544769370000001</v>
      </c>
      <c r="F175" s="46" t="str">
        <f t="shared" si="25"/>
        <v>N/A</v>
      </c>
      <c r="G175" s="8">
        <v>28.463348343</v>
      </c>
      <c r="H175" s="46" t="str">
        <f t="shared" si="26"/>
        <v>N/A</v>
      </c>
      <c r="I175" s="12">
        <v>70.540000000000006</v>
      </c>
      <c r="J175" s="12">
        <v>-3.66</v>
      </c>
      <c r="K175" s="47" t="s">
        <v>739</v>
      </c>
      <c r="L175" s="9" t="str">
        <f t="shared" si="27"/>
        <v>Yes</v>
      </c>
    </row>
    <row r="176" spans="1:12" x14ac:dyDescent="0.2">
      <c r="A176" s="53" t="s">
        <v>484</v>
      </c>
      <c r="B176" s="37" t="s">
        <v>213</v>
      </c>
      <c r="C176" s="8">
        <v>16.105818797000001</v>
      </c>
      <c r="D176" s="46" t="str">
        <f t="shared" si="24"/>
        <v>N/A</v>
      </c>
      <c r="E176" s="8">
        <v>18.858294065999999</v>
      </c>
      <c r="F176" s="46" t="str">
        <f t="shared" si="25"/>
        <v>N/A</v>
      </c>
      <c r="G176" s="8">
        <v>20.088284034000001</v>
      </c>
      <c r="H176" s="46" t="str">
        <f t="shared" si="26"/>
        <v>N/A</v>
      </c>
      <c r="I176" s="12">
        <v>17.09</v>
      </c>
      <c r="J176" s="12">
        <v>6.5220000000000002</v>
      </c>
      <c r="K176" s="47" t="s">
        <v>739</v>
      </c>
      <c r="L176" s="9" t="str">
        <f t="shared" si="27"/>
        <v>Yes</v>
      </c>
    </row>
    <row r="177" spans="1:12" x14ac:dyDescent="0.2">
      <c r="A177" s="53" t="s">
        <v>485</v>
      </c>
      <c r="B177" s="37" t="s">
        <v>213</v>
      </c>
      <c r="C177" s="8">
        <v>5.4007466135</v>
      </c>
      <c r="D177" s="46" t="str">
        <f t="shared" si="24"/>
        <v>N/A</v>
      </c>
      <c r="E177" s="8">
        <v>4.6076516329999997</v>
      </c>
      <c r="F177" s="46" t="str">
        <f t="shared" si="25"/>
        <v>N/A</v>
      </c>
      <c r="G177" s="8">
        <v>4.3444474967</v>
      </c>
      <c r="H177" s="46" t="str">
        <f t="shared" si="26"/>
        <v>N/A</v>
      </c>
      <c r="I177" s="12">
        <v>-14.7</v>
      </c>
      <c r="J177" s="12">
        <v>-5.71</v>
      </c>
      <c r="K177" s="47" t="s">
        <v>739</v>
      </c>
      <c r="L177" s="9" t="str">
        <f t="shared" si="27"/>
        <v>Yes</v>
      </c>
    </row>
    <row r="178" spans="1:12" x14ac:dyDescent="0.2">
      <c r="A178" s="53" t="s">
        <v>486</v>
      </c>
      <c r="B178" s="37" t="s">
        <v>213</v>
      </c>
      <c r="C178" s="8">
        <v>29.930818430999999</v>
      </c>
      <c r="D178" s="46" t="str">
        <f t="shared" si="24"/>
        <v>N/A</v>
      </c>
      <c r="E178" s="8">
        <v>27.289244186000001</v>
      </c>
      <c r="F178" s="46" t="str">
        <f t="shared" si="25"/>
        <v>N/A</v>
      </c>
      <c r="G178" s="8">
        <v>25.964639393999999</v>
      </c>
      <c r="H178" s="46" t="str">
        <f t="shared" si="26"/>
        <v>N/A</v>
      </c>
      <c r="I178" s="12">
        <v>-8.83</v>
      </c>
      <c r="J178" s="12">
        <v>-4.8499999999999996</v>
      </c>
      <c r="K178" s="47" t="s">
        <v>739</v>
      </c>
      <c r="L178" s="9" t="str">
        <f t="shared" si="27"/>
        <v>Yes</v>
      </c>
    </row>
    <row r="179" spans="1:12" x14ac:dyDescent="0.2">
      <c r="A179" s="48" t="s">
        <v>1550</v>
      </c>
      <c r="B179" s="37" t="s">
        <v>213</v>
      </c>
      <c r="C179" s="8">
        <v>3.7223175615000001</v>
      </c>
      <c r="D179" s="46" t="str">
        <f t="shared" si="24"/>
        <v>N/A</v>
      </c>
      <c r="E179" s="8">
        <v>3.5878555384999999</v>
      </c>
      <c r="F179" s="46" t="str">
        <f t="shared" si="25"/>
        <v>N/A</v>
      </c>
      <c r="G179" s="8">
        <v>3.7930113834000001</v>
      </c>
      <c r="H179" s="46" t="str">
        <f t="shared" si="26"/>
        <v>N/A</v>
      </c>
      <c r="I179" s="12">
        <v>-3.61</v>
      </c>
      <c r="J179" s="12">
        <v>5.718</v>
      </c>
      <c r="K179" s="47" t="s">
        <v>739</v>
      </c>
      <c r="L179" s="9" t="str">
        <f t="shared" si="27"/>
        <v>Yes</v>
      </c>
    </row>
    <row r="180" spans="1:12" x14ac:dyDescent="0.2">
      <c r="A180" s="53" t="s">
        <v>1551</v>
      </c>
      <c r="B180" s="37" t="s">
        <v>213</v>
      </c>
      <c r="C180" s="8">
        <v>40.588481895000001</v>
      </c>
      <c r="D180" s="46" t="str">
        <f t="shared" si="24"/>
        <v>N/A</v>
      </c>
      <c r="E180" s="8">
        <v>41.058459177000003</v>
      </c>
      <c r="F180" s="46" t="str">
        <f t="shared" si="25"/>
        <v>N/A</v>
      </c>
      <c r="G180" s="8">
        <v>31.25431017</v>
      </c>
      <c r="H180" s="46" t="str">
        <f t="shared" si="26"/>
        <v>N/A</v>
      </c>
      <c r="I180" s="12">
        <v>1.1579999999999999</v>
      </c>
      <c r="J180" s="12">
        <v>-23.9</v>
      </c>
      <c r="K180" s="47" t="s">
        <v>739</v>
      </c>
      <c r="L180" s="9" t="str">
        <f t="shared" si="27"/>
        <v>Yes</v>
      </c>
    </row>
    <row r="181" spans="1:12" x14ac:dyDescent="0.2">
      <c r="A181" s="53" t="s">
        <v>1552</v>
      </c>
      <c r="B181" s="37" t="s">
        <v>213</v>
      </c>
      <c r="C181" s="8">
        <v>4.9404099137999999</v>
      </c>
      <c r="D181" s="46" t="str">
        <f t="shared" si="24"/>
        <v>N/A</v>
      </c>
      <c r="E181" s="8">
        <v>4.9276969152000003</v>
      </c>
      <c r="F181" s="46" t="str">
        <f t="shared" si="25"/>
        <v>N/A</v>
      </c>
      <c r="G181" s="8">
        <v>8.7712094325999992</v>
      </c>
      <c r="H181" s="46" t="str">
        <f t="shared" si="26"/>
        <v>N/A</v>
      </c>
      <c r="I181" s="12">
        <v>-0.25700000000000001</v>
      </c>
      <c r="J181" s="12">
        <v>78</v>
      </c>
      <c r="K181" s="47" t="s">
        <v>739</v>
      </c>
      <c r="L181" s="9" t="str">
        <f t="shared" si="27"/>
        <v>No</v>
      </c>
    </row>
    <row r="182" spans="1:12" x14ac:dyDescent="0.2">
      <c r="A182" s="53" t="s">
        <v>1553</v>
      </c>
      <c r="B182" s="37" t="s">
        <v>213</v>
      </c>
      <c r="C182" s="8">
        <v>0.48960815769999999</v>
      </c>
      <c r="D182" s="46" t="str">
        <f t="shared" si="24"/>
        <v>N/A</v>
      </c>
      <c r="E182" s="8">
        <v>0.52006220839999995</v>
      </c>
      <c r="F182" s="46" t="str">
        <f t="shared" si="25"/>
        <v>N/A</v>
      </c>
      <c r="G182" s="8">
        <v>0.50410934500000004</v>
      </c>
      <c r="H182" s="46" t="str">
        <f t="shared" si="26"/>
        <v>N/A</v>
      </c>
      <c r="I182" s="12">
        <v>6.22</v>
      </c>
      <c r="J182" s="12">
        <v>-3.07</v>
      </c>
      <c r="K182" s="47" t="s">
        <v>739</v>
      </c>
      <c r="L182" s="9" t="str">
        <f t="shared" si="27"/>
        <v>Yes</v>
      </c>
    </row>
    <row r="183" spans="1:12" x14ac:dyDescent="0.2">
      <c r="A183" s="53" t="s">
        <v>1554</v>
      </c>
      <c r="B183" s="37" t="s">
        <v>213</v>
      </c>
      <c r="C183" s="8">
        <v>3.4808336600000003E-2</v>
      </c>
      <c r="D183" s="46" t="str">
        <f t="shared" si="24"/>
        <v>N/A</v>
      </c>
      <c r="E183" s="8">
        <v>3.4199726399999998E-2</v>
      </c>
      <c r="F183" s="46" t="str">
        <f t="shared" si="25"/>
        <v>N/A</v>
      </c>
      <c r="G183" s="8">
        <v>1.45175507E-2</v>
      </c>
      <c r="H183" s="46" t="str">
        <f t="shared" si="26"/>
        <v>N/A</v>
      </c>
      <c r="I183" s="12">
        <v>-1.75</v>
      </c>
      <c r="J183" s="12">
        <v>-57.6</v>
      </c>
      <c r="K183" s="47" t="s">
        <v>739</v>
      </c>
      <c r="L183" s="9" t="str">
        <f t="shared" si="27"/>
        <v>No</v>
      </c>
    </row>
    <row r="184" spans="1:12" x14ac:dyDescent="0.2">
      <c r="A184" s="48" t="s">
        <v>97</v>
      </c>
      <c r="B184" s="37" t="s">
        <v>213</v>
      </c>
      <c r="C184" s="8">
        <v>70.061955393000005</v>
      </c>
      <c r="D184" s="46" t="str">
        <f t="shared" si="24"/>
        <v>N/A</v>
      </c>
      <c r="E184" s="8">
        <v>69.351429508999999</v>
      </c>
      <c r="F184" s="46" t="str">
        <f t="shared" si="25"/>
        <v>N/A</v>
      </c>
      <c r="G184" s="8">
        <v>66.604477309999993</v>
      </c>
      <c r="H184" s="46" t="str">
        <f t="shared" si="26"/>
        <v>N/A</v>
      </c>
      <c r="I184" s="12">
        <v>-1.01</v>
      </c>
      <c r="J184" s="12">
        <v>-3.96</v>
      </c>
      <c r="K184" s="47" t="s">
        <v>739</v>
      </c>
      <c r="L184" s="9" t="str">
        <f t="shared" si="27"/>
        <v>Yes</v>
      </c>
    </row>
    <row r="185" spans="1:12" x14ac:dyDescent="0.2">
      <c r="A185" s="53" t="s">
        <v>487</v>
      </c>
      <c r="B185" s="37" t="s">
        <v>213</v>
      </c>
      <c r="C185" s="8">
        <v>30.584813708999999</v>
      </c>
      <c r="D185" s="46" t="str">
        <f t="shared" si="24"/>
        <v>N/A</v>
      </c>
      <c r="E185" s="8">
        <v>30.660235151999998</v>
      </c>
      <c r="F185" s="46" t="str">
        <f t="shared" si="25"/>
        <v>N/A</v>
      </c>
      <c r="G185" s="8">
        <v>29.684394141999999</v>
      </c>
      <c r="H185" s="46" t="str">
        <f t="shared" si="26"/>
        <v>N/A</v>
      </c>
      <c r="I185" s="12">
        <v>0.24660000000000001</v>
      </c>
      <c r="J185" s="12">
        <v>-3.18</v>
      </c>
      <c r="K185" s="47" t="s">
        <v>739</v>
      </c>
      <c r="L185" s="9" t="str">
        <f t="shared" si="27"/>
        <v>Yes</v>
      </c>
    </row>
    <row r="186" spans="1:12" x14ac:dyDescent="0.2">
      <c r="A186" s="53" t="s">
        <v>488</v>
      </c>
      <c r="B186" s="37" t="s">
        <v>213</v>
      </c>
      <c r="C186" s="8">
        <v>66.918223432000005</v>
      </c>
      <c r="D186" s="46" t="str">
        <f t="shared" si="24"/>
        <v>N/A</v>
      </c>
      <c r="E186" s="8">
        <v>66.649990872999993</v>
      </c>
      <c r="F186" s="46" t="str">
        <f t="shared" si="25"/>
        <v>N/A</v>
      </c>
      <c r="G186" s="8">
        <v>52.967487425000002</v>
      </c>
      <c r="H186" s="46" t="str">
        <f t="shared" si="26"/>
        <v>N/A</v>
      </c>
      <c r="I186" s="12">
        <v>-0.40100000000000002</v>
      </c>
      <c r="J186" s="12">
        <v>-20.5</v>
      </c>
      <c r="K186" s="47" t="s">
        <v>739</v>
      </c>
      <c r="L186" s="9" t="str">
        <f t="shared" si="27"/>
        <v>Yes</v>
      </c>
    </row>
    <row r="187" spans="1:12" x14ac:dyDescent="0.2">
      <c r="A187" s="53" t="s">
        <v>489</v>
      </c>
      <c r="B187" s="37" t="s">
        <v>213</v>
      </c>
      <c r="C187" s="8">
        <v>72.495236315</v>
      </c>
      <c r="D187" s="46" t="str">
        <f t="shared" si="24"/>
        <v>N/A</v>
      </c>
      <c r="E187" s="8">
        <v>71.018600311</v>
      </c>
      <c r="F187" s="46" t="str">
        <f t="shared" si="25"/>
        <v>N/A</v>
      </c>
      <c r="G187" s="8">
        <v>70.194194699999997</v>
      </c>
      <c r="H187" s="46" t="str">
        <f t="shared" si="26"/>
        <v>N/A</v>
      </c>
      <c r="I187" s="12">
        <v>-2.04</v>
      </c>
      <c r="J187" s="12">
        <v>-1.1599999999999999</v>
      </c>
      <c r="K187" s="47" t="s">
        <v>739</v>
      </c>
      <c r="L187" s="9" t="str">
        <f t="shared" si="27"/>
        <v>Yes</v>
      </c>
    </row>
    <row r="188" spans="1:12" x14ac:dyDescent="0.2">
      <c r="A188" s="53" t="s">
        <v>490</v>
      </c>
      <c r="B188" s="37" t="s">
        <v>213</v>
      </c>
      <c r="C188" s="8">
        <v>81.230692250999994</v>
      </c>
      <c r="D188" s="46" t="str">
        <f t="shared" si="24"/>
        <v>N/A</v>
      </c>
      <c r="E188" s="8">
        <v>81.549247605999994</v>
      </c>
      <c r="F188" s="46" t="str">
        <f t="shared" si="25"/>
        <v>N/A</v>
      </c>
      <c r="G188" s="8">
        <v>80.080883497000002</v>
      </c>
      <c r="H188" s="46" t="str">
        <f t="shared" si="26"/>
        <v>N/A</v>
      </c>
      <c r="I188" s="12">
        <v>0.39219999999999999</v>
      </c>
      <c r="J188" s="12">
        <v>-1.8</v>
      </c>
      <c r="K188" s="47" t="s">
        <v>739</v>
      </c>
      <c r="L188" s="9" t="str">
        <f t="shared" si="27"/>
        <v>Yes</v>
      </c>
    </row>
    <row r="189" spans="1:12" x14ac:dyDescent="0.2">
      <c r="A189" s="48" t="s">
        <v>118</v>
      </c>
      <c r="B189" s="37" t="s">
        <v>213</v>
      </c>
      <c r="C189" s="8">
        <v>89.056110945</v>
      </c>
      <c r="D189" s="46" t="str">
        <f t="shared" si="24"/>
        <v>N/A</v>
      </c>
      <c r="E189" s="8">
        <v>89.116112548999993</v>
      </c>
      <c r="F189" s="46" t="str">
        <f t="shared" si="25"/>
        <v>N/A</v>
      </c>
      <c r="G189" s="8">
        <v>88.784718569999995</v>
      </c>
      <c r="H189" s="46" t="str">
        <f t="shared" si="26"/>
        <v>N/A</v>
      </c>
      <c r="I189" s="12">
        <v>6.7400000000000002E-2</v>
      </c>
      <c r="J189" s="12">
        <v>-0.372</v>
      </c>
      <c r="K189" s="47" t="s">
        <v>739</v>
      </c>
      <c r="L189" s="9" t="str">
        <f t="shared" si="27"/>
        <v>Yes</v>
      </c>
    </row>
    <row r="190" spans="1:12" x14ac:dyDescent="0.2">
      <c r="A190" s="53" t="s">
        <v>491</v>
      </c>
      <c r="B190" s="37" t="s">
        <v>213</v>
      </c>
      <c r="C190" s="8">
        <v>93.318660588</v>
      </c>
      <c r="D190" s="46" t="str">
        <f t="shared" si="24"/>
        <v>N/A</v>
      </c>
      <c r="E190" s="8">
        <v>94.419930386000004</v>
      </c>
      <c r="F190" s="46" t="str">
        <f t="shared" si="25"/>
        <v>N/A</v>
      </c>
      <c r="G190" s="8">
        <v>94.649304287999996</v>
      </c>
      <c r="H190" s="46" t="str">
        <f t="shared" si="26"/>
        <v>N/A</v>
      </c>
      <c r="I190" s="12">
        <v>1.18</v>
      </c>
      <c r="J190" s="12">
        <v>0.2429</v>
      </c>
      <c r="K190" s="47" t="s">
        <v>739</v>
      </c>
      <c r="L190" s="9" t="str">
        <f t="shared" si="27"/>
        <v>Yes</v>
      </c>
    </row>
    <row r="191" spans="1:12" x14ac:dyDescent="0.2">
      <c r="A191" s="53" t="s">
        <v>492</v>
      </c>
      <c r="B191" s="37" t="s">
        <v>213</v>
      </c>
      <c r="C191" s="8">
        <v>89.706104718999995</v>
      </c>
      <c r="D191" s="46" t="str">
        <f t="shared" si="24"/>
        <v>N/A</v>
      </c>
      <c r="E191" s="8">
        <v>90.592824450999998</v>
      </c>
      <c r="F191" s="46" t="str">
        <f t="shared" si="25"/>
        <v>N/A</v>
      </c>
      <c r="G191" s="8">
        <v>89.674287641999996</v>
      </c>
      <c r="H191" s="46" t="str">
        <f t="shared" si="26"/>
        <v>N/A</v>
      </c>
      <c r="I191" s="12">
        <v>0.98850000000000005</v>
      </c>
      <c r="J191" s="12">
        <v>-1.01</v>
      </c>
      <c r="K191" s="47" t="s">
        <v>739</v>
      </c>
      <c r="L191" s="9" t="str">
        <f t="shared" si="27"/>
        <v>Yes</v>
      </c>
    </row>
    <row r="192" spans="1:12" x14ac:dyDescent="0.2">
      <c r="A192" s="53" t="s">
        <v>493</v>
      </c>
      <c r="B192" s="37" t="s">
        <v>213</v>
      </c>
      <c r="C192" s="8">
        <v>88.335851465999994</v>
      </c>
      <c r="D192" s="46" t="str">
        <f t="shared" si="24"/>
        <v>N/A</v>
      </c>
      <c r="E192" s="8">
        <v>88.144821151000002</v>
      </c>
      <c r="F192" s="46" t="str">
        <f t="shared" si="25"/>
        <v>N/A</v>
      </c>
      <c r="G192" s="8">
        <v>88.095149711000005</v>
      </c>
      <c r="H192" s="46" t="str">
        <f t="shared" si="26"/>
        <v>N/A</v>
      </c>
      <c r="I192" s="12">
        <v>-0.216</v>
      </c>
      <c r="J192" s="12">
        <v>-5.6000000000000001E-2</v>
      </c>
      <c r="K192" s="47" t="s">
        <v>739</v>
      </c>
      <c r="L192" s="9" t="str">
        <f t="shared" si="27"/>
        <v>Yes</v>
      </c>
    </row>
    <row r="193" spans="1:12" x14ac:dyDescent="0.2">
      <c r="A193" s="53" t="s">
        <v>494</v>
      </c>
      <c r="B193" s="37" t="s">
        <v>213</v>
      </c>
      <c r="C193" s="8">
        <v>89.275769046999997</v>
      </c>
      <c r="D193" s="46" t="str">
        <f t="shared" si="24"/>
        <v>N/A</v>
      </c>
      <c r="E193" s="8">
        <v>88.885088918999998</v>
      </c>
      <c r="F193" s="46" t="str">
        <f t="shared" si="25"/>
        <v>N/A</v>
      </c>
      <c r="G193" s="8">
        <v>88.046870948999995</v>
      </c>
      <c r="H193" s="46" t="str">
        <f t="shared" si="26"/>
        <v>N/A</v>
      </c>
      <c r="I193" s="12">
        <v>-0.438</v>
      </c>
      <c r="J193" s="12">
        <v>-0.94299999999999995</v>
      </c>
      <c r="K193" s="47" t="s">
        <v>739</v>
      </c>
      <c r="L193" s="9" t="str">
        <f t="shared" si="27"/>
        <v>Yes</v>
      </c>
    </row>
    <row r="194" spans="1:12" x14ac:dyDescent="0.2">
      <c r="A194" s="48" t="s">
        <v>1555</v>
      </c>
      <c r="B194" s="37" t="s">
        <v>213</v>
      </c>
      <c r="C194" s="38">
        <v>5.4903464557000001</v>
      </c>
      <c r="D194" s="46" t="str">
        <f t="shared" si="24"/>
        <v>N/A</v>
      </c>
      <c r="E194" s="38">
        <v>4.9170031187000003</v>
      </c>
      <c r="F194" s="46" t="str">
        <f t="shared" si="25"/>
        <v>N/A</v>
      </c>
      <c r="G194" s="38">
        <v>3.8600071098000002</v>
      </c>
      <c r="H194" s="46" t="str">
        <f t="shared" si="26"/>
        <v>N/A</v>
      </c>
      <c r="I194" s="12">
        <v>-10.4</v>
      </c>
      <c r="J194" s="12">
        <v>-21.5</v>
      </c>
      <c r="K194" s="47" t="s">
        <v>739</v>
      </c>
      <c r="L194" s="9" t="str">
        <f t="shared" si="27"/>
        <v>Yes</v>
      </c>
    </row>
    <row r="195" spans="1:12" x14ac:dyDescent="0.2">
      <c r="A195" s="53" t="s">
        <v>1556</v>
      </c>
      <c r="B195" s="37" t="s">
        <v>213</v>
      </c>
      <c r="C195" s="38">
        <v>0.2100725953</v>
      </c>
      <c r="D195" s="46" t="str">
        <f t="shared" si="24"/>
        <v>N/A</v>
      </c>
      <c r="E195" s="38">
        <v>9.2857142899999995E-2</v>
      </c>
      <c r="F195" s="46" t="str">
        <f t="shared" si="25"/>
        <v>N/A</v>
      </c>
      <c r="G195" s="38">
        <v>0.12556117720000001</v>
      </c>
      <c r="H195" s="46" t="str">
        <f t="shared" si="26"/>
        <v>N/A</v>
      </c>
      <c r="I195" s="12">
        <v>-55.8</v>
      </c>
      <c r="J195" s="12">
        <v>35.22</v>
      </c>
      <c r="K195" s="47" t="s">
        <v>739</v>
      </c>
      <c r="L195" s="9" t="str">
        <f t="shared" si="27"/>
        <v>No</v>
      </c>
    </row>
    <row r="196" spans="1:12" x14ac:dyDescent="0.2">
      <c r="A196" s="53" t="s">
        <v>1557</v>
      </c>
      <c r="B196" s="37" t="s">
        <v>213</v>
      </c>
      <c r="C196" s="38">
        <v>8.6801519225000003</v>
      </c>
      <c r="D196" s="46" t="str">
        <f t="shared" si="24"/>
        <v>N/A</v>
      </c>
      <c r="E196" s="38">
        <v>6.9957340024999999</v>
      </c>
      <c r="F196" s="46" t="str">
        <f t="shared" si="25"/>
        <v>N/A</v>
      </c>
      <c r="G196" s="38">
        <v>5.3902759526999997</v>
      </c>
      <c r="H196" s="46" t="str">
        <f t="shared" si="26"/>
        <v>N/A</v>
      </c>
      <c r="I196" s="12">
        <v>-19.399999999999999</v>
      </c>
      <c r="J196" s="12">
        <v>-22.9</v>
      </c>
      <c r="K196" s="47" t="s">
        <v>739</v>
      </c>
      <c r="L196" s="9" t="str">
        <f t="shared" si="27"/>
        <v>Yes</v>
      </c>
    </row>
    <row r="197" spans="1:12" x14ac:dyDescent="0.2">
      <c r="A197" s="53" t="s">
        <v>1558</v>
      </c>
      <c r="B197" s="37" t="s">
        <v>213</v>
      </c>
      <c r="C197" s="38">
        <v>6.2056815997000001</v>
      </c>
      <c r="D197" s="46" t="str">
        <f t="shared" si="24"/>
        <v>N/A</v>
      </c>
      <c r="E197" s="38">
        <v>6.5486849922000001</v>
      </c>
      <c r="F197" s="46" t="str">
        <f t="shared" si="25"/>
        <v>N/A</v>
      </c>
      <c r="G197" s="38">
        <v>6.2896041014000001</v>
      </c>
      <c r="H197" s="46" t="str">
        <f t="shared" si="26"/>
        <v>N/A</v>
      </c>
      <c r="I197" s="12">
        <v>5.5270000000000001</v>
      </c>
      <c r="J197" s="12">
        <v>-3.96</v>
      </c>
      <c r="K197" s="47" t="s">
        <v>739</v>
      </c>
      <c r="L197" s="9" t="str">
        <f t="shared" si="27"/>
        <v>Yes</v>
      </c>
    </row>
    <row r="198" spans="1:12" x14ac:dyDescent="0.2">
      <c r="A198" s="53" t="s">
        <v>1559</v>
      </c>
      <c r="B198" s="37" t="s">
        <v>213</v>
      </c>
      <c r="C198" s="38">
        <v>3.5018534671000001</v>
      </c>
      <c r="D198" s="46" t="str">
        <f t="shared" si="24"/>
        <v>N/A</v>
      </c>
      <c r="E198" s="38">
        <v>3.4994517113999999</v>
      </c>
      <c r="F198" s="46" t="str">
        <f t="shared" si="25"/>
        <v>N/A</v>
      </c>
      <c r="G198" s="38">
        <v>3.4123966611999998</v>
      </c>
      <c r="H198" s="46" t="str">
        <f t="shared" si="26"/>
        <v>N/A</v>
      </c>
      <c r="I198" s="12">
        <v>-6.9000000000000006E-2</v>
      </c>
      <c r="J198" s="12">
        <v>-2.4900000000000002</v>
      </c>
      <c r="K198" s="47" t="s">
        <v>739</v>
      </c>
      <c r="L198" s="9" t="str">
        <f t="shared" si="27"/>
        <v>Yes</v>
      </c>
    </row>
    <row r="199" spans="1:12" x14ac:dyDescent="0.2">
      <c r="A199" s="48" t="s">
        <v>1560</v>
      </c>
      <c r="B199" s="37" t="s">
        <v>213</v>
      </c>
      <c r="C199" s="38">
        <v>232.68150587</v>
      </c>
      <c r="D199" s="46" t="str">
        <f t="shared" si="24"/>
        <v>N/A</v>
      </c>
      <c r="E199" s="38">
        <v>237.95100853</v>
      </c>
      <c r="F199" s="46" t="str">
        <f t="shared" si="25"/>
        <v>N/A</v>
      </c>
      <c r="G199" s="38">
        <v>239.74655518</v>
      </c>
      <c r="H199" s="46" t="str">
        <f t="shared" si="26"/>
        <v>N/A</v>
      </c>
      <c r="I199" s="12">
        <v>2.2650000000000001</v>
      </c>
      <c r="J199" s="12">
        <v>0.75460000000000005</v>
      </c>
      <c r="K199" s="47" t="s">
        <v>739</v>
      </c>
      <c r="L199" s="9" t="str">
        <f t="shared" si="27"/>
        <v>Yes</v>
      </c>
    </row>
    <row r="200" spans="1:12" x14ac:dyDescent="0.2">
      <c r="A200" s="53" t="s">
        <v>1561</v>
      </c>
      <c r="B200" s="37" t="s">
        <v>213</v>
      </c>
      <c r="C200" s="38">
        <v>246.43225097999999</v>
      </c>
      <c r="D200" s="46" t="str">
        <f t="shared" si="24"/>
        <v>N/A</v>
      </c>
      <c r="E200" s="38">
        <v>254.23863560999999</v>
      </c>
      <c r="F200" s="46" t="str">
        <f t="shared" si="25"/>
        <v>N/A</v>
      </c>
      <c r="G200" s="38">
        <v>246.34726459000001</v>
      </c>
      <c r="H200" s="46" t="str">
        <f t="shared" si="26"/>
        <v>N/A</v>
      </c>
      <c r="I200" s="12">
        <v>3.1680000000000001</v>
      </c>
      <c r="J200" s="12">
        <v>-3.1</v>
      </c>
      <c r="K200" s="47" t="s">
        <v>739</v>
      </c>
      <c r="L200" s="9" t="str">
        <f t="shared" si="27"/>
        <v>Yes</v>
      </c>
    </row>
    <row r="201" spans="1:12" x14ac:dyDescent="0.2">
      <c r="A201" s="53" t="s">
        <v>1562</v>
      </c>
      <c r="B201" s="37" t="s">
        <v>213</v>
      </c>
      <c r="C201" s="38">
        <v>251.70089037</v>
      </c>
      <c r="D201" s="46" t="str">
        <f t="shared" si="24"/>
        <v>N/A</v>
      </c>
      <c r="E201" s="38">
        <v>258.22540815000002</v>
      </c>
      <c r="F201" s="46" t="str">
        <f t="shared" si="25"/>
        <v>N/A</v>
      </c>
      <c r="G201" s="38">
        <v>287.36799866000001</v>
      </c>
      <c r="H201" s="46" t="str">
        <f t="shared" si="26"/>
        <v>N/A</v>
      </c>
      <c r="I201" s="12">
        <v>2.5920000000000001</v>
      </c>
      <c r="J201" s="12">
        <v>11.29</v>
      </c>
      <c r="K201" s="47" t="s">
        <v>739</v>
      </c>
      <c r="L201" s="9" t="str">
        <f t="shared" si="27"/>
        <v>Yes</v>
      </c>
    </row>
    <row r="202" spans="1:12" x14ac:dyDescent="0.2">
      <c r="A202" s="53" t="s">
        <v>1563</v>
      </c>
      <c r="B202" s="37" t="s">
        <v>213</v>
      </c>
      <c r="C202" s="38">
        <v>51.02757158</v>
      </c>
      <c r="D202" s="46" t="str">
        <f t="shared" si="24"/>
        <v>N/A</v>
      </c>
      <c r="E202" s="38">
        <v>53.867942583999998</v>
      </c>
      <c r="F202" s="46" t="str">
        <f t="shared" si="25"/>
        <v>N/A</v>
      </c>
      <c r="G202" s="38">
        <v>51.558664702999998</v>
      </c>
      <c r="H202" s="46" t="str">
        <f t="shared" si="26"/>
        <v>N/A</v>
      </c>
      <c r="I202" s="12">
        <v>5.5659999999999998</v>
      </c>
      <c r="J202" s="12">
        <v>-4.29</v>
      </c>
      <c r="K202" s="47" t="s">
        <v>739</v>
      </c>
      <c r="L202" s="9" t="str">
        <f t="shared" si="27"/>
        <v>Yes</v>
      </c>
    </row>
    <row r="203" spans="1:12" x14ac:dyDescent="0.2">
      <c r="A203" s="53" t="s">
        <v>1564</v>
      </c>
      <c r="B203" s="37" t="s">
        <v>213</v>
      </c>
      <c r="C203" s="38">
        <v>10.03125</v>
      </c>
      <c r="D203" s="46" t="str">
        <f t="shared" si="24"/>
        <v>N/A</v>
      </c>
      <c r="E203" s="38">
        <v>17.59375</v>
      </c>
      <c r="F203" s="46" t="str">
        <f t="shared" si="25"/>
        <v>N/A</v>
      </c>
      <c r="G203" s="38">
        <v>11.5</v>
      </c>
      <c r="H203" s="46" t="str">
        <f t="shared" si="26"/>
        <v>N/A</v>
      </c>
      <c r="I203" s="12">
        <v>75.39</v>
      </c>
      <c r="J203" s="12">
        <v>-34.6</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28.57</v>
      </c>
      <c r="J204" s="12">
        <v>-44.4</v>
      </c>
      <c r="K204" s="14" t="s">
        <v>213</v>
      </c>
      <c r="L204" s="9" t="str">
        <f t="shared" ref="L204:L214" si="31">IF(J204="Div by 0", "N/A", IF(K204="N/A","N/A", IF(J204&gt;VALUE(MID(K204,1,2)), "No", IF(J204&lt;-1*VALUE(MID(K204,1,2)), "No", "Yes"))))</f>
        <v>N/A</v>
      </c>
    </row>
    <row r="205" spans="1:12" x14ac:dyDescent="0.2">
      <c r="A205" s="48" t="s">
        <v>128</v>
      </c>
      <c r="B205" s="37" t="s">
        <v>213</v>
      </c>
      <c r="C205" s="38">
        <v>21</v>
      </c>
      <c r="D205" s="46" t="str">
        <f t="shared" si="28"/>
        <v>N/A</v>
      </c>
      <c r="E205" s="38">
        <v>21</v>
      </c>
      <c r="F205" s="46" t="str">
        <f t="shared" si="29"/>
        <v>N/A</v>
      </c>
      <c r="G205" s="38">
        <v>13</v>
      </c>
      <c r="H205" s="46" t="str">
        <f t="shared" si="30"/>
        <v>N/A</v>
      </c>
      <c r="I205" s="12">
        <v>0</v>
      </c>
      <c r="J205" s="12">
        <v>-38.1</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25</v>
      </c>
      <c r="J206" s="12">
        <v>-30</v>
      </c>
      <c r="K206" s="14" t="s">
        <v>213</v>
      </c>
      <c r="L206" s="9" t="str">
        <f t="shared" si="31"/>
        <v>N/A</v>
      </c>
    </row>
    <row r="207" spans="1:12" ht="25.5" x14ac:dyDescent="0.2">
      <c r="A207" s="48" t="s">
        <v>1565</v>
      </c>
      <c r="B207" s="37" t="s">
        <v>213</v>
      </c>
      <c r="C207" s="38">
        <v>33</v>
      </c>
      <c r="D207" s="46" t="str">
        <f t="shared" si="28"/>
        <v>N/A</v>
      </c>
      <c r="E207" s="38">
        <v>37</v>
      </c>
      <c r="F207" s="46" t="str">
        <f t="shared" si="29"/>
        <v>N/A</v>
      </c>
      <c r="G207" s="38">
        <v>42</v>
      </c>
      <c r="H207" s="46" t="str">
        <f t="shared" si="30"/>
        <v>N/A</v>
      </c>
      <c r="I207" s="12">
        <v>12.12</v>
      </c>
      <c r="J207" s="12">
        <v>13.51</v>
      </c>
      <c r="K207" s="14" t="s">
        <v>213</v>
      </c>
      <c r="L207" s="9" t="str">
        <f t="shared" si="31"/>
        <v>N/A</v>
      </c>
    </row>
    <row r="208" spans="1:12" x14ac:dyDescent="0.2">
      <c r="A208" s="48" t="s">
        <v>1613</v>
      </c>
      <c r="B208" s="37" t="s">
        <v>213</v>
      </c>
      <c r="C208" s="38">
        <v>26</v>
      </c>
      <c r="D208" s="46" t="str">
        <f t="shared" si="28"/>
        <v>N/A</v>
      </c>
      <c r="E208" s="38">
        <v>26</v>
      </c>
      <c r="F208" s="46" t="str">
        <f t="shared" si="29"/>
        <v>N/A</v>
      </c>
      <c r="G208" s="38">
        <v>11</v>
      </c>
      <c r="H208" s="46" t="str">
        <f t="shared" si="30"/>
        <v>N/A</v>
      </c>
      <c r="I208" s="12">
        <v>0</v>
      </c>
      <c r="J208" s="12">
        <v>-73.099999999999994</v>
      </c>
      <c r="K208" s="14" t="s">
        <v>213</v>
      </c>
      <c r="L208" s="9" t="str">
        <f t="shared" si="31"/>
        <v>N/A</v>
      </c>
    </row>
    <row r="209" spans="1:12" x14ac:dyDescent="0.2">
      <c r="A209" s="48" t="s">
        <v>1614</v>
      </c>
      <c r="B209" s="37" t="s">
        <v>213</v>
      </c>
      <c r="C209" s="38">
        <v>11</v>
      </c>
      <c r="D209" s="46" t="str">
        <f t="shared" si="28"/>
        <v>N/A</v>
      </c>
      <c r="E209" s="38">
        <v>11</v>
      </c>
      <c r="F209" s="46" t="str">
        <f t="shared" si="29"/>
        <v>N/A</v>
      </c>
      <c r="G209" s="38">
        <v>11</v>
      </c>
      <c r="H209" s="46" t="str">
        <f t="shared" si="30"/>
        <v>N/A</v>
      </c>
      <c r="I209" s="12">
        <v>233.3</v>
      </c>
      <c r="J209" s="12">
        <v>-10</v>
      </c>
      <c r="K209" s="14" t="s">
        <v>213</v>
      </c>
      <c r="L209" s="9" t="str">
        <f t="shared" si="31"/>
        <v>N/A</v>
      </c>
    </row>
    <row r="210" spans="1:12" x14ac:dyDescent="0.2">
      <c r="A210" s="48" t="s">
        <v>125</v>
      </c>
      <c r="B210" s="37" t="s">
        <v>213</v>
      </c>
      <c r="C210" s="49">
        <v>3798931</v>
      </c>
      <c r="D210" s="46" t="str">
        <f t="shared" si="28"/>
        <v>N/A</v>
      </c>
      <c r="E210" s="49">
        <v>1922031</v>
      </c>
      <c r="F210" s="46" t="str">
        <f t="shared" si="29"/>
        <v>N/A</v>
      </c>
      <c r="G210" s="49">
        <v>3208230</v>
      </c>
      <c r="H210" s="46" t="str">
        <f t="shared" si="30"/>
        <v>N/A</v>
      </c>
      <c r="I210" s="12">
        <v>-49.4</v>
      </c>
      <c r="J210" s="12">
        <v>66.92</v>
      </c>
      <c r="K210" s="14" t="s">
        <v>213</v>
      </c>
      <c r="L210" s="9" t="str">
        <f t="shared" si="31"/>
        <v>N/A</v>
      </c>
    </row>
    <row r="211" spans="1:12" x14ac:dyDescent="0.2">
      <c r="A211" s="48" t="s">
        <v>1615</v>
      </c>
      <c r="B211" s="37" t="s">
        <v>213</v>
      </c>
      <c r="C211" s="49">
        <v>1306682</v>
      </c>
      <c r="D211" s="46" t="str">
        <f t="shared" si="28"/>
        <v>N/A</v>
      </c>
      <c r="E211" s="49">
        <v>1288161</v>
      </c>
      <c r="F211" s="46" t="str">
        <f t="shared" si="29"/>
        <v>N/A</v>
      </c>
      <c r="G211" s="49">
        <v>3197643</v>
      </c>
      <c r="H211" s="46" t="str">
        <f t="shared" si="30"/>
        <v>N/A</v>
      </c>
      <c r="I211" s="12">
        <v>-1.42</v>
      </c>
      <c r="J211" s="12">
        <v>148.19999999999999</v>
      </c>
      <c r="K211" s="14" t="s">
        <v>213</v>
      </c>
      <c r="L211" s="9" t="str">
        <f t="shared" si="31"/>
        <v>N/A</v>
      </c>
    </row>
    <row r="212" spans="1:12" x14ac:dyDescent="0.2">
      <c r="A212" s="48" t="s">
        <v>1566</v>
      </c>
      <c r="B212" s="37" t="s">
        <v>213</v>
      </c>
      <c r="C212" s="49">
        <v>213954</v>
      </c>
      <c r="D212" s="46" t="str">
        <f t="shared" si="28"/>
        <v>N/A</v>
      </c>
      <c r="E212" s="49">
        <v>218867</v>
      </c>
      <c r="F212" s="46" t="str">
        <f t="shared" si="29"/>
        <v>N/A</v>
      </c>
      <c r="G212" s="49">
        <v>217778</v>
      </c>
      <c r="H212" s="46" t="str">
        <f t="shared" si="30"/>
        <v>N/A</v>
      </c>
      <c r="I212" s="12">
        <v>2.2959999999999998</v>
      </c>
      <c r="J212" s="12">
        <v>-0.498</v>
      </c>
      <c r="K212" s="14" t="s">
        <v>213</v>
      </c>
      <c r="L212" s="9" t="str">
        <f t="shared" si="31"/>
        <v>N/A</v>
      </c>
    </row>
    <row r="213" spans="1:12" x14ac:dyDescent="0.2">
      <c r="A213" s="48" t="s">
        <v>1616</v>
      </c>
      <c r="B213" s="37" t="s">
        <v>213</v>
      </c>
      <c r="C213" s="49">
        <v>3758841</v>
      </c>
      <c r="D213" s="46" t="str">
        <f t="shared" si="28"/>
        <v>N/A</v>
      </c>
      <c r="E213" s="49">
        <v>1910214</v>
      </c>
      <c r="F213" s="46" t="str">
        <f t="shared" si="29"/>
        <v>N/A</v>
      </c>
      <c r="G213" s="49">
        <v>2264694</v>
      </c>
      <c r="H213" s="46" t="str">
        <f t="shared" si="30"/>
        <v>N/A</v>
      </c>
      <c r="I213" s="12">
        <v>-49.2</v>
      </c>
      <c r="J213" s="12">
        <v>18.559999999999999</v>
      </c>
      <c r="K213" s="14" t="s">
        <v>213</v>
      </c>
      <c r="L213" s="9" t="str">
        <f t="shared" si="31"/>
        <v>N/A</v>
      </c>
    </row>
    <row r="214" spans="1:12" x14ac:dyDescent="0.2">
      <c r="A214" s="53" t="s">
        <v>1617</v>
      </c>
      <c r="B214" s="37" t="s">
        <v>213</v>
      </c>
      <c r="C214" s="49">
        <v>517431</v>
      </c>
      <c r="D214" s="46" t="str">
        <f t="shared" si="28"/>
        <v>N/A</v>
      </c>
      <c r="E214" s="49">
        <v>274240</v>
      </c>
      <c r="F214" s="46" t="str">
        <f t="shared" si="29"/>
        <v>N/A</v>
      </c>
      <c r="G214" s="49">
        <v>276982</v>
      </c>
      <c r="H214" s="46" t="str">
        <f t="shared" si="30"/>
        <v>N/A</v>
      </c>
      <c r="I214" s="12">
        <v>-47</v>
      </c>
      <c r="J214" s="12">
        <v>0.99990000000000001</v>
      </c>
      <c r="K214" s="14" t="s">
        <v>213</v>
      </c>
      <c r="L214" s="9" t="str">
        <f t="shared" si="31"/>
        <v>N/A</v>
      </c>
    </row>
    <row r="215" spans="1:12" ht="25.5" x14ac:dyDescent="0.2">
      <c r="A215" s="48" t="s">
        <v>1380</v>
      </c>
      <c r="B215" s="37" t="s">
        <v>213</v>
      </c>
      <c r="C215" s="49">
        <v>34768664</v>
      </c>
      <c r="D215" s="46" t="str">
        <f t="shared" ref="D215:D229" si="32">IF($B215="N/A","N/A",IF(C215&gt;10,"No",IF(C215&lt;-10,"No","Yes")))</f>
        <v>N/A</v>
      </c>
      <c r="E215" s="49">
        <v>37998332</v>
      </c>
      <c r="F215" s="46" t="str">
        <f t="shared" ref="F215:F229" si="33">IF($B215="N/A","N/A",IF(E215&gt;10,"No",IF(E215&lt;-10,"No","Yes")))</f>
        <v>N/A</v>
      </c>
      <c r="G215" s="49">
        <v>12001839</v>
      </c>
      <c r="H215" s="46" t="str">
        <f t="shared" ref="H215:H229" si="34">IF($B215="N/A","N/A",IF(G215&gt;10,"No",IF(G215&lt;-10,"No","Yes")))</f>
        <v>N/A</v>
      </c>
      <c r="I215" s="12">
        <v>9.2889999999999997</v>
      </c>
      <c r="J215" s="12">
        <v>-68.400000000000006</v>
      </c>
      <c r="K215" s="47" t="s">
        <v>739</v>
      </c>
      <c r="L215" s="9" t="str">
        <f t="shared" ref="L215:L229" si="35">IF(J215="Div by 0", "N/A", IF(K215="N/A","N/A", IF(J215&gt;VALUE(MID(K215,1,2)), "No", IF(J215&lt;-1*VALUE(MID(K215,1,2)), "No", "Yes"))))</f>
        <v>No</v>
      </c>
    </row>
    <row r="216" spans="1:12" x14ac:dyDescent="0.2">
      <c r="A216" s="48" t="s">
        <v>649</v>
      </c>
      <c r="B216" s="37" t="s">
        <v>213</v>
      </c>
      <c r="C216" s="38">
        <v>18963</v>
      </c>
      <c r="D216" s="46" t="str">
        <f t="shared" si="32"/>
        <v>N/A</v>
      </c>
      <c r="E216" s="38">
        <v>16555</v>
      </c>
      <c r="F216" s="46" t="str">
        <f t="shared" si="33"/>
        <v>N/A</v>
      </c>
      <c r="G216" s="38">
        <v>6629</v>
      </c>
      <c r="H216" s="46" t="str">
        <f t="shared" si="34"/>
        <v>N/A</v>
      </c>
      <c r="I216" s="12">
        <v>-12.7</v>
      </c>
      <c r="J216" s="12">
        <v>-60</v>
      </c>
      <c r="K216" s="47" t="s">
        <v>739</v>
      </c>
      <c r="L216" s="9" t="str">
        <f t="shared" si="35"/>
        <v>No</v>
      </c>
    </row>
    <row r="217" spans="1:12" ht="25.5" x14ac:dyDescent="0.2">
      <c r="A217" s="48" t="s">
        <v>1381</v>
      </c>
      <c r="B217" s="37" t="s">
        <v>213</v>
      </c>
      <c r="C217" s="49">
        <v>1833.5001846</v>
      </c>
      <c r="D217" s="46" t="str">
        <f t="shared" si="32"/>
        <v>N/A</v>
      </c>
      <c r="E217" s="49">
        <v>2295.2782845000002</v>
      </c>
      <c r="F217" s="46" t="str">
        <f t="shared" si="33"/>
        <v>N/A</v>
      </c>
      <c r="G217" s="49">
        <v>1810.5052043999999</v>
      </c>
      <c r="H217" s="46" t="str">
        <f t="shared" si="34"/>
        <v>N/A</v>
      </c>
      <c r="I217" s="12">
        <v>25.19</v>
      </c>
      <c r="J217" s="12">
        <v>-21.1</v>
      </c>
      <c r="K217" s="47" t="s">
        <v>739</v>
      </c>
      <c r="L217" s="9" t="str">
        <f t="shared" si="35"/>
        <v>Yes</v>
      </c>
    </row>
    <row r="218" spans="1:12" ht="25.5" x14ac:dyDescent="0.2">
      <c r="A218" s="48" t="s">
        <v>1382</v>
      </c>
      <c r="B218" s="37" t="s">
        <v>213</v>
      </c>
      <c r="C218" s="49">
        <v>37745604</v>
      </c>
      <c r="D218" s="46" t="str">
        <f t="shared" si="32"/>
        <v>N/A</v>
      </c>
      <c r="E218" s="49">
        <v>38282676</v>
      </c>
      <c r="F218" s="46" t="str">
        <f t="shared" si="33"/>
        <v>N/A</v>
      </c>
      <c r="G218" s="49">
        <v>33795939</v>
      </c>
      <c r="H218" s="46" t="str">
        <f t="shared" si="34"/>
        <v>N/A</v>
      </c>
      <c r="I218" s="12">
        <v>1.423</v>
      </c>
      <c r="J218" s="12">
        <v>-11.7</v>
      </c>
      <c r="K218" s="47" t="s">
        <v>739</v>
      </c>
      <c r="L218" s="9" t="str">
        <f t="shared" si="35"/>
        <v>Yes</v>
      </c>
    </row>
    <row r="219" spans="1:12" x14ac:dyDescent="0.2">
      <c r="A219" s="48" t="s">
        <v>516</v>
      </c>
      <c r="B219" s="37" t="s">
        <v>213</v>
      </c>
      <c r="C219" s="38">
        <v>118764</v>
      </c>
      <c r="D219" s="46" t="str">
        <f t="shared" si="32"/>
        <v>N/A</v>
      </c>
      <c r="E219" s="38">
        <v>122717</v>
      </c>
      <c r="F219" s="46" t="str">
        <f t="shared" si="33"/>
        <v>N/A</v>
      </c>
      <c r="G219" s="38">
        <v>109705</v>
      </c>
      <c r="H219" s="46" t="str">
        <f t="shared" si="34"/>
        <v>N/A</v>
      </c>
      <c r="I219" s="12">
        <v>3.3279999999999998</v>
      </c>
      <c r="J219" s="12">
        <v>-10.6</v>
      </c>
      <c r="K219" s="47" t="s">
        <v>739</v>
      </c>
      <c r="L219" s="9" t="str">
        <f t="shared" si="35"/>
        <v>Yes</v>
      </c>
    </row>
    <row r="220" spans="1:12" ht="25.5" x14ac:dyDescent="0.2">
      <c r="A220" s="48" t="s">
        <v>1383</v>
      </c>
      <c r="B220" s="37" t="s">
        <v>213</v>
      </c>
      <c r="C220" s="49">
        <v>317.82024855999998</v>
      </c>
      <c r="D220" s="46" t="str">
        <f t="shared" si="32"/>
        <v>N/A</v>
      </c>
      <c r="E220" s="49">
        <v>311.95902768000002</v>
      </c>
      <c r="F220" s="46" t="str">
        <f t="shared" si="33"/>
        <v>N/A</v>
      </c>
      <c r="G220" s="49">
        <v>308.06197529999997</v>
      </c>
      <c r="H220" s="46" t="str">
        <f t="shared" si="34"/>
        <v>N/A</v>
      </c>
      <c r="I220" s="12">
        <v>-1.84</v>
      </c>
      <c r="J220" s="12">
        <v>-1.25</v>
      </c>
      <c r="K220" s="47" t="s">
        <v>739</v>
      </c>
      <c r="L220" s="9" t="str">
        <f t="shared" si="35"/>
        <v>Yes</v>
      </c>
    </row>
    <row r="221" spans="1:12" ht="25.5" x14ac:dyDescent="0.2">
      <c r="A221" s="48" t="s">
        <v>1384</v>
      </c>
      <c r="B221" s="37" t="s">
        <v>213</v>
      </c>
      <c r="C221" s="49">
        <v>24723480</v>
      </c>
      <c r="D221" s="46" t="str">
        <f t="shared" si="32"/>
        <v>N/A</v>
      </c>
      <c r="E221" s="49">
        <v>24194155</v>
      </c>
      <c r="F221" s="46" t="str">
        <f t="shared" si="33"/>
        <v>N/A</v>
      </c>
      <c r="G221" s="49">
        <v>21463430</v>
      </c>
      <c r="H221" s="46" t="str">
        <f t="shared" si="34"/>
        <v>N/A</v>
      </c>
      <c r="I221" s="12">
        <v>-2.14</v>
      </c>
      <c r="J221" s="12">
        <v>-11.3</v>
      </c>
      <c r="K221" s="47" t="s">
        <v>739</v>
      </c>
      <c r="L221" s="9" t="str">
        <f t="shared" si="35"/>
        <v>Yes</v>
      </c>
    </row>
    <row r="222" spans="1:12" x14ac:dyDescent="0.2">
      <c r="A222" s="48" t="s">
        <v>517</v>
      </c>
      <c r="B222" s="37" t="s">
        <v>213</v>
      </c>
      <c r="C222" s="38">
        <v>74101</v>
      </c>
      <c r="D222" s="46" t="str">
        <f t="shared" si="32"/>
        <v>N/A</v>
      </c>
      <c r="E222" s="38">
        <v>75042</v>
      </c>
      <c r="F222" s="46" t="str">
        <f t="shared" si="33"/>
        <v>N/A</v>
      </c>
      <c r="G222" s="38">
        <v>66847</v>
      </c>
      <c r="H222" s="46" t="str">
        <f t="shared" si="34"/>
        <v>N/A</v>
      </c>
      <c r="I222" s="12">
        <v>1.27</v>
      </c>
      <c r="J222" s="12">
        <v>-10.9</v>
      </c>
      <c r="K222" s="47" t="s">
        <v>739</v>
      </c>
      <c r="L222" s="9" t="str">
        <f t="shared" si="35"/>
        <v>Yes</v>
      </c>
    </row>
    <row r="223" spans="1:12" ht="25.5" x14ac:dyDescent="0.2">
      <c r="A223" s="48" t="s">
        <v>1385</v>
      </c>
      <c r="B223" s="37" t="s">
        <v>213</v>
      </c>
      <c r="C223" s="49">
        <v>333.64569978999998</v>
      </c>
      <c r="D223" s="46" t="str">
        <f t="shared" si="32"/>
        <v>N/A</v>
      </c>
      <c r="E223" s="49">
        <v>322.40818474999998</v>
      </c>
      <c r="F223" s="46" t="str">
        <f t="shared" si="33"/>
        <v>N/A</v>
      </c>
      <c r="G223" s="49">
        <v>321.08292069999999</v>
      </c>
      <c r="H223" s="46" t="str">
        <f t="shared" si="34"/>
        <v>N/A</v>
      </c>
      <c r="I223" s="12">
        <v>-3.37</v>
      </c>
      <c r="J223" s="12">
        <v>-0.41099999999999998</v>
      </c>
      <c r="K223" s="47" t="s">
        <v>739</v>
      </c>
      <c r="L223" s="9" t="str">
        <f t="shared" si="35"/>
        <v>Yes</v>
      </c>
    </row>
    <row r="224" spans="1:12" ht="25.5" x14ac:dyDescent="0.2">
      <c r="A224" s="48" t="s">
        <v>1386</v>
      </c>
      <c r="B224" s="37" t="s">
        <v>213</v>
      </c>
      <c r="C224" s="49">
        <v>9913339</v>
      </c>
      <c r="D224" s="46" t="str">
        <f t="shared" si="32"/>
        <v>N/A</v>
      </c>
      <c r="E224" s="49">
        <v>9838020</v>
      </c>
      <c r="F224" s="46" t="str">
        <f t="shared" si="33"/>
        <v>N/A</v>
      </c>
      <c r="G224" s="49">
        <v>9623586</v>
      </c>
      <c r="H224" s="46" t="str">
        <f t="shared" si="34"/>
        <v>N/A</v>
      </c>
      <c r="I224" s="12">
        <v>-0.76</v>
      </c>
      <c r="J224" s="12">
        <v>-2.1800000000000002</v>
      </c>
      <c r="K224" s="47" t="s">
        <v>739</v>
      </c>
      <c r="L224" s="9" t="str">
        <f t="shared" si="35"/>
        <v>Yes</v>
      </c>
    </row>
    <row r="225" spans="1:12" x14ac:dyDescent="0.2">
      <c r="A225" s="48" t="s">
        <v>518</v>
      </c>
      <c r="B225" s="37" t="s">
        <v>213</v>
      </c>
      <c r="C225" s="38">
        <v>2356</v>
      </c>
      <c r="D225" s="46" t="str">
        <f t="shared" si="32"/>
        <v>N/A</v>
      </c>
      <c r="E225" s="38">
        <v>2380</v>
      </c>
      <c r="F225" s="46" t="str">
        <f t="shared" si="33"/>
        <v>N/A</v>
      </c>
      <c r="G225" s="38">
        <v>2292</v>
      </c>
      <c r="H225" s="46" t="str">
        <f t="shared" si="34"/>
        <v>N/A</v>
      </c>
      <c r="I225" s="12">
        <v>1.0189999999999999</v>
      </c>
      <c r="J225" s="12">
        <v>-3.7</v>
      </c>
      <c r="K225" s="47" t="s">
        <v>739</v>
      </c>
      <c r="L225" s="9" t="str">
        <f t="shared" si="35"/>
        <v>Yes</v>
      </c>
    </row>
    <row r="226" spans="1:12" ht="25.5" x14ac:dyDescent="0.2">
      <c r="A226" s="48" t="s">
        <v>1387</v>
      </c>
      <c r="B226" s="37" t="s">
        <v>213</v>
      </c>
      <c r="C226" s="49">
        <v>4207.6990661999998</v>
      </c>
      <c r="D226" s="46" t="str">
        <f t="shared" si="32"/>
        <v>N/A</v>
      </c>
      <c r="E226" s="49">
        <v>4133.6218486999996</v>
      </c>
      <c r="F226" s="46" t="str">
        <f t="shared" si="33"/>
        <v>N/A</v>
      </c>
      <c r="G226" s="49">
        <v>4198.7722512999999</v>
      </c>
      <c r="H226" s="46" t="str">
        <f t="shared" si="34"/>
        <v>N/A</v>
      </c>
      <c r="I226" s="12">
        <v>-1.76</v>
      </c>
      <c r="J226" s="12">
        <v>1.5760000000000001</v>
      </c>
      <c r="K226" s="47" t="s">
        <v>739</v>
      </c>
      <c r="L226" s="9" t="str">
        <f t="shared" si="35"/>
        <v>Yes</v>
      </c>
    </row>
    <row r="227" spans="1:12" ht="25.5" x14ac:dyDescent="0.2">
      <c r="A227" s="48" t="s">
        <v>1388</v>
      </c>
      <c r="B227" s="37" t="s">
        <v>213</v>
      </c>
      <c r="C227" s="49">
        <v>156892742</v>
      </c>
      <c r="D227" s="46" t="str">
        <f t="shared" si="32"/>
        <v>N/A</v>
      </c>
      <c r="E227" s="49">
        <v>168296768</v>
      </c>
      <c r="F227" s="46" t="str">
        <f t="shared" si="33"/>
        <v>N/A</v>
      </c>
      <c r="G227" s="49">
        <v>199592363</v>
      </c>
      <c r="H227" s="46" t="str">
        <f t="shared" si="34"/>
        <v>N/A</v>
      </c>
      <c r="I227" s="12">
        <v>7.2690000000000001</v>
      </c>
      <c r="J227" s="12">
        <v>18.600000000000001</v>
      </c>
      <c r="K227" s="47" t="s">
        <v>739</v>
      </c>
      <c r="L227" s="9" t="str">
        <f t="shared" si="35"/>
        <v>Yes</v>
      </c>
    </row>
    <row r="228" spans="1:12" ht="25.5" x14ac:dyDescent="0.2">
      <c r="A228" s="48" t="s">
        <v>519</v>
      </c>
      <c r="B228" s="37" t="s">
        <v>213</v>
      </c>
      <c r="C228" s="38">
        <v>16183</v>
      </c>
      <c r="D228" s="46" t="str">
        <f t="shared" si="32"/>
        <v>N/A</v>
      </c>
      <c r="E228" s="38">
        <v>16823</v>
      </c>
      <c r="F228" s="46" t="str">
        <f t="shared" si="33"/>
        <v>N/A</v>
      </c>
      <c r="G228" s="38">
        <v>19748</v>
      </c>
      <c r="H228" s="46" t="str">
        <f t="shared" si="34"/>
        <v>N/A</v>
      </c>
      <c r="I228" s="12">
        <v>3.9550000000000001</v>
      </c>
      <c r="J228" s="12">
        <v>17.39</v>
      </c>
      <c r="K228" s="47" t="s">
        <v>739</v>
      </c>
      <c r="L228" s="9" t="str">
        <f t="shared" si="35"/>
        <v>Yes</v>
      </c>
    </row>
    <row r="229" spans="1:12" ht="25.5" x14ac:dyDescent="0.2">
      <c r="A229" s="48" t="s">
        <v>1389</v>
      </c>
      <c r="B229" s="37" t="s">
        <v>213</v>
      </c>
      <c r="C229" s="49">
        <v>9694.9108324000008</v>
      </c>
      <c r="D229" s="46" t="str">
        <f t="shared" si="32"/>
        <v>N/A</v>
      </c>
      <c r="E229" s="49">
        <v>10003.968852</v>
      </c>
      <c r="F229" s="46" t="str">
        <f t="shared" si="33"/>
        <v>N/A</v>
      </c>
      <c r="G229" s="49">
        <v>10106.965921000001</v>
      </c>
      <c r="H229" s="46" t="str">
        <f t="shared" si="34"/>
        <v>N/A</v>
      </c>
      <c r="I229" s="12">
        <v>3.1880000000000002</v>
      </c>
      <c r="J229" s="12">
        <v>1.03</v>
      </c>
      <c r="K229" s="47" t="s">
        <v>739</v>
      </c>
      <c r="L229" s="9" t="str">
        <f t="shared" si="35"/>
        <v>Yes</v>
      </c>
    </row>
    <row r="230" spans="1:12" x14ac:dyDescent="0.2">
      <c r="A230" s="4" t="s">
        <v>1390</v>
      </c>
      <c r="B230" s="37" t="s">
        <v>213</v>
      </c>
      <c r="C230" s="54">
        <v>174254759</v>
      </c>
      <c r="D230" s="46" t="str">
        <f t="shared" ref="D230:D253" si="36">IF($B230="N/A","N/A",IF(C230&gt;10,"No",IF(C230&lt;-10,"No","Yes")))</f>
        <v>N/A</v>
      </c>
      <c r="E230" s="54">
        <v>189137599</v>
      </c>
      <c r="F230" s="46" t="str">
        <f t="shared" ref="F230:F253" si="37">IF($B230="N/A","N/A",IF(E230&gt;10,"No",IF(E230&lt;-10,"No","Yes")))</f>
        <v>N/A</v>
      </c>
      <c r="G230" s="54">
        <v>216585968</v>
      </c>
      <c r="H230" s="46" t="str">
        <f t="shared" ref="H230:H253" si="38">IF($B230="N/A","N/A",IF(G230&gt;10,"No",IF(G230&lt;-10,"No","Yes")))</f>
        <v>N/A</v>
      </c>
      <c r="I230" s="12">
        <v>8.5410000000000004</v>
      </c>
      <c r="J230" s="12">
        <v>14.51</v>
      </c>
      <c r="K230" s="47" t="s">
        <v>739</v>
      </c>
      <c r="L230" s="9" t="str">
        <f t="shared" ref="L230:L253" si="39">IF(J230="Div by 0", "N/A", IF(K230="N/A","N/A", IF(J230&gt;VALUE(MID(K230,1,2)), "No", IF(J230&lt;-1*VALUE(MID(K230,1,2)), "No", "Yes"))))</f>
        <v>Yes</v>
      </c>
    </row>
    <row r="231" spans="1:12" x14ac:dyDescent="0.2">
      <c r="A231" s="4" t="s">
        <v>1567</v>
      </c>
      <c r="B231" s="37" t="s">
        <v>213</v>
      </c>
      <c r="C231" s="52">
        <v>19498</v>
      </c>
      <c r="D231" s="52" t="str">
        <f t="shared" si="36"/>
        <v>N/A</v>
      </c>
      <c r="E231" s="52">
        <v>20502</v>
      </c>
      <c r="F231" s="52" t="str">
        <f t="shared" si="37"/>
        <v>N/A</v>
      </c>
      <c r="G231" s="52">
        <v>21228</v>
      </c>
      <c r="H231" s="46" t="str">
        <f t="shared" si="38"/>
        <v>N/A</v>
      </c>
      <c r="I231" s="12">
        <v>5.149</v>
      </c>
      <c r="J231" s="12">
        <v>3.5409999999999999</v>
      </c>
      <c r="K231" s="47" t="s">
        <v>739</v>
      </c>
      <c r="L231" s="9" t="str">
        <f t="shared" si="39"/>
        <v>Yes</v>
      </c>
    </row>
    <row r="232" spans="1:12" x14ac:dyDescent="0.2">
      <c r="A232" s="4" t="s">
        <v>1568</v>
      </c>
      <c r="B232" s="37" t="s">
        <v>213</v>
      </c>
      <c r="C232" s="54">
        <v>8937.0581084999994</v>
      </c>
      <c r="D232" s="46" t="str">
        <f t="shared" si="36"/>
        <v>N/A</v>
      </c>
      <c r="E232" s="54">
        <v>9225.3243098000003</v>
      </c>
      <c r="F232" s="46" t="str">
        <f t="shared" si="37"/>
        <v>N/A</v>
      </c>
      <c r="G232" s="54">
        <v>10202.843790999999</v>
      </c>
      <c r="H232" s="46" t="str">
        <f t="shared" si="38"/>
        <v>N/A</v>
      </c>
      <c r="I232" s="12">
        <v>3.226</v>
      </c>
      <c r="J232" s="12">
        <v>10.6</v>
      </c>
      <c r="K232" s="47" t="s">
        <v>739</v>
      </c>
      <c r="L232" s="9" t="str">
        <f t="shared" si="39"/>
        <v>Yes</v>
      </c>
    </row>
    <row r="233" spans="1:12" x14ac:dyDescent="0.2">
      <c r="A233" s="55" t="s">
        <v>1569</v>
      </c>
      <c r="B233" s="37" t="s">
        <v>213</v>
      </c>
      <c r="C233" s="54">
        <v>7423.7690763000001</v>
      </c>
      <c r="D233" s="46" t="str">
        <f t="shared" si="36"/>
        <v>N/A</v>
      </c>
      <c r="E233" s="54">
        <v>8089.1531035999997</v>
      </c>
      <c r="F233" s="46" t="str">
        <f t="shared" si="37"/>
        <v>N/A</v>
      </c>
      <c r="G233" s="54">
        <v>8606.3773619000003</v>
      </c>
      <c r="H233" s="46" t="str">
        <f t="shared" si="38"/>
        <v>N/A</v>
      </c>
      <c r="I233" s="12">
        <v>8.9629999999999992</v>
      </c>
      <c r="J233" s="12">
        <v>6.3940000000000001</v>
      </c>
      <c r="K233" s="47" t="s">
        <v>739</v>
      </c>
      <c r="L233" s="9" t="str">
        <f t="shared" si="39"/>
        <v>Yes</v>
      </c>
    </row>
    <row r="234" spans="1:12" x14ac:dyDescent="0.2">
      <c r="A234" s="55" t="s">
        <v>1570</v>
      </c>
      <c r="B234" s="37" t="s">
        <v>213</v>
      </c>
      <c r="C234" s="54">
        <v>10301.60658</v>
      </c>
      <c r="D234" s="46" t="str">
        <f t="shared" si="36"/>
        <v>N/A</v>
      </c>
      <c r="E234" s="54">
        <v>10307.123948</v>
      </c>
      <c r="F234" s="46" t="str">
        <f t="shared" si="37"/>
        <v>N/A</v>
      </c>
      <c r="G234" s="54">
        <v>12552.57041</v>
      </c>
      <c r="H234" s="46" t="str">
        <f t="shared" si="38"/>
        <v>N/A</v>
      </c>
      <c r="I234" s="12">
        <v>5.3600000000000002E-2</v>
      </c>
      <c r="J234" s="12">
        <v>21.79</v>
      </c>
      <c r="K234" s="47" t="s">
        <v>739</v>
      </c>
      <c r="L234" s="9" t="str">
        <f t="shared" si="39"/>
        <v>Yes</v>
      </c>
    </row>
    <row r="235" spans="1:12" x14ac:dyDescent="0.2">
      <c r="A235" s="55" t="s">
        <v>1571</v>
      </c>
      <c r="B235" s="37" t="s">
        <v>213</v>
      </c>
      <c r="C235" s="54">
        <v>2441.9216301000001</v>
      </c>
      <c r="D235" s="46" t="str">
        <f t="shared" si="36"/>
        <v>N/A</v>
      </c>
      <c r="E235" s="54">
        <v>2915.0521978000002</v>
      </c>
      <c r="F235" s="46" t="str">
        <f t="shared" si="37"/>
        <v>N/A</v>
      </c>
      <c r="G235" s="54">
        <v>3387.1240601999998</v>
      </c>
      <c r="H235" s="46" t="str">
        <f t="shared" si="38"/>
        <v>N/A</v>
      </c>
      <c r="I235" s="12">
        <v>19.38</v>
      </c>
      <c r="J235" s="12">
        <v>16.190000000000001</v>
      </c>
      <c r="K235" s="47" t="s">
        <v>739</v>
      </c>
      <c r="L235" s="9" t="str">
        <f t="shared" si="39"/>
        <v>Yes</v>
      </c>
    </row>
    <row r="236" spans="1:12" x14ac:dyDescent="0.2">
      <c r="A236" s="55" t="s">
        <v>1572</v>
      </c>
      <c r="B236" s="37" t="s">
        <v>213</v>
      </c>
      <c r="C236" s="54">
        <v>1044.3807829</v>
      </c>
      <c r="D236" s="46" t="str">
        <f t="shared" si="36"/>
        <v>N/A</v>
      </c>
      <c r="E236" s="54">
        <v>1076.7241379</v>
      </c>
      <c r="F236" s="46" t="str">
        <f t="shared" si="37"/>
        <v>N/A</v>
      </c>
      <c r="G236" s="54">
        <v>1028.4598071</v>
      </c>
      <c r="H236" s="46" t="str">
        <f t="shared" si="38"/>
        <v>N/A</v>
      </c>
      <c r="I236" s="12">
        <v>3.097</v>
      </c>
      <c r="J236" s="12">
        <v>-4.4800000000000004</v>
      </c>
      <c r="K236" s="47" t="s">
        <v>739</v>
      </c>
      <c r="L236" s="9" t="str">
        <f t="shared" si="39"/>
        <v>Yes</v>
      </c>
    </row>
    <row r="237" spans="1:12" x14ac:dyDescent="0.2">
      <c r="A237" s="48" t="s">
        <v>1573</v>
      </c>
      <c r="B237" s="37" t="s">
        <v>213</v>
      </c>
      <c r="C237" s="46">
        <v>2.9506747901999999</v>
      </c>
      <c r="D237" s="46" t="str">
        <f t="shared" si="36"/>
        <v>N/A</v>
      </c>
      <c r="E237" s="46">
        <v>3.0156696561</v>
      </c>
      <c r="F237" s="46" t="str">
        <f t="shared" si="37"/>
        <v>N/A</v>
      </c>
      <c r="G237" s="46">
        <v>3.4349236657</v>
      </c>
      <c r="H237" s="46" t="str">
        <f t="shared" si="38"/>
        <v>N/A</v>
      </c>
      <c r="I237" s="12">
        <v>2.2029999999999998</v>
      </c>
      <c r="J237" s="12">
        <v>13.9</v>
      </c>
      <c r="K237" s="47" t="s">
        <v>739</v>
      </c>
      <c r="L237" s="9" t="str">
        <f t="shared" si="39"/>
        <v>Yes</v>
      </c>
    </row>
    <row r="238" spans="1:12" x14ac:dyDescent="0.2">
      <c r="A238" s="53" t="s">
        <v>1574</v>
      </c>
      <c r="B238" s="37" t="s">
        <v>213</v>
      </c>
      <c r="C238" s="46">
        <v>19.572394278000001</v>
      </c>
      <c r="D238" s="46" t="str">
        <f t="shared" si="36"/>
        <v>N/A</v>
      </c>
      <c r="E238" s="46">
        <v>20.442897469999998</v>
      </c>
      <c r="F238" s="46" t="str">
        <f t="shared" si="37"/>
        <v>N/A</v>
      </c>
      <c r="G238" s="46">
        <v>22.542696036999999</v>
      </c>
      <c r="H238" s="46" t="str">
        <f t="shared" si="38"/>
        <v>N/A</v>
      </c>
      <c r="I238" s="12">
        <v>4.4480000000000004</v>
      </c>
      <c r="J238" s="12">
        <v>10.27</v>
      </c>
      <c r="K238" s="47" t="s">
        <v>739</v>
      </c>
      <c r="L238" s="9" t="str">
        <f t="shared" si="39"/>
        <v>Yes</v>
      </c>
    </row>
    <row r="239" spans="1:12" x14ac:dyDescent="0.2">
      <c r="A239" s="53" t="s">
        <v>1575</v>
      </c>
      <c r="B239" s="37" t="s">
        <v>213</v>
      </c>
      <c r="C239" s="46">
        <v>7.8546194345</v>
      </c>
      <c r="D239" s="46" t="str">
        <f t="shared" si="36"/>
        <v>N/A</v>
      </c>
      <c r="E239" s="46">
        <v>8.3559245263000008</v>
      </c>
      <c r="F239" s="46" t="str">
        <f t="shared" si="37"/>
        <v>N/A</v>
      </c>
      <c r="G239" s="46">
        <v>13.986126795000001</v>
      </c>
      <c r="H239" s="46" t="str">
        <f t="shared" si="38"/>
        <v>N/A</v>
      </c>
      <c r="I239" s="12">
        <v>6.3819999999999997</v>
      </c>
      <c r="J239" s="12">
        <v>67.38</v>
      </c>
      <c r="K239" s="47" t="s">
        <v>739</v>
      </c>
      <c r="L239" s="9" t="str">
        <f t="shared" si="39"/>
        <v>No</v>
      </c>
    </row>
    <row r="240" spans="1:12" x14ac:dyDescent="0.2">
      <c r="A240" s="53" t="s">
        <v>1576</v>
      </c>
      <c r="B240" s="37" t="s">
        <v>213</v>
      </c>
      <c r="C240" s="46">
        <v>8.2812832599999997E-2</v>
      </c>
      <c r="D240" s="46" t="str">
        <f t="shared" si="36"/>
        <v>N/A</v>
      </c>
      <c r="E240" s="46">
        <v>9.0575427700000002E-2</v>
      </c>
      <c r="F240" s="46" t="str">
        <f t="shared" si="37"/>
        <v>N/A</v>
      </c>
      <c r="G240" s="46">
        <v>6.58287117E-2</v>
      </c>
      <c r="H240" s="46" t="str">
        <f t="shared" si="38"/>
        <v>N/A</v>
      </c>
      <c r="I240" s="12">
        <v>9.3740000000000006</v>
      </c>
      <c r="J240" s="12">
        <v>-27.3</v>
      </c>
      <c r="K240" s="47" t="s">
        <v>739</v>
      </c>
      <c r="L240" s="9" t="str">
        <f t="shared" si="39"/>
        <v>Yes</v>
      </c>
    </row>
    <row r="241" spans="1:12" x14ac:dyDescent="0.2">
      <c r="A241" s="53" t="s">
        <v>1577</v>
      </c>
      <c r="B241" s="37" t="s">
        <v>213</v>
      </c>
      <c r="C241" s="46">
        <v>0.30566070569999998</v>
      </c>
      <c r="D241" s="46" t="str">
        <f t="shared" si="36"/>
        <v>N/A</v>
      </c>
      <c r="E241" s="46">
        <v>0.34092852260000001</v>
      </c>
      <c r="F241" s="46" t="str">
        <f t="shared" si="37"/>
        <v>N/A</v>
      </c>
      <c r="G241" s="46">
        <v>0.32249701870000003</v>
      </c>
      <c r="H241" s="46" t="str">
        <f t="shared" si="38"/>
        <v>N/A</v>
      </c>
      <c r="I241" s="12">
        <v>11.54</v>
      </c>
      <c r="J241" s="12">
        <v>-5.41</v>
      </c>
      <c r="K241" s="47" t="s">
        <v>739</v>
      </c>
      <c r="L241" s="9" t="str">
        <f t="shared" si="39"/>
        <v>Yes</v>
      </c>
    </row>
    <row r="242" spans="1:12" ht="25.5" x14ac:dyDescent="0.2">
      <c r="A242" s="4" t="s">
        <v>1402</v>
      </c>
      <c r="B242" s="37" t="s">
        <v>213</v>
      </c>
      <c r="C242" s="54">
        <v>156892742</v>
      </c>
      <c r="D242" s="46" t="str">
        <f t="shared" si="36"/>
        <v>N/A</v>
      </c>
      <c r="E242" s="54">
        <v>168296768</v>
      </c>
      <c r="F242" s="46" t="str">
        <f t="shared" si="37"/>
        <v>N/A</v>
      </c>
      <c r="G242" s="54">
        <v>199592363</v>
      </c>
      <c r="H242" s="46" t="str">
        <f t="shared" si="38"/>
        <v>N/A</v>
      </c>
      <c r="I242" s="12">
        <v>7.2690000000000001</v>
      </c>
      <c r="J242" s="12">
        <v>18.600000000000001</v>
      </c>
      <c r="K242" s="47" t="s">
        <v>739</v>
      </c>
      <c r="L242" s="9" t="str">
        <f t="shared" si="39"/>
        <v>Yes</v>
      </c>
    </row>
    <row r="243" spans="1:12" x14ac:dyDescent="0.2">
      <c r="A243" s="4" t="s">
        <v>1578</v>
      </c>
      <c r="B243" s="37" t="s">
        <v>213</v>
      </c>
      <c r="C243" s="52">
        <v>16183</v>
      </c>
      <c r="D243" s="52" t="str">
        <f t="shared" si="36"/>
        <v>N/A</v>
      </c>
      <c r="E243" s="52">
        <v>16823</v>
      </c>
      <c r="F243" s="52" t="str">
        <f t="shared" si="37"/>
        <v>N/A</v>
      </c>
      <c r="G243" s="52">
        <v>19748</v>
      </c>
      <c r="H243" s="46" t="str">
        <f t="shared" si="38"/>
        <v>N/A</v>
      </c>
      <c r="I243" s="12">
        <v>3.9550000000000001</v>
      </c>
      <c r="J243" s="12">
        <v>17.39</v>
      </c>
      <c r="K243" s="47" t="s">
        <v>739</v>
      </c>
      <c r="L243" s="9" t="str">
        <f t="shared" si="39"/>
        <v>Yes</v>
      </c>
    </row>
    <row r="244" spans="1:12" ht="25.5" x14ac:dyDescent="0.2">
      <c r="A244" s="4" t="s">
        <v>1579</v>
      </c>
      <c r="B244" s="37" t="s">
        <v>213</v>
      </c>
      <c r="C244" s="54">
        <v>9694.9108324000008</v>
      </c>
      <c r="D244" s="46" t="str">
        <f t="shared" si="36"/>
        <v>N/A</v>
      </c>
      <c r="E244" s="54">
        <v>10003.968852</v>
      </c>
      <c r="F244" s="46" t="str">
        <f t="shared" si="37"/>
        <v>N/A</v>
      </c>
      <c r="G244" s="54">
        <v>10106.965921000001</v>
      </c>
      <c r="H244" s="46" t="str">
        <f t="shared" si="38"/>
        <v>N/A</v>
      </c>
      <c r="I244" s="12">
        <v>3.1880000000000002</v>
      </c>
      <c r="J244" s="12">
        <v>1.03</v>
      </c>
      <c r="K244" s="47" t="s">
        <v>739</v>
      </c>
      <c r="L244" s="9" t="str">
        <f t="shared" si="39"/>
        <v>Yes</v>
      </c>
    </row>
    <row r="245" spans="1:12" ht="25.5" x14ac:dyDescent="0.2">
      <c r="A245" s="55" t="s">
        <v>1580</v>
      </c>
      <c r="B245" s="37" t="s">
        <v>213</v>
      </c>
      <c r="C245" s="54">
        <v>7171.1831118</v>
      </c>
      <c r="D245" s="46" t="str">
        <f t="shared" si="36"/>
        <v>N/A</v>
      </c>
      <c r="E245" s="54">
        <v>7848.0795592000004</v>
      </c>
      <c r="F245" s="46" t="str">
        <f t="shared" si="37"/>
        <v>N/A</v>
      </c>
      <c r="G245" s="54">
        <v>8412.9760057999993</v>
      </c>
      <c r="H245" s="46" t="str">
        <f t="shared" si="38"/>
        <v>N/A</v>
      </c>
      <c r="I245" s="12">
        <v>9.4390000000000001</v>
      </c>
      <c r="J245" s="12">
        <v>7.1980000000000004</v>
      </c>
      <c r="K245" s="47" t="s">
        <v>739</v>
      </c>
      <c r="L245" s="9" t="str">
        <f t="shared" si="39"/>
        <v>Yes</v>
      </c>
    </row>
    <row r="246" spans="1:12" ht="25.5" x14ac:dyDescent="0.2">
      <c r="A246" s="55" t="s">
        <v>1581</v>
      </c>
      <c r="B246" s="37" t="s">
        <v>213</v>
      </c>
      <c r="C246" s="54">
        <v>11841.862109</v>
      </c>
      <c r="D246" s="46" t="str">
        <f t="shared" si="36"/>
        <v>N/A</v>
      </c>
      <c r="E246" s="54">
        <v>11706.790648</v>
      </c>
      <c r="F246" s="46" t="str">
        <f t="shared" si="37"/>
        <v>N/A</v>
      </c>
      <c r="G246" s="54">
        <v>12262.613045</v>
      </c>
      <c r="H246" s="46" t="str">
        <f t="shared" si="38"/>
        <v>N/A</v>
      </c>
      <c r="I246" s="12">
        <v>-1.1399999999999999</v>
      </c>
      <c r="J246" s="12">
        <v>4.7480000000000002</v>
      </c>
      <c r="K246" s="47" t="s">
        <v>739</v>
      </c>
      <c r="L246" s="9" t="str">
        <f t="shared" si="39"/>
        <v>Yes</v>
      </c>
    </row>
    <row r="247" spans="1:12" ht="25.5" x14ac:dyDescent="0.2">
      <c r="A247" s="55" t="s">
        <v>1582</v>
      </c>
      <c r="B247" s="37" t="s">
        <v>213</v>
      </c>
      <c r="C247" s="54">
        <v>16916.846153999999</v>
      </c>
      <c r="D247" s="46" t="str">
        <f t="shared" si="36"/>
        <v>N/A</v>
      </c>
      <c r="E247" s="54">
        <v>18180.5</v>
      </c>
      <c r="F247" s="46" t="str">
        <f t="shared" si="37"/>
        <v>N/A</v>
      </c>
      <c r="G247" s="54">
        <v>27191.875</v>
      </c>
      <c r="H247" s="46" t="str">
        <f t="shared" si="38"/>
        <v>N/A</v>
      </c>
      <c r="I247" s="12">
        <v>7.47</v>
      </c>
      <c r="J247" s="12">
        <v>49.57</v>
      </c>
      <c r="K247" s="47" t="s">
        <v>739</v>
      </c>
      <c r="L247" s="9" t="str">
        <f t="shared" si="39"/>
        <v>No</v>
      </c>
    </row>
    <row r="248" spans="1:12" ht="25.5" x14ac:dyDescent="0.2">
      <c r="A248" s="55" t="s">
        <v>1583</v>
      </c>
      <c r="B248" s="37" t="s">
        <v>213</v>
      </c>
      <c r="C248" s="54">
        <v>7292</v>
      </c>
      <c r="D248" s="46" t="str">
        <f t="shared" si="36"/>
        <v>N/A</v>
      </c>
      <c r="E248" s="54">
        <v>7844.6666667</v>
      </c>
      <c r="F248" s="46" t="str">
        <f t="shared" si="37"/>
        <v>N/A</v>
      </c>
      <c r="G248" s="54">
        <v>10537.285714</v>
      </c>
      <c r="H248" s="46" t="str">
        <f t="shared" si="38"/>
        <v>N/A</v>
      </c>
      <c r="I248" s="12">
        <v>7.5789999999999997</v>
      </c>
      <c r="J248" s="12">
        <v>34.32</v>
      </c>
      <c r="K248" s="47" t="s">
        <v>739</v>
      </c>
      <c r="L248" s="9" t="str">
        <f t="shared" si="39"/>
        <v>No</v>
      </c>
    </row>
    <row r="249" spans="1:12" ht="25.5" x14ac:dyDescent="0.2">
      <c r="A249" s="48" t="s">
        <v>1584</v>
      </c>
      <c r="B249" s="37" t="s">
        <v>213</v>
      </c>
      <c r="C249" s="46">
        <v>2.4490086229000001</v>
      </c>
      <c r="D249" s="46" t="str">
        <f t="shared" si="36"/>
        <v>N/A</v>
      </c>
      <c r="E249" s="46">
        <v>2.4745200772999998</v>
      </c>
      <c r="F249" s="46" t="str">
        <f t="shared" si="37"/>
        <v>N/A</v>
      </c>
      <c r="G249" s="46">
        <v>3.1954434026</v>
      </c>
      <c r="H249" s="46" t="str">
        <f t="shared" si="38"/>
        <v>N/A</v>
      </c>
      <c r="I249" s="12">
        <v>1.042</v>
      </c>
      <c r="J249" s="12">
        <v>29.13</v>
      </c>
      <c r="K249" s="47" t="s">
        <v>739</v>
      </c>
      <c r="L249" s="9" t="str">
        <f t="shared" si="39"/>
        <v>Yes</v>
      </c>
    </row>
    <row r="250" spans="1:12" ht="25.5" x14ac:dyDescent="0.2">
      <c r="A250" s="53" t="s">
        <v>1585</v>
      </c>
      <c r="B250" s="37" t="s">
        <v>213</v>
      </c>
      <c r="C250" s="46">
        <v>19.517371482000001</v>
      </c>
      <c r="D250" s="46" t="str">
        <f t="shared" si="36"/>
        <v>N/A</v>
      </c>
      <c r="E250" s="46">
        <v>20.393564830999999</v>
      </c>
      <c r="F250" s="46" t="str">
        <f t="shared" si="37"/>
        <v>N/A</v>
      </c>
      <c r="G250" s="46">
        <v>22.485903209</v>
      </c>
      <c r="H250" s="46" t="str">
        <f t="shared" si="38"/>
        <v>N/A</v>
      </c>
      <c r="I250" s="12">
        <v>4.4889999999999999</v>
      </c>
      <c r="J250" s="12">
        <v>10.26</v>
      </c>
      <c r="K250" s="47" t="s">
        <v>739</v>
      </c>
      <c r="L250" s="9" t="str">
        <f t="shared" si="39"/>
        <v>Yes</v>
      </c>
    </row>
    <row r="251" spans="1:12" ht="25.5" x14ac:dyDescent="0.2">
      <c r="A251" s="53" t="s">
        <v>1586</v>
      </c>
      <c r="B251" s="37" t="s">
        <v>213</v>
      </c>
      <c r="C251" s="46">
        <v>5.9913123564999999</v>
      </c>
      <c r="D251" s="46" t="str">
        <f t="shared" si="36"/>
        <v>N/A</v>
      </c>
      <c r="E251" s="46">
        <v>6.3325198250000003</v>
      </c>
      <c r="F251" s="46" t="str">
        <f t="shared" si="37"/>
        <v>N/A</v>
      </c>
      <c r="G251" s="46">
        <v>12.680930942</v>
      </c>
      <c r="H251" s="46" t="str">
        <f t="shared" si="38"/>
        <v>N/A</v>
      </c>
      <c r="I251" s="12">
        <v>5.6950000000000003</v>
      </c>
      <c r="J251" s="12">
        <v>100.3</v>
      </c>
      <c r="K251" s="47" t="s">
        <v>739</v>
      </c>
      <c r="L251" s="9" t="str">
        <f t="shared" si="39"/>
        <v>No</v>
      </c>
    </row>
    <row r="252" spans="1:12" ht="25.5" x14ac:dyDescent="0.2">
      <c r="A252" s="53" t="s">
        <v>1587</v>
      </c>
      <c r="B252" s="37" t="s">
        <v>213</v>
      </c>
      <c r="C252" s="46">
        <v>3.3748176000000002E-3</v>
      </c>
      <c r="D252" s="46" t="str">
        <f t="shared" si="36"/>
        <v>N/A</v>
      </c>
      <c r="E252" s="46">
        <v>2.9860031000000001E-3</v>
      </c>
      <c r="F252" s="46" t="str">
        <f t="shared" si="37"/>
        <v>N/A</v>
      </c>
      <c r="G252" s="46">
        <v>1.9798109000000001E-3</v>
      </c>
      <c r="H252" s="46" t="str">
        <f t="shared" si="38"/>
        <v>N/A</v>
      </c>
      <c r="I252" s="12">
        <v>-11.5</v>
      </c>
      <c r="J252" s="12">
        <v>-33.700000000000003</v>
      </c>
      <c r="K252" s="47" t="s">
        <v>739</v>
      </c>
      <c r="L252" s="9" t="str">
        <f t="shared" si="39"/>
        <v>No</v>
      </c>
    </row>
    <row r="253" spans="1:12" ht="25.5" x14ac:dyDescent="0.2">
      <c r="A253" s="53" t="s">
        <v>1588</v>
      </c>
      <c r="B253" s="37" t="s">
        <v>213</v>
      </c>
      <c r="C253" s="46">
        <v>4.3510420999999999E-3</v>
      </c>
      <c r="D253" s="46" t="str">
        <f t="shared" si="36"/>
        <v>N/A</v>
      </c>
      <c r="E253" s="46">
        <v>3.2062243999999998E-3</v>
      </c>
      <c r="F253" s="46" t="str">
        <f t="shared" si="37"/>
        <v>N/A</v>
      </c>
      <c r="G253" s="46">
        <v>7.2587753E-3</v>
      </c>
      <c r="H253" s="46" t="str">
        <f t="shared" si="38"/>
        <v>N/A</v>
      </c>
      <c r="I253" s="12">
        <v>-26.3</v>
      </c>
      <c r="J253" s="12">
        <v>126.4</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111675</v>
      </c>
      <c r="D7" s="34" t="str">
        <f>IF($B7="N/A","N/A",IF(C7&gt;15,"No",IF(C7&lt;-15,"No","Yes")))</f>
        <v>N/A</v>
      </c>
      <c r="E7" s="33">
        <v>124492</v>
      </c>
      <c r="F7" s="34" t="str">
        <f>IF($B7="N/A","N/A",IF(E7&gt;15,"No",IF(E7&lt;-15,"No","Yes")))</f>
        <v>N/A</v>
      </c>
      <c r="G7" s="33">
        <v>123051</v>
      </c>
      <c r="H7" s="34" t="str">
        <f>IF($B7="N/A","N/A",IF(G7&gt;15,"No",IF(G7&lt;-15,"No","Yes")))</f>
        <v>N/A</v>
      </c>
      <c r="I7" s="35">
        <v>11.48</v>
      </c>
      <c r="J7" s="35">
        <v>-1.1599999999999999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99.068213219</v>
      </c>
      <c r="F8" s="34" t="str">
        <f>IF($B8="N/A","N/A",IF(E8&gt;15,"No",IF(E8&lt;-15,"No","Yes")))</f>
        <v>N/A</v>
      </c>
      <c r="G8" s="36">
        <v>98.963844260000002</v>
      </c>
      <c r="H8" s="34" t="str">
        <f>IF($B8="N/A","N/A",IF(G8&gt;15,"No",IF(G8&lt;-15,"No","Yes")))</f>
        <v>N/A</v>
      </c>
      <c r="I8" s="35" t="s">
        <v>213</v>
      </c>
      <c r="J8" s="35">
        <v>-0.105</v>
      </c>
      <c r="K8" s="34" t="str">
        <f t="shared" si="0"/>
        <v>Yes</v>
      </c>
    </row>
    <row r="9" spans="1:11" x14ac:dyDescent="0.2">
      <c r="A9" s="28" t="s">
        <v>302</v>
      </c>
      <c r="B9" s="37" t="s">
        <v>213</v>
      </c>
      <c r="C9" s="9">
        <v>1.1291694649999999</v>
      </c>
      <c r="D9" s="9" t="str">
        <f>IF($B9="N/A","N/A",IF(C9&gt;15,"No",IF(C9&lt;-15,"No","Yes")))</f>
        <v>N/A</v>
      </c>
      <c r="E9" s="9">
        <v>0.93178678150000005</v>
      </c>
      <c r="F9" s="9" t="str">
        <f>IF($B9="N/A","N/A",IF(E9&gt;15,"No",IF(E9&lt;-15,"No","Yes")))</f>
        <v>N/A</v>
      </c>
      <c r="G9" s="9">
        <v>1.0361557402999999</v>
      </c>
      <c r="H9" s="9" t="str">
        <f>IF($B9="N/A","N/A",IF(G9&gt;15,"No",IF(G9&lt;-15,"No","Yes")))</f>
        <v>N/A</v>
      </c>
      <c r="I9" s="10">
        <v>-17.5</v>
      </c>
      <c r="J9" s="10">
        <v>11.2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99.998209088999999</v>
      </c>
      <c r="D11" s="9" t="str">
        <f>IF(OR($B11="N/A",$C11="N/A"),"N/A",IF(C11&gt;100,"No",IF(C11&lt;95,"No","Yes")))</f>
        <v>Yes</v>
      </c>
      <c r="E11" s="9">
        <v>99.995983678000002</v>
      </c>
      <c r="F11" s="9" t="str">
        <f>IF(OR($B11="N/A",$E11="N/A"),"N/A",IF(E11&gt;100,"No",IF(E11&lt;95,"No","Yes")))</f>
        <v>Yes</v>
      </c>
      <c r="G11" s="9">
        <v>100</v>
      </c>
      <c r="H11" s="9" t="str">
        <f>IF($B11="N/A","N/A",IF(G11&gt;100,"No",IF(G11&lt;95,"No","Yes")))</f>
        <v>Yes</v>
      </c>
      <c r="I11" s="10">
        <v>-2E-3</v>
      </c>
      <c r="J11" s="10">
        <v>4.0000000000000001E-3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96.554286993999995</v>
      </c>
      <c r="D13" s="9" t="str">
        <f t="shared" si="1"/>
        <v>Yes</v>
      </c>
      <c r="E13" s="9">
        <v>96.925906886000007</v>
      </c>
      <c r="F13" s="9" t="str">
        <f t="shared" si="2"/>
        <v>Yes</v>
      </c>
      <c r="G13" s="9">
        <v>97.257234804999996</v>
      </c>
      <c r="H13" s="9" t="str">
        <f t="shared" si="3"/>
        <v>Yes</v>
      </c>
      <c r="I13" s="10">
        <v>0.38490000000000002</v>
      </c>
      <c r="J13" s="10">
        <v>0.34179999999999999</v>
      </c>
      <c r="K13" s="9" t="str">
        <f t="shared" si="0"/>
        <v>Yes</v>
      </c>
    </row>
    <row r="14" spans="1:11" x14ac:dyDescent="0.2">
      <c r="A14" s="31" t="s">
        <v>305</v>
      </c>
      <c r="B14" s="37" t="s">
        <v>213</v>
      </c>
      <c r="C14" s="38">
        <v>110414</v>
      </c>
      <c r="D14" s="9" t="str">
        <f>IF($B14="N/A","N/A",IF(C14&gt;15,"No",IF(C14&lt;-15,"No","Yes")))</f>
        <v>N/A</v>
      </c>
      <c r="E14" s="38">
        <v>123332</v>
      </c>
      <c r="F14" s="9" t="str">
        <f>IF($B14="N/A","N/A",IF(E14&gt;15,"No",IF(E14&lt;-15,"No","Yes")))</f>
        <v>N/A</v>
      </c>
      <c r="G14" s="38">
        <v>121776</v>
      </c>
      <c r="H14" s="9" t="str">
        <f>IF($B14="N/A","N/A",IF(G14&gt;15,"No",IF(G14&lt;-15,"No","Yes")))</f>
        <v>N/A</v>
      </c>
      <c r="I14" s="10">
        <v>11.7</v>
      </c>
      <c r="J14" s="10">
        <v>-1.26</v>
      </c>
      <c r="K14" s="9" t="str">
        <f t="shared" si="0"/>
        <v>Yes</v>
      </c>
    </row>
    <row r="15" spans="1:11" x14ac:dyDescent="0.2">
      <c r="A15" s="28" t="s">
        <v>435</v>
      </c>
      <c r="B15" s="37" t="s">
        <v>215</v>
      </c>
      <c r="C15" s="9">
        <v>16.566739725000001</v>
      </c>
      <c r="D15" s="9" t="str">
        <f>IF($B15="N/A","N/A",IF(C15&gt;20,"No",IF(C15&lt;5,"No","Yes")))</f>
        <v>Yes</v>
      </c>
      <c r="E15" s="9">
        <v>30.353841663000001</v>
      </c>
      <c r="F15" s="9" t="str">
        <f>IF($B15="N/A","N/A",IF(E15&gt;20,"No",IF(E15&lt;5,"No","Yes")))</f>
        <v>No</v>
      </c>
      <c r="G15" s="9">
        <v>30.770430954999998</v>
      </c>
      <c r="H15" s="9" t="str">
        <f>IF($B15="N/A","N/A",IF(G15&gt;20,"No",IF(G15&lt;5,"No","Yes")))</f>
        <v>No</v>
      </c>
      <c r="I15" s="10">
        <v>83.22</v>
      </c>
      <c r="J15" s="10">
        <v>1.3720000000000001</v>
      </c>
      <c r="K15" s="9" t="str">
        <f t="shared" si="0"/>
        <v>Yes</v>
      </c>
    </row>
    <row r="16" spans="1:11" x14ac:dyDescent="0.2">
      <c r="A16" s="28" t="s">
        <v>436</v>
      </c>
      <c r="B16" s="37" t="s">
        <v>213</v>
      </c>
      <c r="C16" s="9" t="s">
        <v>213</v>
      </c>
      <c r="D16" s="9" t="str">
        <f>IF($B16="N/A","N/A",IF(C16&gt;15,"No",IF(C16&lt;-15,"No","Yes")))</f>
        <v>N/A</v>
      </c>
      <c r="E16" s="9">
        <v>69.646158337000003</v>
      </c>
      <c r="F16" s="9" t="str">
        <f>IF($B16="N/A","N/A",IF(E16&gt;15,"No",IF(E16&lt;-15,"No","Yes")))</f>
        <v>N/A</v>
      </c>
      <c r="G16" s="9">
        <v>69.229569045000005</v>
      </c>
      <c r="H16" s="9" t="str">
        <f>IF($B16="N/A","N/A",IF(G16&gt;15,"No",IF(G16&lt;-15,"No","Yes")))</f>
        <v>N/A</v>
      </c>
      <c r="I16" s="10" t="s">
        <v>213</v>
      </c>
      <c r="J16" s="10">
        <v>-0.59799999999999998</v>
      </c>
      <c r="K16" s="9" t="str">
        <f t="shared" si="0"/>
        <v>Yes</v>
      </c>
    </row>
    <row r="17" spans="1:11" x14ac:dyDescent="0.2">
      <c r="A17" s="28" t="s">
        <v>437</v>
      </c>
      <c r="B17" s="37" t="s">
        <v>213</v>
      </c>
      <c r="C17" s="9">
        <v>4.8544568624000002</v>
      </c>
      <c r="D17" s="9" t="str">
        <f>IF($B17="N/A","N/A",IF(C17&gt;15,"No",IF(C17&lt;-15,"No","Yes")))</f>
        <v>N/A</v>
      </c>
      <c r="E17" s="9">
        <v>24.204585995999999</v>
      </c>
      <c r="F17" s="9" t="str">
        <f>IF($B17="N/A","N/A",IF(E17&gt;15,"No",IF(E17&lt;-15,"No","Yes")))</f>
        <v>N/A</v>
      </c>
      <c r="G17" s="9">
        <v>5.8960714755000003</v>
      </c>
      <c r="H17" s="9" t="str">
        <f>IF($B17="N/A","N/A",IF(G17&gt;15,"No",IF(G17&lt;-15,"No","Yes")))</f>
        <v>N/A</v>
      </c>
      <c r="I17" s="10">
        <v>398.6</v>
      </c>
      <c r="J17" s="10">
        <v>-75.599999999999994</v>
      </c>
      <c r="K17" s="9" t="str">
        <f t="shared" si="0"/>
        <v>No</v>
      </c>
    </row>
    <row r="18" spans="1:11" x14ac:dyDescent="0.2">
      <c r="A18" s="28" t="s">
        <v>819</v>
      </c>
      <c r="B18" s="37" t="s">
        <v>213</v>
      </c>
      <c r="C18" s="98">
        <v>7418.1218283999997</v>
      </c>
      <c r="D18" s="9" t="str">
        <f>IF($B18="N/A","N/A",IF(C18&gt;15,"No",IF(C18&lt;-15,"No","Yes")))</f>
        <v>N/A</v>
      </c>
      <c r="E18" s="98">
        <v>2748.8882487000001</v>
      </c>
      <c r="F18" s="9" t="str">
        <f>IF($B18="N/A","N/A",IF(E18&gt;15,"No",IF(E18&lt;-15,"No","Yes")))</f>
        <v>N/A</v>
      </c>
      <c r="G18" s="98">
        <v>9717.0469358999999</v>
      </c>
      <c r="H18" s="9" t="str">
        <f>IF($B18="N/A","N/A",IF(G18&gt;15,"No",IF(G18&lt;-15,"No","Yes")))</f>
        <v>N/A</v>
      </c>
      <c r="I18" s="10">
        <v>-62.9</v>
      </c>
      <c r="J18" s="10">
        <v>253.5</v>
      </c>
      <c r="K18" s="9" t="str">
        <f t="shared" si="0"/>
        <v>No</v>
      </c>
    </row>
    <row r="19" spans="1:11" x14ac:dyDescent="0.2">
      <c r="A19" s="3" t="s">
        <v>306</v>
      </c>
      <c r="B19" s="37" t="s">
        <v>213</v>
      </c>
      <c r="C19" s="38">
        <v>338</v>
      </c>
      <c r="D19" s="37" t="s">
        <v>213</v>
      </c>
      <c r="E19" s="38">
        <v>1368</v>
      </c>
      <c r="F19" s="37" t="s">
        <v>213</v>
      </c>
      <c r="G19" s="38">
        <v>577</v>
      </c>
      <c r="H19" s="9" t="str">
        <f>IF($B19="N/A","N/A",IF(G19&gt;15,"No",IF(G19&lt;-15,"No","Yes")))</f>
        <v>N/A</v>
      </c>
      <c r="I19" s="10">
        <v>304.7</v>
      </c>
      <c r="J19" s="10">
        <v>-57.8</v>
      </c>
      <c r="K19" s="9" t="str">
        <f t="shared" si="0"/>
        <v>No</v>
      </c>
    </row>
    <row r="20" spans="1:11" x14ac:dyDescent="0.2">
      <c r="A20" s="3" t="s">
        <v>346</v>
      </c>
      <c r="B20" s="37" t="s">
        <v>213</v>
      </c>
      <c r="C20" s="8" t="s">
        <v>213</v>
      </c>
      <c r="D20" s="37" t="s">
        <v>213</v>
      </c>
      <c r="E20" s="8">
        <v>1.0988657905999999</v>
      </c>
      <c r="F20" s="37" t="s">
        <v>213</v>
      </c>
      <c r="G20" s="8">
        <v>0.46891126440000003</v>
      </c>
      <c r="H20" s="9" t="str">
        <f>IF($B20="N/A","N/A",IF(G20&gt;15,"No",IF(G20&lt;-15,"No","Yes")))</f>
        <v>N/A</v>
      </c>
      <c r="I20" s="10" t="s">
        <v>213</v>
      </c>
      <c r="J20" s="10">
        <v>-57.3</v>
      </c>
      <c r="K20" s="9" t="str">
        <f t="shared" si="0"/>
        <v>No</v>
      </c>
    </row>
    <row r="21" spans="1:11" ht="25.5" x14ac:dyDescent="0.2">
      <c r="A21" s="3" t="s">
        <v>820</v>
      </c>
      <c r="B21" s="37" t="s">
        <v>213</v>
      </c>
      <c r="C21" s="39">
        <v>10676.236686</v>
      </c>
      <c r="D21" s="9" t="str">
        <f>IF($B21="N/A","N/A",IF(C21&gt;60,"No",IF(C21&lt;15,"No","Yes")))</f>
        <v>N/A</v>
      </c>
      <c r="E21" s="39">
        <v>6766.5877192999997</v>
      </c>
      <c r="F21" s="9" t="str">
        <f>IF($B21="N/A","N/A",IF(E21&gt;60,"No",IF(E21&lt;15,"No","Yes")))</f>
        <v>N/A</v>
      </c>
      <c r="G21" s="39">
        <v>9400.8994801000008</v>
      </c>
      <c r="H21" s="9" t="str">
        <f>IF($B21="N/A","N/A",IF(G21&gt;60,"No",IF(G21&lt;15,"No","Yes")))</f>
        <v>N/A</v>
      </c>
      <c r="I21" s="10">
        <v>-36.6</v>
      </c>
      <c r="J21" s="10">
        <v>38.93</v>
      </c>
      <c r="K21" s="9" t="str">
        <f t="shared" si="0"/>
        <v>No</v>
      </c>
    </row>
    <row r="22" spans="1:11" x14ac:dyDescent="0.2">
      <c r="A22" s="3" t="s">
        <v>821</v>
      </c>
      <c r="B22" s="37" t="s">
        <v>217</v>
      </c>
      <c r="C22" s="38">
        <v>11</v>
      </c>
      <c r="D22" s="9" t="str">
        <f>IF($B22="N/A","N/A",IF(C22="N/A","N/A",IF(C22=0,"Yes","No")))</f>
        <v>No</v>
      </c>
      <c r="E22" s="38">
        <v>0</v>
      </c>
      <c r="F22" s="9" t="str">
        <f>IF($B22="N/A","N/A",IF(E22="N/A","N/A",IF(E22=0,"Yes","No")))</f>
        <v>Yes</v>
      </c>
      <c r="G22" s="38">
        <v>11</v>
      </c>
      <c r="H22" s="9" t="str">
        <f>IF($B22="N/A","N/A",IF(G22=0,"Yes","No"))</f>
        <v>No</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92122</v>
      </c>
      <c r="D6" s="9" t="str">
        <f>IF($B6="N/A","N/A",IF(C6&gt;15,"No",IF(C6&lt;-15,"No","Yes")))</f>
        <v>N/A</v>
      </c>
      <c r="E6" s="38">
        <v>85896</v>
      </c>
      <c r="F6" s="9" t="str">
        <f>IF($B6="N/A","N/A",IF(E6&gt;15,"No",IF(E6&lt;-15,"No","Yes")))</f>
        <v>N/A</v>
      </c>
      <c r="G6" s="38">
        <v>84305</v>
      </c>
      <c r="H6" s="9" t="str">
        <f>IF($B6="N/A","N/A",IF(G6&gt;15,"No",IF(G6&lt;-15,"No","Yes")))</f>
        <v>N/A</v>
      </c>
      <c r="I6" s="10">
        <v>-6.76</v>
      </c>
      <c r="J6" s="10">
        <v>-1.85</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6487.9549293</v>
      </c>
      <c r="D9" s="9" t="str">
        <f>IF($B9="N/A","N/A",IF(C9&gt;7000,"No",IF(C9&lt;2000,"No","Yes")))</f>
        <v>Yes</v>
      </c>
      <c r="E9" s="98">
        <v>6925.3008055999999</v>
      </c>
      <c r="F9" s="9" t="str">
        <f>IF($B9="N/A","N/A",IF(E9&gt;7000,"No",IF(E9&lt;2000,"No","Yes")))</f>
        <v>Yes</v>
      </c>
      <c r="G9" s="98">
        <v>7568.4222644000001</v>
      </c>
      <c r="H9" s="9" t="str">
        <f>IF($B9="N/A","N/A",IF(G9&gt;7000,"No",IF(G9&lt;2000,"No","Yes")))</f>
        <v>No</v>
      </c>
      <c r="I9" s="10">
        <v>6.7409999999999997</v>
      </c>
      <c r="J9" s="10">
        <v>9.2870000000000008</v>
      </c>
      <c r="K9" s="9" t="str">
        <f t="shared" si="0"/>
        <v>Yes</v>
      </c>
    </row>
    <row r="10" spans="1:11" x14ac:dyDescent="0.2">
      <c r="A10" s="112" t="s">
        <v>825</v>
      </c>
      <c r="B10" s="37" t="s">
        <v>213</v>
      </c>
      <c r="C10" s="98">
        <v>1376.6483062</v>
      </c>
      <c r="D10" s="9" t="str">
        <f>IF($B10="N/A","N/A",IF(C10&gt;15,"No",IF(C10&lt;-15,"No","Yes")))</f>
        <v>N/A</v>
      </c>
      <c r="E10" s="98">
        <v>1438.3119984</v>
      </c>
      <c r="F10" s="9" t="str">
        <f>IF($B10="N/A","N/A",IF(E10&gt;15,"No",IF(E10&lt;-15,"No","Yes")))</f>
        <v>N/A</v>
      </c>
      <c r="G10" s="98">
        <v>1575.8745314</v>
      </c>
      <c r="H10" s="9" t="str">
        <f>IF($B10="N/A","N/A",IF(G10&gt;15,"No",IF(G10&lt;-15,"No","Yes")))</f>
        <v>N/A</v>
      </c>
      <c r="I10" s="10">
        <v>4.4790000000000001</v>
      </c>
      <c r="J10" s="10">
        <v>9.5640000000000001</v>
      </c>
      <c r="K10" s="9" t="str">
        <f t="shared" si="0"/>
        <v>Yes</v>
      </c>
    </row>
    <row r="11" spans="1:11" x14ac:dyDescent="0.2">
      <c r="A11" s="112" t="s">
        <v>309</v>
      </c>
      <c r="B11" s="37" t="s">
        <v>219</v>
      </c>
      <c r="C11" s="9">
        <v>0.50802197090000001</v>
      </c>
      <c r="D11" s="9" t="str">
        <f>IF($B11="N/A","N/A",IF(C11&gt;10,"No",IF(C11&lt;=0,"No","Yes")))</f>
        <v>Yes</v>
      </c>
      <c r="E11" s="9">
        <v>0.67407096950000001</v>
      </c>
      <c r="F11" s="9" t="str">
        <f>IF($B11="N/A","N/A",IF(E11&gt;10,"No",IF(E11&lt;=0,"No","Yes")))</f>
        <v>Yes</v>
      </c>
      <c r="G11" s="9">
        <v>0.73068026809999997</v>
      </c>
      <c r="H11" s="9" t="str">
        <f>IF($B11="N/A","N/A",IF(G11&gt;10,"No",IF(G11&lt;=0,"No","Yes")))</f>
        <v>Yes</v>
      </c>
      <c r="I11" s="10">
        <v>32.69</v>
      </c>
      <c r="J11" s="10">
        <v>8.3979999999999997</v>
      </c>
      <c r="K11" s="9" t="str">
        <f t="shared" si="0"/>
        <v>Yes</v>
      </c>
    </row>
    <row r="12" spans="1:11" x14ac:dyDescent="0.2">
      <c r="A12" s="112" t="s">
        <v>826</v>
      </c>
      <c r="B12" s="37" t="s">
        <v>213</v>
      </c>
      <c r="C12" s="98">
        <v>3828.0470085000002</v>
      </c>
      <c r="D12" s="9" t="str">
        <f>IF($B12="N/A","N/A",IF(C12&gt;15,"No",IF(C12&lt;-15,"No","Yes")))</f>
        <v>N/A</v>
      </c>
      <c r="E12" s="98">
        <v>3456.3523316000001</v>
      </c>
      <c r="F12" s="9" t="str">
        <f>IF($B12="N/A","N/A",IF(E12&gt;15,"No",IF(E12&lt;-15,"No","Yes")))</f>
        <v>N/A</v>
      </c>
      <c r="G12" s="98">
        <v>4102.0503246999997</v>
      </c>
      <c r="H12" s="9" t="str">
        <f>IF($B12="N/A","N/A",IF(G12&gt;15,"No",IF(G12&lt;-15,"No","Yes")))</f>
        <v>N/A</v>
      </c>
      <c r="I12" s="10">
        <v>-9.7100000000000009</v>
      </c>
      <c r="J12" s="10">
        <v>18.68</v>
      </c>
      <c r="K12" s="9" t="str">
        <f t="shared" si="0"/>
        <v>Yes</v>
      </c>
    </row>
    <row r="13" spans="1:11" x14ac:dyDescent="0.2">
      <c r="A13" s="112" t="s">
        <v>310</v>
      </c>
      <c r="B13" s="37" t="s">
        <v>214</v>
      </c>
      <c r="C13" s="8">
        <v>99.992401380999993</v>
      </c>
      <c r="D13" s="9" t="str">
        <f>IF($B13="N/A","N/A",IF(C13&gt;100,"No",IF(C13&lt;95,"No","Yes")))</f>
        <v>Yes</v>
      </c>
      <c r="E13" s="8">
        <v>99.994179007</v>
      </c>
      <c r="F13" s="9" t="str">
        <f>IF($B13="N/A","N/A",IF(E13&gt;100,"No",IF(E13&lt;95,"No","Yes")))</f>
        <v>Yes</v>
      </c>
      <c r="G13" s="8">
        <v>99.996441492000002</v>
      </c>
      <c r="H13" s="9" t="str">
        <f>IF($B13="N/A","N/A",IF(G13&gt;100,"No",IF(G13&lt;95,"No","Yes")))</f>
        <v>Yes</v>
      </c>
      <c r="I13" s="10">
        <v>1.8E-3</v>
      </c>
      <c r="J13" s="10">
        <v>2.3E-3</v>
      </c>
      <c r="K13" s="9" t="str">
        <f t="shared" si="0"/>
        <v>Yes</v>
      </c>
    </row>
    <row r="14" spans="1:11" x14ac:dyDescent="0.2">
      <c r="A14" s="112" t="s">
        <v>827</v>
      </c>
      <c r="B14" s="37" t="s">
        <v>220</v>
      </c>
      <c r="C14" s="8">
        <v>1.4141670738000001</v>
      </c>
      <c r="D14" s="9" t="str">
        <f>IF($B14="N/A","N/A",IF(C14&gt;1,"Yes","No"))</f>
        <v>Yes</v>
      </c>
      <c r="E14" s="8">
        <v>1.4104038839999999</v>
      </c>
      <c r="F14" s="9" t="str">
        <f>IF($B14="N/A","N/A",IF(E14&gt;1,"Yes","No"))</f>
        <v>Yes</v>
      </c>
      <c r="G14" s="8">
        <v>1.4044625276</v>
      </c>
      <c r="H14" s="9" t="str">
        <f>IF($B14="N/A","N/A",IF(G14&gt;1,"Yes","No"))</f>
        <v>Yes</v>
      </c>
      <c r="I14" s="10">
        <v>-0.26600000000000001</v>
      </c>
      <c r="J14" s="10">
        <v>-0.42099999999999999</v>
      </c>
      <c r="K14" s="9" t="str">
        <f t="shared" si="0"/>
        <v>Yes</v>
      </c>
    </row>
    <row r="15" spans="1:11" x14ac:dyDescent="0.2">
      <c r="A15" s="112" t="s">
        <v>311</v>
      </c>
      <c r="B15" s="37" t="s">
        <v>214</v>
      </c>
      <c r="C15" s="8">
        <v>99.896875882000003</v>
      </c>
      <c r="D15" s="9" t="str">
        <f>IF($B15="N/A","N/A",IF(C15&gt;100,"No",IF(C15&lt;95,"No","Yes")))</f>
        <v>Yes</v>
      </c>
      <c r="E15" s="8">
        <v>99.897550526000003</v>
      </c>
      <c r="F15" s="9" t="str">
        <f>IF($B15="N/A","N/A",IF(E15&gt;100,"No",IF(E15&lt;95,"No","Yes")))</f>
        <v>Yes</v>
      </c>
      <c r="G15" s="8">
        <v>99.899175611999993</v>
      </c>
      <c r="H15" s="9" t="str">
        <f>IF($B15="N/A","N/A",IF(G15&gt;100,"No",IF(G15&lt;95,"No","Yes")))</f>
        <v>Yes</v>
      </c>
      <c r="I15" s="10">
        <v>6.9999999999999999E-4</v>
      </c>
      <c r="J15" s="10">
        <v>1.6000000000000001E-3</v>
      </c>
      <c r="K15" s="9" t="str">
        <f t="shared" si="0"/>
        <v>Yes</v>
      </c>
    </row>
    <row r="16" spans="1:11" x14ac:dyDescent="0.2">
      <c r="A16" s="112" t="s">
        <v>828</v>
      </c>
      <c r="B16" s="37" t="s">
        <v>221</v>
      </c>
      <c r="C16" s="8">
        <v>10.577721756000001</v>
      </c>
      <c r="D16" s="9" t="str">
        <f>IF($B16="N/A","N/A",IF(C16&gt;3,"Yes","No"))</f>
        <v>Yes</v>
      </c>
      <c r="E16" s="8">
        <v>10.829188421</v>
      </c>
      <c r="F16" s="9" t="str">
        <f>IF($B16="N/A","N/A",IF(E16&gt;3,"Yes","No"))</f>
        <v>Yes</v>
      </c>
      <c r="G16" s="8">
        <v>10.971823795000001</v>
      </c>
      <c r="H16" s="9" t="str">
        <f>IF($B16="N/A","N/A",IF(G16&gt;3,"Yes","No"))</f>
        <v>Yes</v>
      </c>
      <c r="I16" s="10">
        <v>2.3769999999999998</v>
      </c>
      <c r="J16" s="10">
        <v>1.3169999999999999</v>
      </c>
      <c r="K16" s="9" t="str">
        <f t="shared" si="0"/>
        <v>Yes</v>
      </c>
    </row>
    <row r="17" spans="1:11" x14ac:dyDescent="0.2">
      <c r="A17" s="112" t="s">
        <v>829</v>
      </c>
      <c r="B17" s="37" t="s">
        <v>222</v>
      </c>
      <c r="C17" s="8">
        <v>4.6861627641999997</v>
      </c>
      <c r="D17" s="9" t="str">
        <f>IF($B17="N/A","N/A",IF(C17&gt;=8,"No",IF(C17&lt;2,"No","Yes")))</f>
        <v>Yes</v>
      </c>
      <c r="E17" s="8">
        <v>4.7902587271000003</v>
      </c>
      <c r="F17" s="9" t="str">
        <f>IF($B17="N/A","N/A",IF(E17&gt;=8,"No",IF(E17&lt;2,"No","Yes")))</f>
        <v>Yes</v>
      </c>
      <c r="G17" s="8">
        <v>4.7766585991000001</v>
      </c>
      <c r="H17" s="9" t="str">
        <f>IF($B17="N/A","N/A",IF(G17&gt;=8,"No",IF(G17&lt;2,"No","Yes")))</f>
        <v>Yes</v>
      </c>
      <c r="I17" s="10">
        <v>2.2210000000000001</v>
      </c>
      <c r="J17" s="10">
        <v>-0.28399999999999997</v>
      </c>
      <c r="K17" s="9" t="str">
        <f t="shared" si="0"/>
        <v>Yes</v>
      </c>
    </row>
    <row r="18" spans="1:11" x14ac:dyDescent="0.2">
      <c r="A18" s="112" t="s">
        <v>830</v>
      </c>
      <c r="B18" s="37" t="s">
        <v>222</v>
      </c>
      <c r="C18" s="8">
        <v>4.7117161125000004</v>
      </c>
      <c r="D18" s="9" t="str">
        <f>IF($B18="N/A","N/A",IF(C18&gt;=8,"No",IF(C18&lt;2,"No","Yes")))</f>
        <v>Yes</v>
      </c>
      <c r="E18" s="8">
        <v>4.8148807860999998</v>
      </c>
      <c r="F18" s="9" t="str">
        <f>IF($B18="N/A","N/A",IF(E18&gt;=8,"No",IF(E18&lt;2,"No","Yes")))</f>
        <v>Yes</v>
      </c>
      <c r="G18" s="8">
        <v>4.8026807424999998</v>
      </c>
      <c r="H18" s="9" t="str">
        <f>IF($B18="N/A","N/A",IF(G18&gt;=8,"No",IF(G18&lt;2,"No","Yes")))</f>
        <v>Yes</v>
      </c>
      <c r="I18" s="10">
        <v>2.19</v>
      </c>
      <c r="J18" s="10">
        <v>-0.253</v>
      </c>
      <c r="K18" s="9" t="str">
        <f t="shared" si="0"/>
        <v>Yes</v>
      </c>
    </row>
    <row r="19" spans="1:11" x14ac:dyDescent="0.2">
      <c r="A19" s="112" t="s">
        <v>312</v>
      </c>
      <c r="B19" s="37" t="s">
        <v>223</v>
      </c>
      <c r="C19" s="8">
        <v>99.982631726999998</v>
      </c>
      <c r="D19" s="9" t="str">
        <f>IF(OR($B19="N/A",$C19="N/A"),"N/A",IF(C19&gt;100,"No",IF(C19&lt;98,"No","Yes")))</f>
        <v>Yes</v>
      </c>
      <c r="E19" s="8">
        <v>99.958088852000003</v>
      </c>
      <c r="F19" s="9" t="str">
        <f>IF(OR($B19="N/A",$E19="N/A"),"N/A",IF(E19&gt;100,"No",IF(E19&lt;98,"No","Yes")))</f>
        <v>Yes</v>
      </c>
      <c r="G19" s="8">
        <v>99.869521380999998</v>
      </c>
      <c r="H19" s="9" t="str">
        <f>IF($B19="N/A","N/A",IF(G19&gt;100,"No",IF(G19&lt;98,"No","Yes")))</f>
        <v>Yes</v>
      </c>
      <c r="I19" s="10">
        <v>-2.5000000000000001E-2</v>
      </c>
      <c r="J19" s="10">
        <v>-8.8999999999999996E-2</v>
      </c>
      <c r="K19" s="9" t="str">
        <f t="shared" si="0"/>
        <v>Yes</v>
      </c>
    </row>
    <row r="20" spans="1:11" x14ac:dyDescent="0.2">
      <c r="A20" s="112" t="s">
        <v>31</v>
      </c>
      <c r="B20" s="62" t="s">
        <v>214</v>
      </c>
      <c r="C20" s="8">
        <v>98.195870693000003</v>
      </c>
      <c r="D20" s="9" t="str">
        <f>IF($B20="N/A","N/A",IF(C20&gt;100,"No",IF(C20&lt;95,"No","Yes")))</f>
        <v>Yes</v>
      </c>
      <c r="E20" s="8">
        <v>97.899785786999999</v>
      </c>
      <c r="F20" s="9" t="str">
        <f>IF($B20="N/A","N/A",IF(E20&gt;100,"No",IF(E20&lt;95,"No","Yes")))</f>
        <v>Yes</v>
      </c>
      <c r="G20" s="8">
        <v>97.934879307000003</v>
      </c>
      <c r="H20" s="9" t="str">
        <f>IF($B20="N/A","N/A",IF(G20&gt;100,"No",IF(G20&lt;95,"No","Yes")))</f>
        <v>Yes</v>
      </c>
      <c r="I20" s="10">
        <v>-0.30199999999999999</v>
      </c>
      <c r="J20" s="10">
        <v>3.5799999999999998E-2</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4.7675908035000001</v>
      </c>
      <c r="D22" s="9" t="str">
        <f>IF($B22="N/A","N/A",IF(C22&gt;5,"No",IF(C22&lt;=0,"No","Yes")))</f>
        <v>Yes</v>
      </c>
      <c r="E22" s="8">
        <v>4.5648225761000001</v>
      </c>
      <c r="F22" s="9" t="str">
        <f>IF($B22="N/A","N/A",IF(E22&gt;5,"No",IF(E22&lt;=0,"No","Yes")))</f>
        <v>Yes</v>
      </c>
      <c r="G22" s="8">
        <v>2.4008065951000002</v>
      </c>
      <c r="H22" s="9" t="str">
        <f>IF($B22="N/A","N/A",IF(G22&gt;5,"No",IF(G22&lt;=0,"No","Yes")))</f>
        <v>Yes</v>
      </c>
      <c r="I22" s="10">
        <v>-4.25</v>
      </c>
      <c r="J22" s="10">
        <v>-47.4</v>
      </c>
      <c r="K22" s="9" t="str">
        <f t="shared" si="0"/>
        <v>No</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4.8614120406000003</v>
      </c>
      <c r="D24" s="9" t="str">
        <f>IF($B24="N/A","N/A",IF(C24&gt;=2,"Yes","No"))</f>
        <v>Yes</v>
      </c>
      <c r="E24" s="8">
        <v>5.0377083914999998</v>
      </c>
      <c r="F24" s="9" t="str">
        <f>IF($B24="N/A","N/A",IF(E24&gt;=2,"Yes","No"))</f>
        <v>Yes</v>
      </c>
      <c r="G24" s="8">
        <v>5.1721012989000004</v>
      </c>
      <c r="H24" s="9" t="str">
        <f>IF($B24="N/A","N/A",IF(G24&gt;=2,"Yes","No"))</f>
        <v>Yes</v>
      </c>
      <c r="I24" s="10">
        <v>3.6259999999999999</v>
      </c>
      <c r="J24" s="10">
        <v>2.6680000000000001</v>
      </c>
      <c r="K24" s="9" t="str">
        <f t="shared" si="0"/>
        <v>Yes</v>
      </c>
    </row>
    <row r="25" spans="1:11" x14ac:dyDescent="0.2">
      <c r="A25" s="112" t="s">
        <v>832</v>
      </c>
      <c r="B25" s="37" t="s">
        <v>226</v>
      </c>
      <c r="C25" s="8">
        <v>7.8613143440000002</v>
      </c>
      <c r="D25" s="9" t="str">
        <f>IF($B25="N/A","N/A",IF(C25&gt;30,"No",IF(C25&lt;5,"No","Yes")))</f>
        <v>Yes</v>
      </c>
      <c r="E25" s="8">
        <v>6.8676073391000001</v>
      </c>
      <c r="F25" s="9" t="str">
        <f>IF($B25="N/A","N/A",IF(E25&gt;30,"No",IF(E25&lt;5,"No","Yes")))</f>
        <v>Yes</v>
      </c>
      <c r="G25" s="8">
        <v>7.2130953086999998</v>
      </c>
      <c r="H25" s="9" t="str">
        <f>IF($B25="N/A","N/A",IF(G25&gt;30,"No",IF(G25&lt;5,"No","Yes")))</f>
        <v>Yes</v>
      </c>
      <c r="I25" s="10">
        <v>-12.6</v>
      </c>
      <c r="J25" s="10">
        <v>5.0309999999999997</v>
      </c>
      <c r="K25" s="9" t="str">
        <f t="shared" si="0"/>
        <v>Yes</v>
      </c>
    </row>
    <row r="26" spans="1:11" x14ac:dyDescent="0.2">
      <c r="A26" s="112" t="s">
        <v>833</v>
      </c>
      <c r="B26" s="37" t="s">
        <v>227</v>
      </c>
      <c r="C26" s="8">
        <v>20.818045635000001</v>
      </c>
      <c r="D26" s="9" t="str">
        <f>IF($B26="N/A","N/A",IF(C26&gt;75,"No",IF(C26&lt;15,"No","Yes")))</f>
        <v>Yes</v>
      </c>
      <c r="E26" s="8">
        <v>21.048710067999998</v>
      </c>
      <c r="F26" s="9" t="str">
        <f>IF($B26="N/A","N/A",IF(E26&gt;75,"No",IF(E26&lt;15,"No","Yes")))</f>
        <v>Yes</v>
      </c>
      <c r="G26" s="8">
        <v>20.912164166</v>
      </c>
      <c r="H26" s="9" t="str">
        <f>IF($B26="N/A","N/A",IF(G26&gt;75,"No",IF(G26&lt;15,"No","Yes")))</f>
        <v>Yes</v>
      </c>
      <c r="I26" s="10">
        <v>1.1080000000000001</v>
      </c>
      <c r="J26" s="10">
        <v>-0.64900000000000002</v>
      </c>
      <c r="K26" s="9" t="str">
        <f t="shared" si="0"/>
        <v>Yes</v>
      </c>
    </row>
    <row r="27" spans="1:11" x14ac:dyDescent="0.2">
      <c r="A27" s="112" t="s">
        <v>834</v>
      </c>
      <c r="B27" s="37" t="s">
        <v>228</v>
      </c>
      <c r="C27" s="8">
        <v>71.320640021000003</v>
      </c>
      <c r="D27" s="9" t="str">
        <f>IF($B27="N/A","N/A",IF(C27&gt;70,"No",IF(C27&lt;25,"No","Yes")))</f>
        <v>No</v>
      </c>
      <c r="E27" s="8">
        <v>72.083682593000006</v>
      </c>
      <c r="F27" s="9" t="str">
        <f>IF($B27="N/A","N/A",IF(E27&gt;70,"No",IF(E27&lt;25,"No","Yes")))</f>
        <v>No</v>
      </c>
      <c r="G27" s="8">
        <v>71.874740525000007</v>
      </c>
      <c r="H27" s="9" t="str">
        <f>IF($B27="N/A","N/A",IF(G27&gt;70,"No",IF(G27&lt;25,"No","Yes")))</f>
        <v>No</v>
      </c>
      <c r="I27" s="10">
        <v>1.07</v>
      </c>
      <c r="J27" s="10">
        <v>-0.28999999999999998</v>
      </c>
      <c r="K27" s="9" t="str">
        <f t="shared" si="0"/>
        <v>Yes</v>
      </c>
    </row>
    <row r="28" spans="1:11" x14ac:dyDescent="0.2">
      <c r="A28" s="112" t="s">
        <v>318</v>
      </c>
      <c r="B28" s="37" t="s">
        <v>229</v>
      </c>
      <c r="C28" s="8">
        <v>58.240159788</v>
      </c>
      <c r="D28" s="9" t="str">
        <f>IF($B28="N/A","N/A",IF(C28&gt;70,"No",IF(C28&lt;35,"No","Yes")))</f>
        <v>Yes</v>
      </c>
      <c r="E28" s="8">
        <v>43.716820341000002</v>
      </c>
      <c r="F28" s="9" t="str">
        <f>IF($B28="N/A","N/A",IF(E28&gt;70,"No",IF(E28&lt;35,"No","Yes")))</f>
        <v>Yes</v>
      </c>
      <c r="G28" s="8">
        <v>34.706126564000002</v>
      </c>
      <c r="H28" s="9" t="str">
        <f>IF($B28="N/A","N/A",IF(G28&gt;70,"No",IF(G28&lt;35,"No","Yes")))</f>
        <v>No</v>
      </c>
      <c r="I28" s="10">
        <v>-24.9</v>
      </c>
      <c r="J28" s="10">
        <v>-20.6</v>
      </c>
      <c r="K28" s="9" t="str">
        <f t="shared" si="0"/>
        <v>Yes</v>
      </c>
    </row>
    <row r="29" spans="1:11" x14ac:dyDescent="0.2">
      <c r="A29" s="112" t="s">
        <v>835</v>
      </c>
      <c r="B29" s="37" t="s">
        <v>220</v>
      </c>
      <c r="C29" s="8">
        <v>2.0723551778</v>
      </c>
      <c r="D29" s="9" t="str">
        <f>IF($B29="N/A","N/A",IF(C29&gt;1,"Yes","No"))</f>
        <v>Yes</v>
      </c>
      <c r="E29" s="8">
        <v>2.0631940561</v>
      </c>
      <c r="F29" s="9" t="str">
        <f>IF($B29="N/A","N/A",IF(E29&gt;1,"Yes","No"))</f>
        <v>Yes</v>
      </c>
      <c r="G29" s="8">
        <v>2.0045456099000001</v>
      </c>
      <c r="H29" s="9" t="str">
        <f>IF($B29="N/A","N/A",IF(G29&gt;1,"Yes","No"))</f>
        <v>Yes</v>
      </c>
      <c r="I29" s="10">
        <v>-0.442</v>
      </c>
      <c r="J29" s="10">
        <v>-2.84</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99.998136137000003</v>
      </c>
      <c r="D31" s="9" t="str">
        <f>IF($B31="N/A","N/A",IF(C31&gt;15,"No",IF(C31&lt;-15,"No","Yes")))</f>
        <v>N/A</v>
      </c>
      <c r="E31" s="8">
        <v>100</v>
      </c>
      <c r="F31" s="9" t="str">
        <f>IF($B31="N/A","N/A",IF(E31&gt;15,"No",IF(E31&lt;-15,"No","Yes")))</f>
        <v>N/A</v>
      </c>
      <c r="G31" s="8">
        <v>100</v>
      </c>
      <c r="H31" s="9" t="str">
        <f>IF($B31="N/A","N/A",IF(G31&gt;15,"No",IF(G31&lt;-15,"No","Yes")))</f>
        <v>N/A</v>
      </c>
      <c r="I31" s="10">
        <v>1.9E-3</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28.526302078000001</v>
      </c>
      <c r="D35" s="9" t="str">
        <f>IF($B35="N/A","N/A",IF(C35&gt;15,"No",IF(C35&lt;-15,"No","Yes")))</f>
        <v>N/A</v>
      </c>
      <c r="E35" s="8">
        <v>28.376175840999998</v>
      </c>
      <c r="F35" s="9" t="str">
        <f>IF($B35="N/A","N/A",IF(E35&gt;15,"No",IF(E35&lt;-15,"No","Yes")))</f>
        <v>N/A</v>
      </c>
      <c r="G35" s="8">
        <v>28.162030722000001</v>
      </c>
      <c r="H35" s="9" t="str">
        <f>IF($B35="N/A","N/A",IF(G35&gt;15,"No",IF(G35&lt;-15,"No","Yes")))</f>
        <v>N/A</v>
      </c>
      <c r="I35" s="10">
        <v>-0.52600000000000002</v>
      </c>
      <c r="J35" s="10">
        <v>-0.755</v>
      </c>
      <c r="K35" s="9" t="str">
        <f t="shared" si="0"/>
        <v>Yes</v>
      </c>
    </row>
    <row r="36" spans="1:11" ht="25.5" x14ac:dyDescent="0.2">
      <c r="A36" s="112" t="s">
        <v>369</v>
      </c>
      <c r="B36" s="37" t="s">
        <v>213</v>
      </c>
      <c r="C36" s="8">
        <v>4.2161481513999997</v>
      </c>
      <c r="D36" s="9" t="str">
        <f>IF($B36="N/A","N/A",IF(C36&gt;15,"No",IF(C36&lt;-15,"No","Yes")))</f>
        <v>N/A</v>
      </c>
      <c r="E36" s="8">
        <v>4.4495669181000004</v>
      </c>
      <c r="F36" s="9" t="str">
        <f>IF($B36="N/A","N/A",IF(E36&gt;15,"No",IF(E36&lt;-15,"No","Yes")))</f>
        <v>N/A</v>
      </c>
      <c r="G36" s="8">
        <v>4.3627305617000003</v>
      </c>
      <c r="H36" s="9" t="str">
        <f>IF($B36="N/A","N/A",IF(G36&gt;15,"No",IF(G36&lt;-15,"No","Yes")))</f>
        <v>N/A</v>
      </c>
      <c r="I36" s="10">
        <v>5.5359999999999996</v>
      </c>
      <c r="J36" s="10">
        <v>-1.95</v>
      </c>
      <c r="K36" s="9" t="str">
        <f t="shared" si="0"/>
        <v>Yes</v>
      </c>
    </row>
    <row r="37" spans="1:11" x14ac:dyDescent="0.2">
      <c r="A37" s="112" t="s">
        <v>374</v>
      </c>
      <c r="B37" s="37" t="s">
        <v>231</v>
      </c>
      <c r="C37" s="8">
        <v>89.620286141999998</v>
      </c>
      <c r="D37" s="9" t="str">
        <f>IF($B37="N/A","N/A",IF(C37&gt;90,"No",IF(C37&lt;75,"No","Yes")))</f>
        <v>Yes</v>
      </c>
      <c r="E37" s="8">
        <v>89.057697680999993</v>
      </c>
      <c r="F37" s="9" t="str">
        <f>IF($B37="N/A","N/A",IF(E37&gt;90,"No",IF(E37&lt;75,"No","Yes")))</f>
        <v>Yes</v>
      </c>
      <c r="G37" s="8">
        <v>88.393333729000005</v>
      </c>
      <c r="H37" s="9" t="str">
        <f>IF($B37="N/A","N/A",IF(G37&gt;90,"No",IF(G37&lt;75,"No","Yes")))</f>
        <v>Yes</v>
      </c>
      <c r="I37" s="10">
        <v>-0.628</v>
      </c>
      <c r="J37" s="10">
        <v>-0.746</v>
      </c>
      <c r="K37" s="9" t="str">
        <f>IF(J37="Div by 0", "N/A", IF(J37="N/A","N/A", IF(J37&gt;30, "No", IF(J37&lt;-30, "No", "Yes"))))</f>
        <v>Yes</v>
      </c>
    </row>
    <row r="38" spans="1:11" x14ac:dyDescent="0.2">
      <c r="A38" s="112" t="s">
        <v>375</v>
      </c>
      <c r="B38" s="37" t="s">
        <v>232</v>
      </c>
      <c r="C38" s="8">
        <v>5.6468595991999999</v>
      </c>
      <c r="D38" s="9" t="str">
        <f>IF($B38="N/A","N/A",IF(C38&gt;10,"No",IF(C38&lt;1,"No","Yes")))</f>
        <v>Yes</v>
      </c>
      <c r="E38" s="8">
        <v>5.7453199218000002</v>
      </c>
      <c r="F38" s="9" t="str">
        <f>IF($B38="N/A","N/A",IF(E38&gt;10,"No",IF(E38&lt;1,"No","Yes")))</f>
        <v>Yes</v>
      </c>
      <c r="G38" s="8">
        <v>5.8240910978000002</v>
      </c>
      <c r="H38" s="9" t="str">
        <f>IF($B38="N/A","N/A",IF(G38&gt;10,"No",IF(G38&lt;1,"No","Yes")))</f>
        <v>Yes</v>
      </c>
      <c r="I38" s="10">
        <v>1.744</v>
      </c>
      <c r="J38" s="10">
        <v>1.371</v>
      </c>
      <c r="K38" s="9" t="str">
        <f>IF(J38="Div by 0", "N/A", IF(J38="N/A","N/A", IF(J38&gt;30, "No", IF(J38&lt;-30, "No", "Yes"))))</f>
        <v>Yes</v>
      </c>
    </row>
    <row r="39" spans="1:11" x14ac:dyDescent="0.2">
      <c r="A39" s="112" t="s">
        <v>376</v>
      </c>
      <c r="B39" s="37" t="s">
        <v>233</v>
      </c>
      <c r="C39" s="8">
        <v>2.6432339723</v>
      </c>
      <c r="D39" s="9" t="str">
        <f>IF($B39="N/A","N/A",IF(C39&gt;2,"No",IF(C39&lt;=0,"No","Yes")))</f>
        <v>No</v>
      </c>
      <c r="E39" s="8">
        <v>2.6648505169000001</v>
      </c>
      <c r="F39" s="9" t="str">
        <f>IF($B39="N/A","N/A",IF(E39&gt;2,"No",IF(E39&lt;=0,"No","Yes")))</f>
        <v>No</v>
      </c>
      <c r="G39" s="8">
        <v>2.9725401814999999</v>
      </c>
      <c r="H39" s="9" t="str">
        <f>IF($B39="N/A","N/A",IF(G39&gt;2,"No",IF(G39&lt;=0,"No","Yes")))</f>
        <v>No</v>
      </c>
      <c r="I39" s="10">
        <v>0.81779999999999997</v>
      </c>
      <c r="J39" s="10">
        <v>11.55</v>
      </c>
      <c r="K39" s="9" t="str">
        <f>IF(J39="Div by 0", "N/A", IF(J39="N/A","N/A", IF(J39&gt;30, "No", IF(J39&lt;-30, "No", "Yes"))))</f>
        <v>Yes</v>
      </c>
    </row>
    <row r="40" spans="1:11" x14ac:dyDescent="0.2">
      <c r="A40" s="112" t="s">
        <v>377</v>
      </c>
      <c r="B40" s="37" t="s">
        <v>234</v>
      </c>
      <c r="C40" s="8">
        <v>0.73598054749999997</v>
      </c>
      <c r="D40" s="9" t="str">
        <f>IF($B40="N/A","N/A",IF(C40&gt;3,"No",IF(C40&lt;=0,"No","Yes")))</f>
        <v>Yes</v>
      </c>
      <c r="E40" s="8">
        <v>0.8032970103</v>
      </c>
      <c r="F40" s="9" t="str">
        <f>IF($B40="N/A","N/A",IF(E40&gt;3,"No",IF(E40&lt;=0,"No","Yes")))</f>
        <v>Yes</v>
      </c>
      <c r="G40" s="8">
        <v>0.83150465569999998</v>
      </c>
      <c r="H40" s="9" t="str">
        <f>IF($B40="N/A","N/A",IF(G40&gt;3,"No",IF(G40&lt;=0,"No","Yes")))</f>
        <v>Yes</v>
      </c>
      <c r="I40" s="10">
        <v>9.1470000000000002</v>
      </c>
      <c r="J40" s="10">
        <v>3.5110000000000001</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18292</v>
      </c>
      <c r="D6" s="9" t="str">
        <f>IF($B6="N/A","N/A",IF(C6&gt;15,"No",IF(C6&lt;-15,"No","Yes")))</f>
        <v>N/A</v>
      </c>
      <c r="E6" s="38">
        <v>37436</v>
      </c>
      <c r="F6" s="9" t="str">
        <f>IF($B6="N/A","N/A",IF(E6&gt;15,"No",IF(E6&lt;-15,"No","Yes")))</f>
        <v>N/A</v>
      </c>
      <c r="G6" s="38">
        <v>37471</v>
      </c>
      <c r="H6" s="9" t="str">
        <f>IF($B6="N/A","N/A",IF(G6&gt;15,"No",IF(G6&lt;-15,"No","Yes")))</f>
        <v>N/A</v>
      </c>
      <c r="I6" s="10">
        <v>104.7</v>
      </c>
      <c r="J6" s="10">
        <v>9.35E-2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976.58189372000004</v>
      </c>
      <c r="D9" s="9" t="str">
        <f>IF($B9="N/A","N/A",IF(C9&gt;15,"No",IF(C9&lt;-15,"No","Yes")))</f>
        <v>N/A</v>
      </c>
      <c r="E9" s="98">
        <v>1152.5957367000001</v>
      </c>
      <c r="F9" s="9" t="str">
        <f>IF($B9="N/A","N/A",IF(E9&gt;15,"No",IF(E9&lt;-15,"No","Yes")))</f>
        <v>N/A</v>
      </c>
      <c r="G9" s="98">
        <v>1182.4256892000001</v>
      </c>
      <c r="H9" s="9" t="str">
        <f>IF($B9="N/A","N/A",IF(G9&gt;15,"No",IF(G9&lt;-15,"No","Yes")))</f>
        <v>N/A</v>
      </c>
      <c r="I9" s="10">
        <v>18.02</v>
      </c>
      <c r="J9" s="10">
        <v>2.5880000000000001</v>
      </c>
      <c r="K9" s="9" t="str">
        <f t="shared" si="0"/>
        <v>Yes</v>
      </c>
    </row>
    <row r="10" spans="1:11" x14ac:dyDescent="0.2">
      <c r="A10" s="112" t="s">
        <v>309</v>
      </c>
      <c r="B10" s="37" t="s">
        <v>213</v>
      </c>
      <c r="C10" s="8">
        <v>8.2003061399999994E-2</v>
      </c>
      <c r="D10" s="9" t="str">
        <f>IF($B10="N/A","N/A",IF(C10&gt;15,"No",IF(C10&lt;-15,"No","Yes")))</f>
        <v>N/A</v>
      </c>
      <c r="E10" s="8">
        <v>0.10952024790000001</v>
      </c>
      <c r="F10" s="9" t="str">
        <f>IF($B10="N/A","N/A",IF(E10&gt;15,"No",IF(E10&lt;-15,"No","Yes")))</f>
        <v>N/A</v>
      </c>
      <c r="G10" s="8">
        <v>5.3374609699999999E-2</v>
      </c>
      <c r="H10" s="9" t="str">
        <f>IF($B10="N/A","N/A",IF(G10&gt;15,"No",IF(G10&lt;-15,"No","Yes")))</f>
        <v>N/A</v>
      </c>
      <c r="I10" s="10">
        <v>33.56</v>
      </c>
      <c r="J10" s="10">
        <v>-51.3</v>
      </c>
      <c r="K10" s="9" t="str">
        <f t="shared" si="0"/>
        <v>No</v>
      </c>
    </row>
    <row r="11" spans="1:11" x14ac:dyDescent="0.2">
      <c r="A11" s="112" t="s">
        <v>826</v>
      </c>
      <c r="B11" s="37" t="s">
        <v>213</v>
      </c>
      <c r="C11" s="98">
        <v>413.73333332999999</v>
      </c>
      <c r="D11" s="9" t="str">
        <f>IF($B11="N/A","N/A",IF(C11&gt;15,"No",IF(C11&lt;-15,"No","Yes")))</f>
        <v>N/A</v>
      </c>
      <c r="E11" s="98">
        <v>727.51219512</v>
      </c>
      <c r="F11" s="9" t="str">
        <f>IF($B11="N/A","N/A",IF(E11&gt;15,"No",IF(E11&lt;-15,"No","Yes")))</f>
        <v>N/A</v>
      </c>
      <c r="G11" s="98">
        <v>663</v>
      </c>
      <c r="H11" s="9" t="str">
        <f>IF($B11="N/A","N/A",IF(G11&gt;15,"No",IF(G11&lt;-15,"No","Yes")))</f>
        <v>N/A</v>
      </c>
      <c r="I11" s="10">
        <v>75.84</v>
      </c>
      <c r="J11" s="10">
        <v>-8.8699999999999992</v>
      </c>
      <c r="K11" s="9" t="str">
        <f t="shared" si="0"/>
        <v>Yes</v>
      </c>
    </row>
    <row r="12" spans="1:11" x14ac:dyDescent="0.2">
      <c r="A12" s="112" t="s">
        <v>310</v>
      </c>
      <c r="B12" s="37" t="s">
        <v>214</v>
      </c>
      <c r="C12" s="8">
        <v>99.797725782000001</v>
      </c>
      <c r="D12" s="9" t="str">
        <f>IF($B12="N/A","N/A",IF(C12&gt;100,"No",IF(C12&lt;95,"No","Yes")))</f>
        <v>Yes</v>
      </c>
      <c r="E12" s="8">
        <v>99.890479752000005</v>
      </c>
      <c r="F12" s="9" t="str">
        <f>IF($B12="N/A","N/A",IF(E12&gt;100,"No",IF(E12&lt;95,"No","Yes")))</f>
        <v>Yes</v>
      </c>
      <c r="G12" s="8">
        <v>99.722452029999999</v>
      </c>
      <c r="H12" s="9" t="str">
        <f>IF($B12="N/A","N/A",IF(G12&gt;100,"No",IF(G12&lt;95,"No","Yes")))</f>
        <v>Yes</v>
      </c>
      <c r="I12" s="10">
        <v>9.2899999999999996E-2</v>
      </c>
      <c r="J12" s="10">
        <v>-0.16800000000000001</v>
      </c>
      <c r="K12" s="9" t="str">
        <f t="shared" si="0"/>
        <v>Yes</v>
      </c>
    </row>
    <row r="13" spans="1:11" x14ac:dyDescent="0.2">
      <c r="A13" s="112" t="s">
        <v>827</v>
      </c>
      <c r="B13" s="37" t="s">
        <v>220</v>
      </c>
      <c r="C13" s="8">
        <v>1.14943851</v>
      </c>
      <c r="D13" s="9" t="str">
        <f>IF($B13="N/A","N/A",IF(C13&gt;1,"Yes","No"))</f>
        <v>Yes</v>
      </c>
      <c r="E13" s="8">
        <v>1.1573204974</v>
      </c>
      <c r="F13" s="9" t="str">
        <f>IF($B13="N/A","N/A",IF(E13&gt;1,"Yes","No"))</f>
        <v>Yes</v>
      </c>
      <c r="G13" s="8">
        <v>1.1587229374000001</v>
      </c>
      <c r="H13" s="9" t="str">
        <f>IF($B13="N/A","N/A",IF(G13&gt;1,"Yes","No"))</f>
        <v>Yes</v>
      </c>
      <c r="I13" s="10">
        <v>0.68569999999999998</v>
      </c>
      <c r="J13" s="10">
        <v>0.1212</v>
      </c>
      <c r="K13" s="9" t="str">
        <f t="shared" si="0"/>
        <v>Yes</v>
      </c>
    </row>
    <row r="14" spans="1:11" x14ac:dyDescent="0.2">
      <c r="A14" s="112" t="s">
        <v>311</v>
      </c>
      <c r="B14" s="37" t="s">
        <v>214</v>
      </c>
      <c r="C14" s="8">
        <v>99.972665645999996</v>
      </c>
      <c r="D14" s="9" t="str">
        <f>IF($B14="N/A","N/A",IF(C14&gt;100,"No",IF(C14&lt;95,"No","Yes")))</f>
        <v>Yes</v>
      </c>
      <c r="E14" s="8">
        <v>99.949246713999997</v>
      </c>
      <c r="F14" s="9" t="str">
        <f>IF($B14="N/A","N/A",IF(E14&gt;100,"No",IF(E14&lt;95,"No","Yes")))</f>
        <v>Yes</v>
      </c>
      <c r="G14" s="8">
        <v>99.895919511000002</v>
      </c>
      <c r="H14" s="9" t="str">
        <f>IF($B14="N/A","N/A",IF(G14&gt;100,"No",IF(G14&lt;95,"No","Yes")))</f>
        <v>Yes</v>
      </c>
      <c r="I14" s="10">
        <v>-2.3E-2</v>
      </c>
      <c r="J14" s="10">
        <v>-5.2999999999999999E-2</v>
      </c>
      <c r="K14" s="9" t="str">
        <f t="shared" si="0"/>
        <v>Yes</v>
      </c>
    </row>
    <row r="15" spans="1:11" x14ac:dyDescent="0.2">
      <c r="A15" s="112" t="s">
        <v>828</v>
      </c>
      <c r="B15" s="37" t="s">
        <v>221</v>
      </c>
      <c r="C15" s="8">
        <v>11.911521845999999</v>
      </c>
      <c r="D15" s="9" t="str">
        <f>IF($B15="N/A","N/A",IF(C15&gt;3,"Yes","No"))</f>
        <v>Yes</v>
      </c>
      <c r="E15" s="8">
        <v>12.731940027</v>
      </c>
      <c r="F15" s="9" t="str">
        <f>IF($B15="N/A","N/A",IF(E15&gt;3,"Yes","No"))</f>
        <v>Yes</v>
      </c>
      <c r="G15" s="8">
        <v>12.837678991000001</v>
      </c>
      <c r="H15" s="9" t="str">
        <f>IF($B15="N/A","N/A",IF(G15&gt;3,"Yes","No"))</f>
        <v>Yes</v>
      </c>
      <c r="I15" s="10">
        <v>6.8879999999999999</v>
      </c>
      <c r="J15" s="10">
        <v>0.83050000000000002</v>
      </c>
      <c r="K15" s="9" t="str">
        <f t="shared" si="0"/>
        <v>Yes</v>
      </c>
    </row>
    <row r="16" spans="1:11" x14ac:dyDescent="0.2">
      <c r="A16" s="112" t="s">
        <v>829</v>
      </c>
      <c r="B16" s="37" t="s">
        <v>222</v>
      </c>
      <c r="C16" s="8">
        <v>6.3978241854000002</v>
      </c>
      <c r="D16" s="9" t="str">
        <f>IF($B16="N/A","N/A",IF(C16&gt;=8,"No",IF(C16&lt;2,"No","Yes")))</f>
        <v>Yes</v>
      </c>
      <c r="E16" s="8">
        <v>5.0549247990000001</v>
      </c>
      <c r="F16" s="9" t="str">
        <f>IF($B16="N/A","N/A",IF(E16&gt;=8,"No",IF(E16&lt;2,"No","Yes")))</f>
        <v>Yes</v>
      </c>
      <c r="G16" s="8">
        <v>5.0975687865000001</v>
      </c>
      <c r="H16" s="9" t="str">
        <f>IF($B16="N/A","N/A",IF(G16&gt;=8,"No",IF(G16&lt;2,"No","Yes")))</f>
        <v>Yes</v>
      </c>
      <c r="I16" s="10">
        <v>-21</v>
      </c>
      <c r="J16" s="10">
        <v>0.84360000000000002</v>
      </c>
      <c r="K16" s="9" t="str">
        <f t="shared" si="0"/>
        <v>Yes</v>
      </c>
    </row>
    <row r="17" spans="1:11" x14ac:dyDescent="0.2">
      <c r="A17" s="112" t="s">
        <v>312</v>
      </c>
      <c r="B17" s="37" t="s">
        <v>223</v>
      </c>
      <c r="C17" s="8">
        <v>99.961731904999994</v>
      </c>
      <c r="D17" s="9" t="str">
        <f>IF(OR($B17="N/A",$C17="N/A"),"N/A",IF(C17&gt;100,"No",IF(C17&lt;98,"No","Yes")))</f>
        <v>Yes</v>
      </c>
      <c r="E17" s="8">
        <v>99.962602841999995</v>
      </c>
      <c r="F17" s="9" t="str">
        <f>IF(OR($B17="N/A",$E17="N/A"),"N/A",IF(E17&gt;100,"No",IF(E17&lt;98,"No","Yes")))</f>
        <v>Yes</v>
      </c>
      <c r="G17" s="8">
        <v>99.556990740000003</v>
      </c>
      <c r="H17" s="9" t="str">
        <f>IF($B17="N/A","N/A",IF(G17&gt;100,"No",IF(G17&lt;98,"No","Yes")))</f>
        <v>Yes</v>
      </c>
      <c r="I17" s="10">
        <v>8.9999999999999998E-4</v>
      </c>
      <c r="J17" s="10">
        <v>-0.40600000000000003</v>
      </c>
      <c r="K17" s="9" t="str">
        <f t="shared" si="0"/>
        <v>Yes</v>
      </c>
    </row>
    <row r="18" spans="1:11" x14ac:dyDescent="0.2">
      <c r="A18" s="112" t="s">
        <v>31</v>
      </c>
      <c r="B18" s="37" t="s">
        <v>214</v>
      </c>
      <c r="C18" s="8">
        <v>99.748523945000002</v>
      </c>
      <c r="D18" s="9" t="str">
        <f>IF($B18="N/A","N/A",IF(C18&gt;100,"No",IF(C18&lt;95,"No","Yes")))</f>
        <v>Yes</v>
      </c>
      <c r="E18" s="8">
        <v>99.807671760000005</v>
      </c>
      <c r="F18" s="9" t="str">
        <f>IF($B18="N/A","N/A",IF(E18&gt;100,"No",IF(E18&lt;95,"No","Yes")))</f>
        <v>Yes</v>
      </c>
      <c r="G18" s="8">
        <v>99.338154840000001</v>
      </c>
      <c r="H18" s="9" t="str">
        <f>IF($B18="N/A","N/A",IF(G18&gt;100,"No",IF(G18&lt;95,"No","Yes")))</f>
        <v>Yes</v>
      </c>
      <c r="I18" s="10">
        <v>5.9299999999999999E-2</v>
      </c>
      <c r="J18" s="10">
        <v>-0.47</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99.994533129000004</v>
      </c>
      <c r="D20" s="9" t="str">
        <f>IF($B20="N/A","N/A",IF(C20&gt;100,"No",IF(C20&lt;98,"No","Yes")))</f>
        <v>Yes</v>
      </c>
      <c r="E20" s="8">
        <v>100</v>
      </c>
      <c r="F20" s="9" t="str">
        <f>IF($B20="N/A","N/A",IF(E20&gt;100,"No",IF(E20&lt;98,"No","Yes")))</f>
        <v>Yes</v>
      </c>
      <c r="G20" s="8">
        <v>99.994662539000004</v>
      </c>
      <c r="H20" s="9" t="str">
        <f>IF($B20="N/A","N/A",IF(G20&gt;100,"No",IF(G20&lt;98,"No","Yes")))</f>
        <v>Yes</v>
      </c>
      <c r="I20" s="10">
        <v>5.4999999999999997E-3</v>
      </c>
      <c r="J20" s="10">
        <v>-5.0000000000000001E-3</v>
      </c>
      <c r="K20" s="9" t="str">
        <f t="shared" si="0"/>
        <v>Yes</v>
      </c>
    </row>
    <row r="21" spans="1:11" x14ac:dyDescent="0.2">
      <c r="A21" s="112" t="s">
        <v>831</v>
      </c>
      <c r="B21" s="37" t="s">
        <v>225</v>
      </c>
      <c r="C21" s="8">
        <v>6.7703788748999996</v>
      </c>
      <c r="D21" s="9" t="str">
        <f>IF($B21="N/A","N/A",IF(C21&gt;=2,"Yes","No"))</f>
        <v>Yes</v>
      </c>
      <c r="E21" s="8">
        <v>7.1253071909000001</v>
      </c>
      <c r="F21" s="9" t="str">
        <f>IF($B21="N/A","N/A",IF(E21&gt;=2,"Yes","No"))</f>
        <v>Yes</v>
      </c>
      <c r="G21" s="8">
        <v>7.2471643224999998</v>
      </c>
      <c r="H21" s="9" t="str">
        <f>IF($B21="N/A","N/A",IF(G21&gt;=2,"Yes","No"))</f>
        <v>Yes</v>
      </c>
      <c r="I21" s="10">
        <v>5.242</v>
      </c>
      <c r="J21" s="10">
        <v>1.71</v>
      </c>
      <c r="K21" s="9" t="str">
        <f t="shared" si="0"/>
        <v>Yes</v>
      </c>
    </row>
    <row r="22" spans="1:11" x14ac:dyDescent="0.2">
      <c r="A22" s="112" t="s">
        <v>832</v>
      </c>
      <c r="B22" s="37" t="s">
        <v>226</v>
      </c>
      <c r="C22" s="8">
        <v>7.8344541030999997</v>
      </c>
      <c r="D22" s="9" t="str">
        <f>IF($B22="N/A","N/A",IF(C22&gt;30,"No",IF(C22&lt;5,"No","Yes")))</f>
        <v>Yes</v>
      </c>
      <c r="E22" s="8">
        <v>6.2720376109</v>
      </c>
      <c r="F22" s="9" t="str">
        <f>IF($B22="N/A","N/A",IF(E22&gt;30,"No",IF(E22&lt;5,"No","Yes")))</f>
        <v>Yes</v>
      </c>
      <c r="G22" s="8">
        <v>6.7842750007000001</v>
      </c>
      <c r="H22" s="9" t="str">
        <f>IF($B22="N/A","N/A",IF(G22&gt;30,"No",IF(G22&lt;5,"No","Yes")))</f>
        <v>Yes</v>
      </c>
      <c r="I22" s="10">
        <v>-19.899999999999999</v>
      </c>
      <c r="J22" s="10">
        <v>8.1669999999999998</v>
      </c>
      <c r="K22" s="9" t="str">
        <f t="shared" si="0"/>
        <v>Yes</v>
      </c>
    </row>
    <row r="23" spans="1:11" x14ac:dyDescent="0.2">
      <c r="A23" s="112" t="s">
        <v>833</v>
      </c>
      <c r="B23" s="37" t="s">
        <v>227</v>
      </c>
      <c r="C23" s="8">
        <v>38.155376961000002</v>
      </c>
      <c r="D23" s="9" t="str">
        <f>IF($B23="N/A","N/A",IF(C23&gt;75,"No",IF(C23&lt;15,"No","Yes")))</f>
        <v>Yes</v>
      </c>
      <c r="E23" s="8">
        <v>37.357089432999999</v>
      </c>
      <c r="F23" s="9" t="str">
        <f>IF($B23="N/A","N/A",IF(E23&gt;75,"No",IF(E23&lt;15,"No","Yes")))</f>
        <v>Yes</v>
      </c>
      <c r="G23" s="8">
        <v>37.358883343999999</v>
      </c>
      <c r="H23" s="9" t="str">
        <f>IF($B23="N/A","N/A",IF(G23&gt;75,"No",IF(G23&lt;15,"No","Yes")))</f>
        <v>Yes</v>
      </c>
      <c r="I23" s="10">
        <v>-2.09</v>
      </c>
      <c r="J23" s="10">
        <v>4.7999999999999996E-3</v>
      </c>
      <c r="K23" s="9" t="str">
        <f t="shared" si="0"/>
        <v>Yes</v>
      </c>
    </row>
    <row r="24" spans="1:11" x14ac:dyDescent="0.2">
      <c r="A24" s="112" t="s">
        <v>834</v>
      </c>
      <c r="B24" s="37" t="s">
        <v>228</v>
      </c>
      <c r="C24" s="8">
        <v>54.010168935999999</v>
      </c>
      <c r="D24" s="9" t="str">
        <f>IF($B24="N/A","N/A",IF(C24&gt;70,"No",IF(C24&lt;25,"No","Yes")))</f>
        <v>Yes</v>
      </c>
      <c r="E24" s="8">
        <v>56.370872957000003</v>
      </c>
      <c r="F24" s="9" t="str">
        <f>IF($B24="N/A","N/A",IF(E24&gt;70,"No",IF(E24&lt;25,"No","Yes")))</f>
        <v>Yes</v>
      </c>
      <c r="G24" s="8">
        <v>55.854172783000003</v>
      </c>
      <c r="H24" s="9" t="str">
        <f>IF($B24="N/A","N/A",IF(G24&gt;70,"No",IF(G24&lt;25,"No","Yes")))</f>
        <v>Yes</v>
      </c>
      <c r="I24" s="10">
        <v>4.3710000000000004</v>
      </c>
      <c r="J24" s="10">
        <v>-0.91700000000000004</v>
      </c>
      <c r="K24" s="9" t="str">
        <f t="shared" si="0"/>
        <v>Yes</v>
      </c>
    </row>
    <row r="25" spans="1:11" x14ac:dyDescent="0.2">
      <c r="A25" s="112" t="s">
        <v>318</v>
      </c>
      <c r="B25" s="37" t="s">
        <v>229</v>
      </c>
      <c r="C25" s="8">
        <v>16.504482834000001</v>
      </c>
      <c r="D25" s="9" t="str">
        <f>IF($B25="N/A","N/A",IF(C25&gt;70,"No",IF(C25&lt;35,"No","Yes")))</f>
        <v>No</v>
      </c>
      <c r="E25" s="8">
        <v>26.629447591000002</v>
      </c>
      <c r="F25" s="9" t="str">
        <f>IF($B25="N/A","N/A",IF(E25&gt;70,"No",IF(E25&lt;35,"No","Yes")))</f>
        <v>No</v>
      </c>
      <c r="G25" s="8">
        <v>27.245069520000001</v>
      </c>
      <c r="H25" s="9" t="str">
        <f>IF($B25="N/A","N/A",IF(G25&gt;70,"No",IF(G25&lt;35,"No","Yes")))</f>
        <v>No</v>
      </c>
      <c r="I25" s="10">
        <v>61.35</v>
      </c>
      <c r="J25" s="10">
        <v>2.3119999999999998</v>
      </c>
      <c r="K25" s="9" t="str">
        <f t="shared" si="0"/>
        <v>Yes</v>
      </c>
    </row>
    <row r="26" spans="1:11" x14ac:dyDescent="0.2">
      <c r="A26" s="112" t="s">
        <v>835</v>
      </c>
      <c r="B26" s="37" t="s">
        <v>220</v>
      </c>
      <c r="C26" s="8">
        <v>1.9900629347000001</v>
      </c>
      <c r="D26" s="9" t="str">
        <f>IF($B26="N/A","N/A",IF(C26&gt;1,"Yes","No"))</f>
        <v>Yes</v>
      </c>
      <c r="E26" s="8">
        <v>2.2832781622999998</v>
      </c>
      <c r="F26" s="9" t="str">
        <f>IF($B26="N/A","N/A",IF(E26&gt;1,"Yes","No"))</f>
        <v>Yes</v>
      </c>
      <c r="G26" s="8">
        <v>2.2973846606000001</v>
      </c>
      <c r="H26" s="9" t="str">
        <f>IF($B26="N/A","N/A",IF(G26&gt;1,"Yes","No"))</f>
        <v>Yes</v>
      </c>
      <c r="I26" s="10">
        <v>14.73</v>
      </c>
      <c r="J26" s="10">
        <v>0.61780000000000002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99.966876448999997</v>
      </c>
      <c r="D28" s="9" t="str">
        <f>IF($B28="N/A","N/A",IF(C28&gt;15,"No",IF(C28&lt;-15,"No","Yes")))</f>
        <v>N/A</v>
      </c>
      <c r="E28" s="8">
        <v>100</v>
      </c>
      <c r="F28" s="9" t="str">
        <f>IF($B28="N/A","N/A",IF(E28&gt;15,"No",IF(E28&lt;-15,"No","Yes")))</f>
        <v>N/A</v>
      </c>
      <c r="G28" s="8">
        <v>99.990204720999998</v>
      </c>
      <c r="H28" s="9" t="str">
        <f>IF($B28="N/A","N/A",IF(G28&gt;15,"No",IF(G28&lt;-15,"No","Yes")))</f>
        <v>N/A</v>
      </c>
      <c r="I28" s="10">
        <v>3.3099999999999997E-2</v>
      </c>
      <c r="J28" s="10">
        <v>-0.01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99.990203761999993</v>
      </c>
      <c r="H30" s="9" t="str">
        <f>IF($B30="N/A","N/A",IF(G30&gt;15,"No",IF(G30&lt;-15,"No","Yes")))</f>
        <v>N/A</v>
      </c>
      <c r="I30" s="10">
        <v>0</v>
      </c>
      <c r="J30" s="10">
        <v>-0.01</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1261</v>
      </c>
      <c r="D6" s="9" t="str">
        <f>IF(OR($B6="N/A",$C6="N/A"),"N/A",IF(C6&lt;0,"No","Yes"))</f>
        <v>N/A</v>
      </c>
      <c r="E6" s="38">
        <v>1160</v>
      </c>
      <c r="F6" s="9" t="str">
        <f>IF($B6="N/A","N/A",IF(E6&lt;0,"No","Yes"))</f>
        <v>N/A</v>
      </c>
      <c r="G6" s="38">
        <v>1275</v>
      </c>
      <c r="H6" s="9" t="str">
        <f>IF($B6="N/A","N/A",IF(G6&lt;0,"No","Yes"))</f>
        <v>N/A</v>
      </c>
      <c r="I6" s="10">
        <v>-8.01</v>
      </c>
      <c r="J6" s="10">
        <v>9.9139999999999997</v>
      </c>
      <c r="K6" s="9" t="str">
        <f t="shared" ref="K6:K35" si="0">IF(J6="Div by 0", "N/A", IF(J6="N/A","N/A", IF(J6&gt;30, "No", IF(J6&lt;-30, "No", "Yes"))))</f>
        <v>Yes</v>
      </c>
    </row>
    <row r="7" spans="1:11" x14ac:dyDescent="0.2">
      <c r="A7" s="112" t="s">
        <v>438</v>
      </c>
      <c r="B7" s="107" t="s">
        <v>213</v>
      </c>
      <c r="C7" s="9">
        <v>37.034099920999999</v>
      </c>
      <c r="D7" s="9" t="str">
        <f t="shared" ref="D7:D17" si="1">IF(OR($B7="N/A",$C7="N/A"),"N/A",IF(C7&lt;0,"No","Yes"))</f>
        <v>N/A</v>
      </c>
      <c r="E7" s="9">
        <v>29.310344828000002</v>
      </c>
      <c r="F7" s="9" t="str">
        <f t="shared" ref="F7:F17" si="2">IF($B7="N/A","N/A",IF(E7&lt;0,"No","Yes"))</f>
        <v>N/A</v>
      </c>
      <c r="G7" s="9">
        <v>26.196078431</v>
      </c>
      <c r="H7" s="9" t="str">
        <f t="shared" ref="H7:H17" si="3">IF($B7="N/A","N/A",IF(G7&lt;0,"No","Yes"))</f>
        <v>N/A</v>
      </c>
      <c r="I7" s="10">
        <v>-20.9</v>
      </c>
      <c r="J7" s="10">
        <v>-10.6</v>
      </c>
      <c r="K7" s="9" t="str">
        <f t="shared" si="0"/>
        <v>Yes</v>
      </c>
    </row>
    <row r="8" spans="1:11" x14ac:dyDescent="0.2">
      <c r="A8" s="112" t="s">
        <v>439</v>
      </c>
      <c r="B8" s="107" t="s">
        <v>213</v>
      </c>
      <c r="C8" s="9">
        <v>43.774781918999999</v>
      </c>
      <c r="D8" s="9" t="str">
        <f t="shared" si="1"/>
        <v>N/A</v>
      </c>
      <c r="E8" s="9">
        <v>38.189655172000002</v>
      </c>
      <c r="F8" s="9" t="str">
        <f t="shared" si="2"/>
        <v>N/A</v>
      </c>
      <c r="G8" s="9">
        <v>19.843137254999998</v>
      </c>
      <c r="H8" s="9" t="str">
        <f t="shared" si="3"/>
        <v>N/A</v>
      </c>
      <c r="I8" s="10">
        <v>-12.8</v>
      </c>
      <c r="J8" s="10">
        <v>-48</v>
      </c>
      <c r="K8" s="9" t="str">
        <f t="shared" si="0"/>
        <v>No</v>
      </c>
    </row>
    <row r="9" spans="1:11" x14ac:dyDescent="0.2">
      <c r="A9" s="112" t="s">
        <v>440</v>
      </c>
      <c r="B9" s="107" t="s">
        <v>213</v>
      </c>
      <c r="C9" s="9">
        <v>2.8548770817000002</v>
      </c>
      <c r="D9" s="9" t="str">
        <f t="shared" si="1"/>
        <v>N/A</v>
      </c>
      <c r="E9" s="9">
        <v>4.1379310345000002</v>
      </c>
      <c r="F9" s="9" t="str">
        <f t="shared" si="2"/>
        <v>N/A</v>
      </c>
      <c r="G9" s="9">
        <v>6.9019607842999999</v>
      </c>
      <c r="H9" s="9" t="str">
        <f t="shared" si="3"/>
        <v>N/A</v>
      </c>
      <c r="I9" s="10">
        <v>44.94</v>
      </c>
      <c r="J9" s="10">
        <v>66.8</v>
      </c>
      <c r="K9" s="9" t="str">
        <f t="shared" si="0"/>
        <v>No</v>
      </c>
    </row>
    <row r="10" spans="1:11" x14ac:dyDescent="0.2">
      <c r="A10" s="112" t="s">
        <v>441</v>
      </c>
      <c r="B10" s="107" t="s">
        <v>213</v>
      </c>
      <c r="C10" s="9">
        <v>16.256938937000001</v>
      </c>
      <c r="D10" s="9" t="str">
        <f t="shared" si="1"/>
        <v>N/A</v>
      </c>
      <c r="E10" s="9">
        <v>27.758620690000001</v>
      </c>
      <c r="F10" s="9" t="str">
        <f t="shared" si="2"/>
        <v>N/A</v>
      </c>
      <c r="G10" s="9">
        <v>46.666666667000001</v>
      </c>
      <c r="H10" s="9" t="str">
        <f t="shared" si="3"/>
        <v>N/A</v>
      </c>
      <c r="I10" s="10">
        <v>70.75</v>
      </c>
      <c r="J10" s="10">
        <v>68.12</v>
      </c>
      <c r="K10" s="9" t="str">
        <f t="shared" si="0"/>
        <v>No</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99.920697859000001</v>
      </c>
      <c r="D12" s="9" t="str">
        <f t="shared" si="1"/>
        <v>N/A</v>
      </c>
      <c r="E12" s="9">
        <v>99.827586206999996</v>
      </c>
      <c r="F12" s="9" t="str">
        <f t="shared" si="2"/>
        <v>N/A</v>
      </c>
      <c r="G12" s="9">
        <v>99.764705882000001</v>
      </c>
      <c r="H12" s="9" t="str">
        <f t="shared" si="3"/>
        <v>N/A</v>
      </c>
      <c r="I12" s="10">
        <v>-9.2999999999999999E-2</v>
      </c>
      <c r="J12" s="10">
        <v>-6.3E-2</v>
      </c>
      <c r="K12" s="9" t="str">
        <f t="shared" si="0"/>
        <v>Yes</v>
      </c>
    </row>
    <row r="13" spans="1:11" x14ac:dyDescent="0.2">
      <c r="A13" s="28" t="s">
        <v>827</v>
      </c>
      <c r="B13" s="107" t="s">
        <v>213</v>
      </c>
      <c r="C13" s="9">
        <v>1.2396825397</v>
      </c>
      <c r="D13" s="9" t="str">
        <f t="shared" si="1"/>
        <v>N/A</v>
      </c>
      <c r="E13" s="9">
        <v>1.4058721934</v>
      </c>
      <c r="F13" s="9" t="str">
        <f t="shared" si="2"/>
        <v>N/A</v>
      </c>
      <c r="G13" s="9">
        <v>1.5778301886999999</v>
      </c>
      <c r="H13" s="9" t="str">
        <f t="shared" si="3"/>
        <v>N/A</v>
      </c>
      <c r="I13" s="10">
        <v>13.41</v>
      </c>
      <c r="J13" s="10">
        <v>12.23</v>
      </c>
      <c r="K13" s="9" t="str">
        <f t="shared" si="0"/>
        <v>Yes</v>
      </c>
    </row>
    <row r="14" spans="1:11" x14ac:dyDescent="0.2">
      <c r="A14" s="28" t="s">
        <v>311</v>
      </c>
      <c r="B14" s="107" t="s">
        <v>213</v>
      </c>
      <c r="C14" s="9">
        <v>99.841395718000001</v>
      </c>
      <c r="D14" s="9" t="str">
        <f t="shared" si="1"/>
        <v>N/A</v>
      </c>
      <c r="E14" s="9">
        <v>100</v>
      </c>
      <c r="F14" s="9" t="str">
        <f t="shared" si="2"/>
        <v>N/A</v>
      </c>
      <c r="G14" s="9">
        <v>100</v>
      </c>
      <c r="H14" s="9" t="str">
        <f t="shared" si="3"/>
        <v>N/A</v>
      </c>
      <c r="I14" s="10">
        <v>0.15890000000000001</v>
      </c>
      <c r="J14" s="10">
        <v>0</v>
      </c>
      <c r="K14" s="9" t="str">
        <f t="shared" si="0"/>
        <v>Yes</v>
      </c>
    </row>
    <row r="15" spans="1:11" x14ac:dyDescent="0.2">
      <c r="A15" s="28" t="s">
        <v>828</v>
      </c>
      <c r="B15" s="107" t="s">
        <v>213</v>
      </c>
      <c r="C15" s="9">
        <v>12.261318507</v>
      </c>
      <c r="D15" s="9" t="str">
        <f t="shared" si="1"/>
        <v>N/A</v>
      </c>
      <c r="E15" s="9">
        <v>12.44137931</v>
      </c>
      <c r="F15" s="9" t="str">
        <f t="shared" si="2"/>
        <v>N/A</v>
      </c>
      <c r="G15" s="9">
        <v>11.136470588</v>
      </c>
      <c r="H15" s="9" t="str">
        <f t="shared" si="3"/>
        <v>N/A</v>
      </c>
      <c r="I15" s="10">
        <v>1.4690000000000001</v>
      </c>
      <c r="J15" s="10">
        <v>-10.5</v>
      </c>
      <c r="K15" s="9" t="str">
        <f t="shared" si="0"/>
        <v>Yes</v>
      </c>
    </row>
    <row r="16" spans="1:11" x14ac:dyDescent="0.2">
      <c r="A16" s="28" t="s">
        <v>837</v>
      </c>
      <c r="B16" s="107" t="s">
        <v>213</v>
      </c>
      <c r="C16" s="9">
        <v>5.2854877081999998</v>
      </c>
      <c r="D16" s="9" t="str">
        <f t="shared" si="1"/>
        <v>N/A</v>
      </c>
      <c r="E16" s="9">
        <v>4.9221435794000001</v>
      </c>
      <c r="F16" s="9" t="str">
        <f t="shared" si="2"/>
        <v>N/A</v>
      </c>
      <c r="G16" s="9">
        <v>4.3301886791999999</v>
      </c>
      <c r="H16" s="9" t="str">
        <f t="shared" si="3"/>
        <v>N/A</v>
      </c>
      <c r="I16" s="10">
        <v>-6.87</v>
      </c>
      <c r="J16" s="10">
        <v>-12</v>
      </c>
      <c r="K16" s="9" t="str">
        <f t="shared" si="0"/>
        <v>Yes</v>
      </c>
    </row>
    <row r="17" spans="1:11" x14ac:dyDescent="0.2">
      <c r="A17" s="28" t="s">
        <v>830</v>
      </c>
      <c r="B17" s="107" t="s">
        <v>213</v>
      </c>
      <c r="C17" s="9">
        <v>5.2631160572000004</v>
      </c>
      <c r="D17" s="9" t="str">
        <f t="shared" si="1"/>
        <v>N/A</v>
      </c>
      <c r="E17" s="9">
        <v>5.3039591315000001</v>
      </c>
      <c r="F17" s="9" t="str">
        <f t="shared" si="2"/>
        <v>N/A</v>
      </c>
      <c r="G17" s="9">
        <v>4.7827938670999997</v>
      </c>
      <c r="H17" s="9" t="str">
        <f t="shared" si="3"/>
        <v>N/A</v>
      </c>
      <c r="I17" s="10">
        <v>0.77600000000000002</v>
      </c>
      <c r="J17" s="10">
        <v>-9.83</v>
      </c>
      <c r="K17" s="9" t="str">
        <f t="shared" si="0"/>
        <v>Yes</v>
      </c>
    </row>
    <row r="18" spans="1:11" x14ac:dyDescent="0.2">
      <c r="A18" s="112" t="s">
        <v>312</v>
      </c>
      <c r="B18" s="37" t="s">
        <v>223</v>
      </c>
      <c r="C18" s="9">
        <v>99.920697859000001</v>
      </c>
      <c r="D18" s="9" t="str">
        <f>IF(OR($B18="N/A",$C18="N/A"),"N/A",IF(C18&gt;100,"No",IF(C18&lt;98,"No","Yes")))</f>
        <v>Yes</v>
      </c>
      <c r="E18" s="9">
        <v>99.568965516999995</v>
      </c>
      <c r="F18" s="9" t="str">
        <f>IF(OR($B18="N/A",$E18="N/A"),"N/A",IF(E18&gt;100,"No",IF(E18&lt;98,"No","Yes")))</f>
        <v>Yes</v>
      </c>
      <c r="G18" s="9">
        <v>99.607843137000003</v>
      </c>
      <c r="H18" s="9" t="str">
        <f>IF($B18="N/A","N/A",IF(G18&gt;100,"No",IF(G18&lt;98,"No","Yes")))</f>
        <v>Yes</v>
      </c>
      <c r="I18" s="10">
        <v>-0.35199999999999998</v>
      </c>
      <c r="J18" s="10">
        <v>3.9E-2</v>
      </c>
      <c r="K18" s="9" t="str">
        <f t="shared" si="0"/>
        <v>Yes</v>
      </c>
    </row>
    <row r="19" spans="1:11" x14ac:dyDescent="0.2">
      <c r="A19" s="112" t="s">
        <v>31</v>
      </c>
      <c r="B19" s="37" t="s">
        <v>214</v>
      </c>
      <c r="C19" s="9">
        <v>98.969072165</v>
      </c>
      <c r="D19" s="9" t="str">
        <f>IF(OR($B19="N/A",$C19="N/A"),"N/A",IF(C19&gt;100,"No",IF(C19&lt;95,"No","Yes")))</f>
        <v>Yes</v>
      </c>
      <c r="E19" s="9">
        <v>98.965517241000001</v>
      </c>
      <c r="F19" s="9" t="str">
        <f>IF(OR($B19="N/A",$E19="N/A"),"N/A",IF(E19&gt;100,"No",IF(E19&lt;98,"No","Yes")))</f>
        <v>Yes</v>
      </c>
      <c r="G19" s="9">
        <v>98.980392156999997</v>
      </c>
      <c r="H19" s="9" t="str">
        <f>IF($B19="N/A","N/A",IF(G19&gt;100,"No",IF(G19&lt;95,"No","Yes")))</f>
        <v>Yes</v>
      </c>
      <c r="I19" s="10">
        <v>-4.0000000000000001E-3</v>
      </c>
      <c r="J19" s="10">
        <v>1.4999999999999999E-2</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4.2030134814000002</v>
      </c>
      <c r="D21" s="9" t="str">
        <f t="shared" si="4"/>
        <v>N/A</v>
      </c>
      <c r="E21" s="9">
        <v>6.2068965516999999</v>
      </c>
      <c r="F21" s="9" t="str">
        <f t="shared" si="5"/>
        <v>N/A</v>
      </c>
      <c r="G21" s="9">
        <v>1.7254901961</v>
      </c>
      <c r="H21" s="9" t="str">
        <f t="shared" si="6"/>
        <v>N/A</v>
      </c>
      <c r="I21" s="10">
        <v>47.68</v>
      </c>
      <c r="J21" s="10">
        <v>-72.2</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5.7486122125000003</v>
      </c>
      <c r="D23" s="9" t="str">
        <f t="shared" si="4"/>
        <v>N/A</v>
      </c>
      <c r="E23" s="9">
        <v>5.7301724138000001</v>
      </c>
      <c r="F23" s="9" t="str">
        <f t="shared" si="5"/>
        <v>N/A</v>
      </c>
      <c r="G23" s="9">
        <v>5.2117647059000003</v>
      </c>
      <c r="H23" s="9" t="str">
        <f t="shared" si="6"/>
        <v>N/A</v>
      </c>
      <c r="I23" s="10">
        <v>-0.32100000000000001</v>
      </c>
      <c r="J23" s="10">
        <v>-9.0500000000000007</v>
      </c>
      <c r="K23" s="9" t="str">
        <f t="shared" si="0"/>
        <v>Yes</v>
      </c>
    </row>
    <row r="24" spans="1:11" x14ac:dyDescent="0.2">
      <c r="A24" s="28" t="s">
        <v>315</v>
      </c>
      <c r="B24" s="107" t="s">
        <v>213</v>
      </c>
      <c r="C24" s="9">
        <v>6.5820777160999997</v>
      </c>
      <c r="D24" s="9" t="str">
        <f t="shared" si="4"/>
        <v>N/A</v>
      </c>
      <c r="E24" s="9">
        <v>7.3275862069000004</v>
      </c>
      <c r="F24" s="9" t="str">
        <f t="shared" si="5"/>
        <v>N/A</v>
      </c>
      <c r="G24" s="9">
        <v>8.0784313725000008</v>
      </c>
      <c r="H24" s="9" t="str">
        <f t="shared" si="6"/>
        <v>N/A</v>
      </c>
      <c r="I24" s="10">
        <v>11.33</v>
      </c>
      <c r="J24" s="10">
        <v>10.25</v>
      </c>
      <c r="K24" s="9" t="str">
        <f t="shared" si="0"/>
        <v>Yes</v>
      </c>
    </row>
    <row r="25" spans="1:11" x14ac:dyDescent="0.2">
      <c r="A25" s="28" t="s">
        <v>316</v>
      </c>
      <c r="B25" s="107" t="s">
        <v>213</v>
      </c>
      <c r="C25" s="9">
        <v>33.941316415999999</v>
      </c>
      <c r="D25" s="9" t="str">
        <f t="shared" si="4"/>
        <v>N/A</v>
      </c>
      <c r="E25" s="9">
        <v>29.396551723999998</v>
      </c>
      <c r="F25" s="9" t="str">
        <f t="shared" si="5"/>
        <v>N/A</v>
      </c>
      <c r="G25" s="9">
        <v>22.431372548999999</v>
      </c>
      <c r="H25" s="9" t="str">
        <f t="shared" si="6"/>
        <v>N/A</v>
      </c>
      <c r="I25" s="10">
        <v>-13.4</v>
      </c>
      <c r="J25" s="10">
        <v>-23.7</v>
      </c>
      <c r="K25" s="9" t="str">
        <f t="shared" si="0"/>
        <v>Yes</v>
      </c>
    </row>
    <row r="26" spans="1:11" x14ac:dyDescent="0.2">
      <c r="A26" s="28" t="s">
        <v>317</v>
      </c>
      <c r="B26" s="107" t="s">
        <v>213</v>
      </c>
      <c r="C26" s="9">
        <v>59.397303727000001</v>
      </c>
      <c r="D26" s="9" t="str">
        <f t="shared" si="4"/>
        <v>N/A</v>
      </c>
      <c r="E26" s="9">
        <v>63.103448276000002</v>
      </c>
      <c r="F26" s="9" t="str">
        <f t="shared" si="5"/>
        <v>N/A</v>
      </c>
      <c r="G26" s="9">
        <v>69.333333332999999</v>
      </c>
      <c r="H26" s="9" t="str">
        <f t="shared" si="6"/>
        <v>N/A</v>
      </c>
      <c r="I26" s="10">
        <v>6.24</v>
      </c>
      <c r="J26" s="10">
        <v>9.8719999999999999</v>
      </c>
      <c r="K26" s="9" t="str">
        <f t="shared" si="0"/>
        <v>Yes</v>
      </c>
    </row>
    <row r="27" spans="1:11" x14ac:dyDescent="0.2">
      <c r="A27" s="28" t="s">
        <v>318</v>
      </c>
      <c r="B27" s="107" t="s">
        <v>213</v>
      </c>
      <c r="C27" s="9">
        <v>29.579698652000001</v>
      </c>
      <c r="D27" s="9" t="str">
        <f t="shared" si="4"/>
        <v>N/A</v>
      </c>
      <c r="E27" s="9">
        <v>32.413793103000003</v>
      </c>
      <c r="F27" s="9" t="str">
        <f t="shared" si="5"/>
        <v>N/A</v>
      </c>
      <c r="G27" s="9">
        <v>33.647058823999998</v>
      </c>
      <c r="H27" s="9" t="str">
        <f t="shared" si="6"/>
        <v>N/A</v>
      </c>
      <c r="I27" s="10">
        <v>9.5809999999999995</v>
      </c>
      <c r="J27" s="10">
        <v>3.8050000000000002</v>
      </c>
      <c r="K27" s="9" t="str">
        <f t="shared" si="0"/>
        <v>Yes</v>
      </c>
    </row>
    <row r="28" spans="1:11" x14ac:dyDescent="0.2">
      <c r="A28" s="28" t="s">
        <v>835</v>
      </c>
      <c r="B28" s="107" t="s">
        <v>213</v>
      </c>
      <c r="C28" s="9">
        <v>2.1957104558</v>
      </c>
      <c r="D28" s="9" t="str">
        <f t="shared" si="4"/>
        <v>N/A</v>
      </c>
      <c r="E28" s="9">
        <v>2.0053191489</v>
      </c>
      <c r="F28" s="9" t="str">
        <f t="shared" si="5"/>
        <v>N/A</v>
      </c>
      <c r="G28" s="9">
        <v>1.7785547786</v>
      </c>
      <c r="H28" s="9" t="str">
        <f t="shared" si="6"/>
        <v>N/A</v>
      </c>
      <c r="I28" s="10">
        <v>-8.67</v>
      </c>
      <c r="J28" s="10">
        <v>-11.3</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100</v>
      </c>
      <c r="D30" s="9" t="str">
        <f t="shared" si="4"/>
        <v>N/A</v>
      </c>
      <c r="E30" s="9">
        <v>100</v>
      </c>
      <c r="F30" s="9" t="str">
        <f t="shared" si="5"/>
        <v>N/A</v>
      </c>
      <c r="G30" s="9">
        <v>100</v>
      </c>
      <c r="H30" s="9" t="str">
        <f t="shared" si="6"/>
        <v>N/A</v>
      </c>
      <c r="I30" s="10">
        <v>0</v>
      </c>
      <c r="J30" s="10">
        <v>0</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14.670896114</v>
      </c>
      <c r="D34" s="9" t="str">
        <f t="shared" si="4"/>
        <v>N/A</v>
      </c>
      <c r="E34" s="9">
        <v>25.431034483000001</v>
      </c>
      <c r="F34" s="9" t="str">
        <f t="shared" si="5"/>
        <v>N/A</v>
      </c>
      <c r="G34" s="9">
        <v>41.725490196000003</v>
      </c>
      <c r="H34" s="9" t="str">
        <f t="shared" si="6"/>
        <v>N/A</v>
      </c>
      <c r="I34" s="10">
        <v>73.34</v>
      </c>
      <c r="J34" s="10">
        <v>64.069999999999993</v>
      </c>
      <c r="K34" s="9" t="str">
        <f t="shared" si="0"/>
        <v>No</v>
      </c>
    </row>
    <row r="35" spans="1:11" ht="25.5" x14ac:dyDescent="0.2">
      <c r="A35" s="28" t="s">
        <v>370</v>
      </c>
      <c r="B35" s="107" t="s">
        <v>213</v>
      </c>
      <c r="C35" s="9">
        <v>0.31720856460000002</v>
      </c>
      <c r="D35" s="9" t="str">
        <f t="shared" si="4"/>
        <v>N/A</v>
      </c>
      <c r="E35" s="9">
        <v>0.68965517239999996</v>
      </c>
      <c r="F35" s="9" t="str">
        <f>IF($B35="N/A","N/A",IF(E35&lt;0,"No","Yes"))</f>
        <v>N/A</v>
      </c>
      <c r="G35" s="9">
        <v>0.70588235290000001</v>
      </c>
      <c r="H35" s="9" t="str">
        <f t="shared" si="6"/>
        <v>N/A</v>
      </c>
      <c r="I35" s="10">
        <v>117.4</v>
      </c>
      <c r="J35" s="10">
        <v>2.3530000000000002</v>
      </c>
      <c r="K35" s="9" t="str">
        <f t="shared" si="0"/>
        <v>Yes</v>
      </c>
    </row>
    <row r="36" spans="1:11" x14ac:dyDescent="0.2">
      <c r="A36" s="31" t="s">
        <v>374</v>
      </c>
      <c r="B36" s="1" t="s">
        <v>213</v>
      </c>
      <c r="C36" s="8">
        <v>59.159397304000002</v>
      </c>
      <c r="D36" s="9" t="str">
        <f t="shared" ref="D36:D39" si="7">IF($B36="N/A","N/A",IF(C36&lt;0,"No","Yes"))</f>
        <v>N/A</v>
      </c>
      <c r="E36" s="8">
        <v>63.448275862000003</v>
      </c>
      <c r="F36" s="9" t="str">
        <f t="shared" ref="F36:F39" si="8">IF($B36="N/A","N/A",IF(E36&lt;0,"No","Yes"))</f>
        <v>N/A</v>
      </c>
      <c r="G36" s="8">
        <v>71.450980392000005</v>
      </c>
      <c r="H36" s="9" t="str">
        <f t="shared" ref="H36:H39" si="9">IF($B36="N/A","N/A",IF(G36&lt;0,"No","Yes"))</f>
        <v>N/A</v>
      </c>
      <c r="I36" s="10">
        <v>7.25</v>
      </c>
      <c r="J36" s="10">
        <v>12.61</v>
      </c>
      <c r="K36" s="9" t="str">
        <f>IF(J36="Div by 0", "N/A", IF(J36="N/A","N/A", IF(J36&gt;30, "No", IF(J36&lt;-30, "No", "Yes"))))</f>
        <v>Yes</v>
      </c>
    </row>
    <row r="37" spans="1:11" x14ac:dyDescent="0.2">
      <c r="A37" s="31" t="s">
        <v>375</v>
      </c>
      <c r="B37" s="1" t="s">
        <v>213</v>
      </c>
      <c r="C37" s="8">
        <v>26.72482157</v>
      </c>
      <c r="D37" s="9" t="str">
        <f t="shared" si="7"/>
        <v>N/A</v>
      </c>
      <c r="E37" s="8">
        <v>22.758620690000001</v>
      </c>
      <c r="F37" s="9" t="str">
        <f t="shared" si="8"/>
        <v>N/A</v>
      </c>
      <c r="G37" s="8">
        <v>16.470588235000001</v>
      </c>
      <c r="H37" s="9" t="str">
        <f t="shared" si="9"/>
        <v>N/A</v>
      </c>
      <c r="I37" s="10">
        <v>-14.8</v>
      </c>
      <c r="J37" s="10">
        <v>-27.6</v>
      </c>
      <c r="K37" s="9" t="str">
        <f>IF(J37="Div by 0", "N/A", IF(J37="N/A","N/A", IF(J37&gt;30, "No", IF(J37&lt;-30, "No", "Yes"))))</f>
        <v>Yes</v>
      </c>
    </row>
    <row r="38" spans="1:11" x14ac:dyDescent="0.2">
      <c r="A38" s="31" t="s">
        <v>376</v>
      </c>
      <c r="B38" s="1" t="s">
        <v>213</v>
      </c>
      <c r="C38" s="8">
        <v>4.9960348929</v>
      </c>
      <c r="D38" s="9" t="str">
        <f t="shared" si="7"/>
        <v>N/A</v>
      </c>
      <c r="E38" s="8">
        <v>6.6379310345000002</v>
      </c>
      <c r="F38" s="9" t="str">
        <f t="shared" si="8"/>
        <v>N/A</v>
      </c>
      <c r="G38" s="8">
        <v>6.9803921568999998</v>
      </c>
      <c r="H38" s="9" t="str">
        <f t="shared" si="9"/>
        <v>N/A</v>
      </c>
      <c r="I38" s="10">
        <v>32.86</v>
      </c>
      <c r="J38" s="10">
        <v>5.1589999999999998</v>
      </c>
      <c r="K38" s="9" t="str">
        <f>IF(J38="Div by 0", "N/A", IF(J38="N/A","N/A", IF(J38&gt;30, "No", IF(J38&lt;-30, "No", "Yes"))))</f>
        <v>Yes</v>
      </c>
    </row>
    <row r="39" spans="1:11" x14ac:dyDescent="0.2">
      <c r="A39" s="31" t="s">
        <v>377</v>
      </c>
      <c r="B39" s="1" t="s">
        <v>213</v>
      </c>
      <c r="C39" s="8">
        <v>1.6653449643</v>
      </c>
      <c r="D39" s="9" t="str">
        <f t="shared" si="7"/>
        <v>N/A</v>
      </c>
      <c r="E39" s="8">
        <v>1.2931034482999999</v>
      </c>
      <c r="F39" s="9" t="str">
        <f t="shared" si="8"/>
        <v>N/A</v>
      </c>
      <c r="G39" s="8">
        <v>1.1764705881999999</v>
      </c>
      <c r="H39" s="9" t="str">
        <f t="shared" si="9"/>
        <v>N/A</v>
      </c>
      <c r="I39" s="10">
        <v>-22.4</v>
      </c>
      <c r="J39" s="10">
        <v>-9.02</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243763</v>
      </c>
      <c r="D7" s="34" t="str">
        <f>IF($B7="N/A","N/A",IF(C7&gt;15,"No",IF(C7&lt;-15,"No","Yes")))</f>
        <v>N/A</v>
      </c>
      <c r="E7" s="33">
        <v>248696</v>
      </c>
      <c r="F7" s="34" t="str">
        <f>IF($B7="N/A","N/A",IF(E7&gt;15,"No",IF(E7&lt;-15,"No","Yes")))</f>
        <v>N/A</v>
      </c>
      <c r="G7" s="33">
        <v>238639</v>
      </c>
      <c r="H7" s="34" t="str">
        <f>IF($B7="N/A","N/A",IF(G7&gt;15,"No",IF(G7&lt;-15,"No","Yes")))</f>
        <v>N/A</v>
      </c>
      <c r="I7" s="35">
        <v>2.024</v>
      </c>
      <c r="J7" s="35">
        <v>-4.04</v>
      </c>
      <c r="K7" s="34" t="str">
        <f t="shared" ref="K7:K24" si="0">IF(J7="Div by 0", "N/A", IF(J7="N/A","N/A", IF(J7&gt;30, "No", IF(J7&lt;-30, "No", "Yes"))))</f>
        <v>Yes</v>
      </c>
    </row>
    <row r="8" spans="1:11" x14ac:dyDescent="0.2">
      <c r="A8" s="109" t="s">
        <v>362</v>
      </c>
      <c r="B8" s="32" t="s">
        <v>213</v>
      </c>
      <c r="C8" s="36" t="s">
        <v>213</v>
      </c>
      <c r="D8" s="34" t="str">
        <f>IF($B8="N/A","N/A",IF(C8&gt;15,"No",IF(C8&lt;-15,"No","Yes")))</f>
        <v>N/A</v>
      </c>
      <c r="E8" s="36">
        <v>98.996365040000001</v>
      </c>
      <c r="F8" s="34" t="str">
        <f>IF($B8="N/A","N/A",IF(E8&gt;15,"No",IF(E8&lt;-15,"No","Yes")))</f>
        <v>N/A</v>
      </c>
      <c r="G8" s="36">
        <v>99.018182275000001</v>
      </c>
      <c r="H8" s="34" t="str">
        <f>IF($B8="N/A","N/A",IF(G8&gt;15,"No",IF(G8&lt;-15,"No","Yes")))</f>
        <v>N/A</v>
      </c>
      <c r="I8" s="35" t="s">
        <v>213</v>
      </c>
      <c r="J8" s="35">
        <v>2.1999999999999999E-2</v>
      </c>
      <c r="K8" s="34" t="str">
        <f t="shared" si="0"/>
        <v>Yes</v>
      </c>
    </row>
    <row r="9" spans="1:11" x14ac:dyDescent="0.2">
      <c r="A9" s="109" t="s">
        <v>119</v>
      </c>
      <c r="B9" s="37" t="s">
        <v>213</v>
      </c>
      <c r="C9" s="8">
        <v>0.6461193865</v>
      </c>
      <c r="D9" s="9" t="str">
        <f>IF($B9="N/A","N/A",IF(C9&gt;15,"No",IF(C9&lt;-15,"No","Yes")))</f>
        <v>N/A</v>
      </c>
      <c r="E9" s="8">
        <v>1.0036349600000001</v>
      </c>
      <c r="F9" s="9" t="str">
        <f>IF($B9="N/A","N/A",IF(E9&gt;15,"No",IF(E9&lt;-15,"No","Yes")))</f>
        <v>N/A</v>
      </c>
      <c r="G9" s="8">
        <v>0.98181772469999995</v>
      </c>
      <c r="H9" s="9" t="str">
        <f>IF($B9="N/A","N/A",IF(G9&gt;15,"No",IF(G9&lt;-15,"No","Yes")))</f>
        <v>N/A</v>
      </c>
      <c r="I9" s="10">
        <v>55.33</v>
      </c>
      <c r="J9" s="10">
        <v>-2.17</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99.999597902999994</v>
      </c>
      <c r="F11" s="9" t="str">
        <f>IF(OR($B11="N/A",$E11="N/A"),"N/A",IF(E11&gt;100,"No",IF(E11&lt;95,"No","Yes")))</f>
        <v>Yes</v>
      </c>
      <c r="G11" s="8">
        <v>100</v>
      </c>
      <c r="H11" s="9" t="str">
        <f>IF($B11="N/A","N/A",IF(G11&gt;100,"No",IF(G11&lt;95,"No","Yes")))</f>
        <v>Yes</v>
      </c>
      <c r="I11" s="10">
        <v>0</v>
      </c>
      <c r="J11" s="10">
        <v>4.0000000000000002E-4</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92.096831758999997</v>
      </c>
      <c r="D13" s="9" t="str">
        <f t="shared" si="1"/>
        <v>No</v>
      </c>
      <c r="E13" s="8">
        <v>93.278942967000006</v>
      </c>
      <c r="F13" s="9" t="str">
        <f t="shared" si="2"/>
        <v>No</v>
      </c>
      <c r="G13" s="8">
        <v>93.595346946999996</v>
      </c>
      <c r="H13" s="9" t="str">
        <f t="shared" si="3"/>
        <v>No</v>
      </c>
      <c r="I13" s="10">
        <v>1.284</v>
      </c>
      <c r="J13" s="10">
        <v>0.3392</v>
      </c>
      <c r="K13" s="9" t="str">
        <f t="shared" si="0"/>
        <v>Yes</v>
      </c>
    </row>
    <row r="14" spans="1:11" x14ac:dyDescent="0.2">
      <c r="A14" s="109" t="s">
        <v>13</v>
      </c>
      <c r="B14" s="37" t="s">
        <v>213</v>
      </c>
      <c r="C14" s="38">
        <v>242188</v>
      </c>
      <c r="D14" s="9" t="str">
        <f>IF($B14="N/A","N/A",IF(C14&gt;15,"No",IF(C14&lt;-15,"No","Yes")))</f>
        <v>N/A</v>
      </c>
      <c r="E14" s="38">
        <v>246200</v>
      </c>
      <c r="F14" s="9" t="str">
        <f>IF($B14="N/A","N/A",IF(E14&gt;15,"No",IF(E14&lt;-15,"No","Yes")))</f>
        <v>N/A</v>
      </c>
      <c r="G14" s="38">
        <v>236296</v>
      </c>
      <c r="H14" s="9" t="str">
        <f>IF($B14="N/A","N/A",IF(G14&gt;15,"No",IF(G14&lt;-15,"No","Yes")))</f>
        <v>N/A</v>
      </c>
      <c r="I14" s="10">
        <v>1.657</v>
      </c>
      <c r="J14" s="10">
        <v>-4.0199999999999996</v>
      </c>
      <c r="K14" s="9" t="str">
        <f t="shared" si="0"/>
        <v>Yes</v>
      </c>
    </row>
    <row r="15" spans="1:11" x14ac:dyDescent="0.2">
      <c r="A15" s="109" t="s">
        <v>442</v>
      </c>
      <c r="B15" s="37" t="s">
        <v>215</v>
      </c>
      <c r="C15" s="8">
        <v>11.392389382999999</v>
      </c>
      <c r="D15" s="9" t="str">
        <f>IF($B15="N/A","N/A",IF(C15&gt;20,"No",IF(C15&lt;5,"No","Yes")))</f>
        <v>Yes</v>
      </c>
      <c r="E15" s="8">
        <v>10.581234768</v>
      </c>
      <c r="F15" s="9" t="str">
        <f>IF($B15="N/A","N/A",IF(E15&gt;20,"No",IF(E15&lt;5,"No","Yes")))</f>
        <v>Yes</v>
      </c>
      <c r="G15" s="8">
        <v>7.9362325219000001</v>
      </c>
      <c r="H15" s="9" t="str">
        <f>IF($B15="N/A","N/A",IF(G15&gt;20,"No",IF(G15&lt;5,"No","Yes")))</f>
        <v>Yes</v>
      </c>
      <c r="I15" s="10">
        <v>-7.12</v>
      </c>
      <c r="J15" s="10">
        <v>-25</v>
      </c>
      <c r="K15" s="9" t="str">
        <f t="shared" si="0"/>
        <v>Yes</v>
      </c>
    </row>
    <row r="16" spans="1:11" x14ac:dyDescent="0.2">
      <c r="A16" s="109" t="s">
        <v>443</v>
      </c>
      <c r="B16" s="32" t="s">
        <v>213</v>
      </c>
      <c r="C16" s="8" t="s">
        <v>213</v>
      </c>
      <c r="D16" s="9" t="str">
        <f>IF($B16="N/A","N/A",IF(C16&gt;15,"No",IF(C16&lt;-15,"No","Yes")))</f>
        <v>N/A</v>
      </c>
      <c r="E16" s="8">
        <v>89.418765231999998</v>
      </c>
      <c r="F16" s="9" t="str">
        <f>IF($B16="N/A","N/A",IF(E16&gt;15,"No",IF(E16&lt;-15,"No","Yes")))</f>
        <v>N/A</v>
      </c>
      <c r="G16" s="8">
        <v>92.063767478000003</v>
      </c>
      <c r="H16" s="9" t="str">
        <f>IF($B16="N/A","N/A",IF(G16&gt;15,"No",IF(G16&lt;-15,"No","Yes")))</f>
        <v>N/A</v>
      </c>
      <c r="I16" s="10" t="s">
        <v>213</v>
      </c>
      <c r="J16" s="10">
        <v>2.9580000000000002</v>
      </c>
      <c r="K16" s="9" t="str">
        <f t="shared" si="0"/>
        <v>Yes</v>
      </c>
    </row>
    <row r="17" spans="1:11" x14ac:dyDescent="0.2">
      <c r="A17" s="109" t="s">
        <v>444</v>
      </c>
      <c r="B17" s="37" t="s">
        <v>235</v>
      </c>
      <c r="C17" s="8">
        <v>76.410474507000004</v>
      </c>
      <c r="D17" s="9" t="str">
        <f>IF($B17="N/A","N/A",IF(C17&gt;1,"Yes","No"))</f>
        <v>Yes</v>
      </c>
      <c r="E17" s="8">
        <v>21.056458163999999</v>
      </c>
      <c r="F17" s="9" t="str">
        <f>IF($B17="N/A","N/A",IF(E17&gt;1,"Yes","No"))</f>
        <v>Yes</v>
      </c>
      <c r="G17" s="8">
        <v>13.147916173</v>
      </c>
      <c r="H17" s="9" t="str">
        <f>IF($B17="N/A","N/A",IF(G17&gt;1,"Yes","No"))</f>
        <v>Yes</v>
      </c>
      <c r="I17" s="10">
        <v>-72.400000000000006</v>
      </c>
      <c r="J17" s="10">
        <v>-37.6</v>
      </c>
      <c r="K17" s="9" t="str">
        <f t="shared" si="0"/>
        <v>No</v>
      </c>
    </row>
    <row r="18" spans="1:11" x14ac:dyDescent="0.2">
      <c r="A18" s="109" t="s">
        <v>862</v>
      </c>
      <c r="B18" s="37" t="s">
        <v>213</v>
      </c>
      <c r="C18" s="110">
        <v>4441.7744856999998</v>
      </c>
      <c r="D18" s="9" t="str">
        <f>IF($B18="N/A","N/A",IF(C18&gt;15,"No",IF(C18&lt;-15,"No","Yes")))</f>
        <v>N/A</v>
      </c>
      <c r="E18" s="110">
        <v>5474.8576031000002</v>
      </c>
      <c r="F18" s="9" t="str">
        <f>IF($B18="N/A","N/A",IF(E18&gt;15,"No",IF(E18&lt;-15,"No","Yes")))</f>
        <v>N/A</v>
      </c>
      <c r="G18" s="110">
        <v>6330.0952104999997</v>
      </c>
      <c r="H18" s="9" t="str">
        <f>IF($B18="N/A","N/A",IF(G18&gt;15,"No",IF(G18&lt;-15,"No","Yes")))</f>
        <v>N/A</v>
      </c>
      <c r="I18" s="10">
        <v>23.26</v>
      </c>
      <c r="J18" s="10">
        <v>15.62</v>
      </c>
      <c r="K18" s="9" t="str">
        <f t="shared" si="0"/>
        <v>Yes</v>
      </c>
    </row>
    <row r="19" spans="1:11" x14ac:dyDescent="0.2">
      <c r="A19" s="3" t="s">
        <v>131</v>
      </c>
      <c r="B19" s="37" t="s">
        <v>213</v>
      </c>
      <c r="C19" s="38">
        <v>96</v>
      </c>
      <c r="D19" s="37" t="s">
        <v>213</v>
      </c>
      <c r="E19" s="38">
        <v>518</v>
      </c>
      <c r="F19" s="37" t="s">
        <v>213</v>
      </c>
      <c r="G19" s="38">
        <v>146</v>
      </c>
      <c r="H19" s="9" t="str">
        <f>IF($B19="N/A","N/A",IF(G19&gt;15,"No",IF(G19&lt;-15,"No","Yes")))</f>
        <v>N/A</v>
      </c>
      <c r="I19" s="10">
        <v>439.6</v>
      </c>
      <c r="J19" s="10">
        <v>-71.8</v>
      </c>
      <c r="K19" s="9" t="str">
        <f t="shared" si="0"/>
        <v>No</v>
      </c>
    </row>
    <row r="20" spans="1:11" x14ac:dyDescent="0.2">
      <c r="A20" s="3" t="s">
        <v>346</v>
      </c>
      <c r="B20" s="32" t="s">
        <v>213</v>
      </c>
      <c r="C20" s="8" t="s">
        <v>213</v>
      </c>
      <c r="D20" s="37" t="s">
        <v>213</v>
      </c>
      <c r="E20" s="8">
        <v>0.208286422</v>
      </c>
      <c r="F20" s="37" t="s">
        <v>213</v>
      </c>
      <c r="G20" s="8">
        <v>6.1180276499999998E-2</v>
      </c>
      <c r="H20" s="9" t="str">
        <f>IF($B20="N/A","N/A",IF(G20&gt;15,"No",IF(G20&lt;-15,"No","Yes")))</f>
        <v>N/A</v>
      </c>
      <c r="I20" s="10" t="s">
        <v>213</v>
      </c>
      <c r="J20" s="10">
        <v>-70.599999999999994</v>
      </c>
      <c r="K20" s="9" t="str">
        <f t="shared" si="0"/>
        <v>No</v>
      </c>
    </row>
    <row r="21" spans="1:11" ht="25.5" x14ac:dyDescent="0.2">
      <c r="A21" s="3" t="s">
        <v>841</v>
      </c>
      <c r="B21" s="37" t="s">
        <v>213</v>
      </c>
      <c r="C21" s="110">
        <v>4503.4166667</v>
      </c>
      <c r="D21" s="9" t="str">
        <f>IF($B21="N/A","N/A",IF(C21&gt;60,"No",IF(C21&lt;15,"No","Yes")))</f>
        <v>N/A</v>
      </c>
      <c r="E21" s="110">
        <v>3307.4266409000002</v>
      </c>
      <c r="F21" s="9" t="str">
        <f>IF($B21="N/A","N/A",IF(E21&gt;60,"No",IF(E21&lt;15,"No","Yes")))</f>
        <v>N/A</v>
      </c>
      <c r="G21" s="110">
        <v>4344.9520548</v>
      </c>
      <c r="H21" s="9" t="str">
        <f>IF($B21="N/A","N/A",IF(G21&gt;60,"No",IF(G21&lt;15,"No","Yes")))</f>
        <v>N/A</v>
      </c>
      <c r="I21" s="10">
        <v>-26.6</v>
      </c>
      <c r="J21" s="10">
        <v>31.37</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214597</v>
      </c>
      <c r="D6" s="9" t="str">
        <f>IF($B6="N/A","N/A",IF(C6&gt;15,"No",IF(C6&lt;-15,"No","Yes")))</f>
        <v>N/A</v>
      </c>
      <c r="E6" s="38">
        <v>220149</v>
      </c>
      <c r="F6" s="9" t="str">
        <f>IF($B6="N/A","N/A",IF(E6&gt;15,"No",IF(E6&lt;-15,"No","Yes")))</f>
        <v>N/A</v>
      </c>
      <c r="G6" s="38">
        <v>217543</v>
      </c>
      <c r="H6" s="9" t="str">
        <f>IF($B6="N/A","N/A",IF(G6&gt;15,"No",IF(G6&lt;-15,"No","Yes")))</f>
        <v>N/A</v>
      </c>
      <c r="I6" s="10">
        <v>2.5870000000000002</v>
      </c>
      <c r="J6" s="10">
        <v>-1.18</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152.72579026</v>
      </c>
      <c r="D9" s="9" t="str">
        <f>IF($B9="N/A","N/A",IF(C9&gt;100,"No",IF(C9&lt;50,"No","Yes")))</f>
        <v>No</v>
      </c>
      <c r="E9" s="39">
        <v>159.12762993999999</v>
      </c>
      <c r="F9" s="9" t="str">
        <f>IF($B9="N/A","N/A",IF(E9&gt;100,"No",IF(E9&lt;50,"No","Yes")))</f>
        <v>No</v>
      </c>
      <c r="G9" s="39">
        <v>159.79651799000001</v>
      </c>
      <c r="H9" s="9" t="str">
        <f>IF($B9="N/A","N/A",IF(G9&gt;100,"No",IF(G9&lt;50,"No","Yes")))</f>
        <v>No</v>
      </c>
      <c r="I9" s="10">
        <v>4.1920000000000002</v>
      </c>
      <c r="J9" s="10">
        <v>0.42030000000000001</v>
      </c>
      <c r="K9" s="9" t="str">
        <f t="shared" si="0"/>
        <v>Yes</v>
      </c>
    </row>
    <row r="10" spans="1:11" ht="25.5" x14ac:dyDescent="0.2">
      <c r="A10" s="91" t="s">
        <v>844</v>
      </c>
      <c r="B10" s="37" t="s">
        <v>213</v>
      </c>
      <c r="C10" s="39">
        <v>274.10697905000001</v>
      </c>
      <c r="D10" s="9" t="str">
        <f>IF($B10="N/A","N/A",IF(C10&gt;15,"No",IF(C10&lt;-15,"No","Yes")))</f>
        <v>N/A</v>
      </c>
      <c r="E10" s="39">
        <v>267.61398459999998</v>
      </c>
      <c r="F10" s="9" t="str">
        <f>IF($B10="N/A","N/A",IF(E10&gt;15,"No",IF(E10&lt;-15,"No","Yes")))</f>
        <v>N/A</v>
      </c>
      <c r="G10" s="39">
        <v>269.36258701000003</v>
      </c>
      <c r="H10" s="9" t="str">
        <f>IF($B10="N/A","N/A",IF(G10&gt;15,"No",IF(G10&lt;-15,"No","Yes")))</f>
        <v>N/A</v>
      </c>
      <c r="I10" s="10">
        <v>-2.37</v>
      </c>
      <c r="J10" s="10">
        <v>0.65339999999999998</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379.48158212999999</v>
      </c>
      <c r="D12" s="9" t="str">
        <f>IF($B12="N/A","N/A",IF(C12&gt;15,"No",IF(C12&lt;-15,"No","Yes")))</f>
        <v>N/A</v>
      </c>
      <c r="E12" s="39">
        <v>398.05078734</v>
      </c>
      <c r="F12" s="9" t="str">
        <f>IF($B12="N/A","N/A",IF(E12&gt;15,"No",IF(E12&lt;-15,"No","Yes")))</f>
        <v>N/A</v>
      </c>
      <c r="G12" s="39">
        <v>398.82669430999999</v>
      </c>
      <c r="H12" s="9" t="str">
        <f>IF($B12="N/A","N/A",IF(G12&gt;15,"No",IF(G12&lt;-15,"No","Yes")))</f>
        <v>N/A</v>
      </c>
      <c r="I12" s="10">
        <v>4.8929999999999998</v>
      </c>
      <c r="J12" s="10">
        <v>0.19489999999999999</v>
      </c>
      <c r="K12" s="9" t="str">
        <f t="shared" si="0"/>
        <v>Yes</v>
      </c>
    </row>
    <row r="13" spans="1:11" x14ac:dyDescent="0.2">
      <c r="A13" s="91" t="s">
        <v>655</v>
      </c>
      <c r="B13" s="37" t="s">
        <v>237</v>
      </c>
      <c r="C13" s="8">
        <v>81.005326263000001</v>
      </c>
      <c r="D13" s="9" t="str">
        <f>IF($B13="N/A","N/A",IF(C13&gt;99,"No",IF(C13&lt;75,"No","Yes")))</f>
        <v>Yes</v>
      </c>
      <c r="E13" s="8">
        <v>80.800730414</v>
      </c>
      <c r="F13" s="9" t="str">
        <f>IF($B13="N/A","N/A",IF(E13&gt;99,"No",IF(E13&lt;75,"No","Yes")))</f>
        <v>Yes</v>
      </c>
      <c r="G13" s="8">
        <v>79.938678789999997</v>
      </c>
      <c r="H13" s="9" t="str">
        <f>IF($B13="N/A","N/A",IF(G13&gt;99,"No",IF(G13&lt;75,"No","Yes")))</f>
        <v>Yes</v>
      </c>
      <c r="I13" s="10">
        <v>-0.253</v>
      </c>
      <c r="J13" s="10">
        <v>-1.07</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99.998274881</v>
      </c>
      <c r="H14" s="9" t="str">
        <f>IF($B14="N/A","N/A",IF(G14&gt;15,"No",IF(G14&lt;-15,"No","Yes")))</f>
        <v>N/A</v>
      </c>
      <c r="I14" s="10">
        <v>0</v>
      </c>
      <c r="J14" s="10">
        <v>-2E-3</v>
      </c>
      <c r="K14" s="9" t="str">
        <f t="shared" si="1"/>
        <v>Yes</v>
      </c>
    </row>
    <row r="15" spans="1:11" x14ac:dyDescent="0.2">
      <c r="A15" s="91" t="s">
        <v>847</v>
      </c>
      <c r="B15" s="37" t="s">
        <v>213</v>
      </c>
      <c r="C15" s="38">
        <v>26.407627923</v>
      </c>
      <c r="D15" s="9" t="str">
        <f>IF($B15="N/A","N/A",IF(C15&gt;15,"No",IF(C15&lt;-15,"No","Yes")))</f>
        <v>N/A</v>
      </c>
      <c r="E15" s="10">
        <v>26.115897055000001</v>
      </c>
      <c r="F15" s="9" t="str">
        <f>IF($B15="N/A","N/A",IF(E15&gt;15,"No",IF(E15&lt;-15,"No","Yes")))</f>
        <v>N/A</v>
      </c>
      <c r="G15" s="10">
        <v>26.046912557999999</v>
      </c>
      <c r="H15" s="9" t="str">
        <f>IF($B15="N/A","N/A",IF(G15&gt;15,"No",IF(G15&lt;-15,"No","Yes")))</f>
        <v>N/A</v>
      </c>
      <c r="I15" s="10">
        <v>-1.1000000000000001</v>
      </c>
      <c r="J15" s="10">
        <v>-0.26400000000000001</v>
      </c>
      <c r="K15" s="9" t="str">
        <f t="shared" si="1"/>
        <v>Yes</v>
      </c>
    </row>
    <row r="16" spans="1:11" x14ac:dyDescent="0.2">
      <c r="A16" s="88" t="s">
        <v>656</v>
      </c>
      <c r="B16" s="62" t="s">
        <v>238</v>
      </c>
      <c r="C16" s="9">
        <v>15.111581243</v>
      </c>
      <c r="D16" s="9" t="str">
        <f>IF($B16="N/A","N/A",IF(C16&gt;20,"No",IF(C16&lt;=0,"No","Yes")))</f>
        <v>Yes</v>
      </c>
      <c r="E16" s="9">
        <v>15.085691963</v>
      </c>
      <c r="F16" s="9" t="str">
        <f>IF($B16="N/A","N/A",IF(E16&gt;20,"No",IF(E16&lt;=0,"No","Yes")))</f>
        <v>Yes</v>
      </c>
      <c r="G16" s="9">
        <v>15.908578994000001</v>
      </c>
      <c r="H16" s="9" t="str">
        <f>IF($B16="N/A","N/A",IF(G16&gt;20,"No",IF(G16&lt;=0,"No","Yes")))</f>
        <v>Yes</v>
      </c>
      <c r="I16" s="10">
        <v>-0.17100000000000001</v>
      </c>
      <c r="J16" s="10">
        <v>5.4550000000000001</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30.105584508</v>
      </c>
      <c r="D18" s="9" t="str">
        <f>IF($B18="N/A","N/A",IF(C18&gt;15,"No",IF(C18&lt;-15,"No","Yes")))</f>
        <v>N/A</v>
      </c>
      <c r="E18" s="10">
        <v>30.163048388</v>
      </c>
      <c r="F18" s="9" t="str">
        <f>IF($B18="N/A","N/A",IF(E18&gt;15,"No",IF(E18&lt;-15,"No","Yes")))</f>
        <v>N/A</v>
      </c>
      <c r="G18" s="10">
        <v>28.767625981999998</v>
      </c>
      <c r="H18" s="9" t="str">
        <f>IF($B18="N/A","N/A",IF(G18&gt;15,"No",IF(G18&lt;-15,"No","Yes")))</f>
        <v>N/A</v>
      </c>
      <c r="I18" s="10">
        <v>0.19089999999999999</v>
      </c>
      <c r="J18" s="10">
        <v>-4.63</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3.7698569876999999</v>
      </c>
      <c r="D22" s="9" t="str">
        <f>IF($B22="N/A","N/A",IF(C22&gt;5,"No",IF(C22&lt;=0,"No","Yes")))</f>
        <v>Yes</v>
      </c>
      <c r="E22" s="9">
        <v>4.1094894820999999</v>
      </c>
      <c r="F22" s="9" t="str">
        <f>IF($B22="N/A","N/A",IF(E22&gt;5,"No",IF(E22&lt;=0,"No","Yes")))</f>
        <v>Yes</v>
      </c>
      <c r="G22" s="9">
        <v>4.1499841411</v>
      </c>
      <c r="H22" s="9" t="str">
        <f>IF($B22="N/A","N/A",IF(G22&gt;5,"No",IF(G22&lt;=0,"No","Yes")))</f>
        <v>Yes</v>
      </c>
      <c r="I22" s="10">
        <v>9.0090000000000003</v>
      </c>
      <c r="J22" s="10">
        <v>0.98540000000000005</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19.741532756000002</v>
      </c>
      <c r="D24" s="9" t="str">
        <f>IF($B24="N/A","N/A",IF(C24&gt;15,"No",IF(C24&lt;-15,"No","Yes")))</f>
        <v>N/A</v>
      </c>
      <c r="E24" s="10">
        <v>19.198076710999999</v>
      </c>
      <c r="F24" s="9" t="str">
        <f>IF($B24="N/A","N/A",IF(E24&gt;15,"No",IF(E24&lt;-15,"No","Yes")))</f>
        <v>N/A</v>
      </c>
      <c r="G24" s="10">
        <v>19.498227736</v>
      </c>
      <c r="H24" s="9" t="str">
        <f>IF($B24="N/A","N/A",IF(G24&gt;15,"No",IF(G24&lt;-15,"No","Yes")))</f>
        <v>N/A</v>
      </c>
      <c r="I24" s="10">
        <v>-2.75</v>
      </c>
      <c r="J24" s="10">
        <v>1.5629999999999999</v>
      </c>
      <c r="K24" s="9" t="str">
        <f t="shared" si="1"/>
        <v>Yes</v>
      </c>
    </row>
    <row r="25" spans="1:11" x14ac:dyDescent="0.2">
      <c r="A25" s="91" t="s">
        <v>15</v>
      </c>
      <c r="B25" s="37" t="s">
        <v>240</v>
      </c>
      <c r="C25" s="9">
        <v>15.353895907</v>
      </c>
      <c r="D25" s="9" t="str">
        <f>IF($B25="N/A","N/A",IF(C25&gt;20,"No",IF(C25&lt;1,"No","Yes")))</f>
        <v>Yes</v>
      </c>
      <c r="E25" s="9">
        <v>12.779072356</v>
      </c>
      <c r="F25" s="9" t="str">
        <f>IF($B25="N/A","N/A",IF(E25&gt;20,"No",IF(E25&lt;1,"No","Yes")))</f>
        <v>Yes</v>
      </c>
      <c r="G25" s="9">
        <v>2.3622915929000001</v>
      </c>
      <c r="H25" s="9" t="str">
        <f>IF($B25="N/A","N/A",IF(G25&gt;20,"No",IF(G25&lt;1,"No","Yes")))</f>
        <v>Yes</v>
      </c>
      <c r="I25" s="10">
        <v>-16.8</v>
      </c>
      <c r="J25" s="10">
        <v>-81.5</v>
      </c>
      <c r="K25" s="9" t="str">
        <f t="shared" ref="K25:K34" si="2">IF(J25="Div by 0", "N/A", IF(J25="N/A","N/A", IF(J25&gt;30, "No", IF(J25&lt;-30, "No", "Yes"))))</f>
        <v>No</v>
      </c>
    </row>
    <row r="26" spans="1:11" x14ac:dyDescent="0.2">
      <c r="A26" s="91" t="s">
        <v>159</v>
      </c>
      <c r="B26" s="37" t="s">
        <v>214</v>
      </c>
      <c r="C26" s="9">
        <v>99.830845725000003</v>
      </c>
      <c r="D26" s="9" t="str">
        <f>IF($B26="N/A","N/A",IF(C26&gt;100,"No",IF(C26&lt;95,"No","Yes")))</f>
        <v>Yes</v>
      </c>
      <c r="E26" s="9">
        <v>99.945491462999996</v>
      </c>
      <c r="F26" s="9" t="str">
        <f>IF($B26="N/A","N/A",IF(E26&gt;100,"No",IF(E26&lt;95,"No","Yes")))</f>
        <v>Yes</v>
      </c>
      <c r="G26" s="9">
        <v>99.906685115000002</v>
      </c>
      <c r="H26" s="9" t="str">
        <f>IF($B26="N/A","N/A",IF(G26&gt;100,"No",IF(G26&lt;95,"No","Yes")))</f>
        <v>Yes</v>
      </c>
      <c r="I26" s="10">
        <v>0.1148</v>
      </c>
      <c r="J26" s="10">
        <v>-3.9E-2</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17.839019185000001</v>
      </c>
      <c r="D28" s="9" t="str">
        <f>IF($B28="N/A","N/A",IF(C28&gt;30,"No",IF(C28&lt;5,"No","Yes")))</f>
        <v>Yes</v>
      </c>
      <c r="E28" s="9">
        <v>16.380269726000002</v>
      </c>
      <c r="F28" s="9" t="str">
        <f>IF($B28="N/A","N/A",IF(E28&gt;30,"No",IF(E28&lt;5,"No","Yes")))</f>
        <v>Yes</v>
      </c>
      <c r="G28" s="9">
        <v>16.227136703999999</v>
      </c>
      <c r="H28" s="9" t="str">
        <f>IF($B28="N/A","N/A",IF(G28&gt;30,"No",IF(G28&lt;5,"No","Yes")))</f>
        <v>Yes</v>
      </c>
      <c r="I28" s="10">
        <v>-8.18</v>
      </c>
      <c r="J28" s="10">
        <v>-0.93500000000000005</v>
      </c>
      <c r="K28" s="9" t="str">
        <f t="shared" si="2"/>
        <v>Yes</v>
      </c>
    </row>
    <row r="29" spans="1:11" x14ac:dyDescent="0.2">
      <c r="A29" s="91" t="s">
        <v>852</v>
      </c>
      <c r="B29" s="37" t="s">
        <v>227</v>
      </c>
      <c r="C29" s="9">
        <v>53.289188572</v>
      </c>
      <c r="D29" s="9" t="str">
        <f>IF($B29="N/A","N/A",IF(C29&gt;75,"No",IF(C29&lt;15,"No","Yes")))</f>
        <v>Yes</v>
      </c>
      <c r="E29" s="9">
        <v>53.187613843000001</v>
      </c>
      <c r="F29" s="9" t="str">
        <f>IF($B29="N/A","N/A",IF(E29&gt;75,"No",IF(E29&lt;15,"No","Yes")))</f>
        <v>Yes</v>
      </c>
      <c r="G29" s="9">
        <v>51.745631897999999</v>
      </c>
      <c r="H29" s="9" t="str">
        <f>IF($B29="N/A","N/A",IF(G29&gt;75,"No",IF(G29&lt;15,"No","Yes")))</f>
        <v>Yes</v>
      </c>
      <c r="I29" s="10">
        <v>-0.191</v>
      </c>
      <c r="J29" s="10">
        <v>-2.71</v>
      </c>
      <c r="K29" s="9" t="str">
        <f t="shared" si="2"/>
        <v>Yes</v>
      </c>
    </row>
    <row r="30" spans="1:11" x14ac:dyDescent="0.2">
      <c r="A30" s="91" t="s">
        <v>853</v>
      </c>
      <c r="B30" s="37" t="s">
        <v>228</v>
      </c>
      <c r="C30" s="9">
        <v>28.871792243000002</v>
      </c>
      <c r="D30" s="9" t="str">
        <f>IF($B30="N/A","N/A",IF(C30&gt;70,"No",IF(C30&lt;25,"No","Yes")))</f>
        <v>Yes</v>
      </c>
      <c r="E30" s="9">
        <v>30.432116430000001</v>
      </c>
      <c r="F30" s="9" t="str">
        <f>IF($B30="N/A","N/A",IF(E30&gt;70,"No",IF(E30&lt;25,"No","Yes")))</f>
        <v>Yes</v>
      </c>
      <c r="G30" s="9">
        <v>32.027231397999998</v>
      </c>
      <c r="H30" s="9" t="str">
        <f>IF($B30="N/A","N/A",IF(G30&gt;70,"No",IF(G30&lt;25,"No","Yes")))</f>
        <v>Yes</v>
      </c>
      <c r="I30" s="10">
        <v>5.4039999999999999</v>
      </c>
      <c r="J30" s="10">
        <v>5.242</v>
      </c>
      <c r="K30" s="9" t="str">
        <f t="shared" si="2"/>
        <v>Yes</v>
      </c>
    </row>
    <row r="31" spans="1:11" x14ac:dyDescent="0.2">
      <c r="A31" s="91" t="s">
        <v>160</v>
      </c>
      <c r="B31" s="37" t="s">
        <v>214</v>
      </c>
      <c r="C31" s="9">
        <v>99.998136040999995</v>
      </c>
      <c r="D31" s="9" t="str">
        <f>IF($B31="N/A","N/A",IF(C31&gt;100,"No",IF(C31&lt;95,"No","Yes")))</f>
        <v>Yes</v>
      </c>
      <c r="E31" s="9">
        <v>99.998183049000005</v>
      </c>
      <c r="F31" s="9" t="str">
        <f>IF($B31="N/A","N/A",IF(E31&gt;100,"No",IF(E31&lt;95,"No","Yes")))</f>
        <v>Yes</v>
      </c>
      <c r="G31" s="9">
        <v>99.989427378000002</v>
      </c>
      <c r="H31" s="9" t="str">
        <f>IF($B31="N/A","N/A",IF(G31&gt;100,"No",IF(G31&lt;95,"No","Yes")))</f>
        <v>Yes</v>
      </c>
      <c r="I31" s="10">
        <v>0</v>
      </c>
      <c r="J31" s="10">
        <v>-8.9999999999999993E-3</v>
      </c>
      <c r="K31" s="9" t="str">
        <f t="shared" si="2"/>
        <v>Yes</v>
      </c>
    </row>
    <row r="32" spans="1:11" x14ac:dyDescent="0.2">
      <c r="A32" s="31" t="s">
        <v>374</v>
      </c>
      <c r="B32" s="37" t="s">
        <v>241</v>
      </c>
      <c r="C32" s="9">
        <v>1.6976006187999999</v>
      </c>
      <c r="D32" s="9" t="str">
        <f>IF($B32="N/A","N/A",IF(C32&gt;5,"No",IF(C32&lt;1,"No","Yes")))</f>
        <v>Yes</v>
      </c>
      <c r="E32" s="9">
        <v>1.8587411252999999</v>
      </c>
      <c r="F32" s="9" t="str">
        <f>IF($B32="N/A","N/A",IF(E32&gt;5,"No",IF(E32&lt;1,"No","Yes")))</f>
        <v>Yes</v>
      </c>
      <c r="G32" s="9">
        <v>1.9738626387</v>
      </c>
      <c r="H32" s="9" t="str">
        <f>IF($B32="N/A","N/A",IF(G32&gt;5,"No",IF(G32&lt;1,"No","Yes")))</f>
        <v>Yes</v>
      </c>
      <c r="I32" s="10">
        <v>9.4920000000000009</v>
      </c>
      <c r="J32" s="10">
        <v>6.194</v>
      </c>
      <c r="K32" s="9" t="str">
        <f t="shared" si="2"/>
        <v>Yes</v>
      </c>
    </row>
    <row r="33" spans="1:11" x14ac:dyDescent="0.2">
      <c r="A33" s="31" t="s">
        <v>376</v>
      </c>
      <c r="B33" s="37" t="s">
        <v>242</v>
      </c>
      <c r="C33" s="9">
        <v>93.185366058</v>
      </c>
      <c r="D33" s="9" t="str">
        <f>IF($B33="N/A","N/A",IF(C33&gt;98,"No",IF(C33&lt;8,"No","Yes")))</f>
        <v>Yes</v>
      </c>
      <c r="E33" s="9">
        <v>93.537104416000005</v>
      </c>
      <c r="F33" s="9" t="str">
        <f>IF($B33="N/A","N/A",IF(E33&gt;98,"No",IF(E33&lt;8,"No","Yes")))</f>
        <v>Yes</v>
      </c>
      <c r="G33" s="9">
        <v>93.580119792000005</v>
      </c>
      <c r="H33" s="9" t="str">
        <f>IF($B33="N/A","N/A",IF(G33&gt;98,"No",IF(G33&lt;8,"No","Yes")))</f>
        <v>Yes</v>
      </c>
      <c r="I33" s="10">
        <v>0.3775</v>
      </c>
      <c r="J33" s="10">
        <v>4.5999999999999999E-2</v>
      </c>
      <c r="K33" s="9" t="str">
        <f t="shared" si="2"/>
        <v>Yes</v>
      </c>
    </row>
    <row r="34" spans="1:11" x14ac:dyDescent="0.2">
      <c r="A34" s="31" t="s">
        <v>377</v>
      </c>
      <c r="B34" s="62" t="s">
        <v>224</v>
      </c>
      <c r="C34" s="9">
        <v>0.66543334720000002</v>
      </c>
      <c r="D34" s="9" t="str">
        <f>IF($B34="N/A","N/A",IF(C34&gt;5,"No",IF(C34&lt;=0,"No","Yes")))</f>
        <v>Yes</v>
      </c>
      <c r="E34" s="9">
        <v>0.57143116709999997</v>
      </c>
      <c r="F34" s="9" t="str">
        <f>IF($B34="N/A","N/A",IF(E34&gt;5,"No",IF(E34&lt;=0,"No","Yes")))</f>
        <v>Yes</v>
      </c>
      <c r="G34" s="9">
        <v>0.50380844250000001</v>
      </c>
      <c r="H34" s="9" t="str">
        <f>IF($B34="N/A","N/A",IF(G34&gt;5,"No",IF(G34&lt;=0,"No","Yes")))</f>
        <v>Yes</v>
      </c>
      <c r="I34" s="10">
        <v>-14.1</v>
      </c>
      <c r="J34" s="10">
        <v>-11.8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27591</v>
      </c>
      <c r="D6" s="9" t="str">
        <f>IF($B6="N/A","N/A",IF(C6&gt;15,"No",IF(C6&lt;-15,"No","Yes")))</f>
        <v>N/A</v>
      </c>
      <c r="E6" s="38">
        <v>26051</v>
      </c>
      <c r="F6" s="9" t="str">
        <f>IF($B6="N/A","N/A",IF(E6&gt;15,"No",IF(E6&lt;-15,"No","Yes")))</f>
        <v>N/A</v>
      </c>
      <c r="G6" s="38">
        <v>18753</v>
      </c>
      <c r="H6" s="9" t="str">
        <f>IF($B6="N/A","N/A",IF(G6&gt;15,"No",IF(G6&lt;-15,"No","Yes")))</f>
        <v>N/A</v>
      </c>
      <c r="I6" s="10">
        <v>-5.58</v>
      </c>
      <c r="J6" s="10">
        <v>-28</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371.80551629000001</v>
      </c>
      <c r="D9" s="9" t="str">
        <f>IF($B9="N/A","N/A",IF(C9&gt;15,"No",IF(C9&lt;-15,"No","Yes")))</f>
        <v>N/A</v>
      </c>
      <c r="E9" s="39">
        <v>368.14060881</v>
      </c>
      <c r="F9" s="9" t="str">
        <f>IF($B9="N/A","N/A",IF(E9&gt;15,"No",IF(E9&lt;-15,"No","Yes")))</f>
        <v>N/A</v>
      </c>
      <c r="G9" s="39">
        <v>351.83805258000001</v>
      </c>
      <c r="H9" s="9" t="str">
        <f>IF($B9="N/A","N/A",IF(G9&gt;15,"No",IF(G9&lt;-15,"No","Yes")))</f>
        <v>N/A</v>
      </c>
      <c r="I9" s="10">
        <v>-0.98599999999999999</v>
      </c>
      <c r="J9" s="10">
        <v>-4.43</v>
      </c>
      <c r="K9" s="9" t="str">
        <f t="shared" si="0"/>
        <v>Yes</v>
      </c>
    </row>
    <row r="10" spans="1:11" x14ac:dyDescent="0.2">
      <c r="A10" s="91" t="s">
        <v>655</v>
      </c>
      <c r="B10" s="37" t="s">
        <v>237</v>
      </c>
      <c r="C10" s="8">
        <v>99.880395781000004</v>
      </c>
      <c r="D10" s="9" t="str">
        <f>IF($B10="N/A","N/A",IF(C10&gt;99,"No",IF(C10&lt;75,"No","Yes")))</f>
        <v>No</v>
      </c>
      <c r="E10" s="8">
        <v>99.504817473000003</v>
      </c>
      <c r="F10" s="9" t="str">
        <f>IF($B10="N/A","N/A",IF(E10&gt;99,"No",IF(E10&lt;75,"No","Yes")))</f>
        <v>No</v>
      </c>
      <c r="G10" s="8">
        <v>99.520076787999997</v>
      </c>
      <c r="H10" s="9" t="str">
        <f>IF($B10="N/A","N/A",IF(G10&gt;99,"No",IF(G10&lt;75,"No","Yes")))</f>
        <v>No</v>
      </c>
      <c r="I10" s="10">
        <v>-0.376</v>
      </c>
      <c r="J10" s="10">
        <v>1.5299999999999999E-2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0.10873110800000001</v>
      </c>
      <c r="D12" s="9" t="str">
        <f>IF($B12="N/A","N/A",IF(C12&gt;10,"No",IF(C12&lt;=0,"No","Yes")))</f>
        <v>Yes</v>
      </c>
      <c r="E12" s="9">
        <v>0.48366665390000002</v>
      </c>
      <c r="F12" s="9" t="str">
        <f>IF($B12="N/A","N/A",IF(E12&gt;10,"No",IF(E12&lt;=0,"No","Yes")))</f>
        <v>Yes</v>
      </c>
      <c r="G12" s="9">
        <v>0.43726337119999997</v>
      </c>
      <c r="H12" s="9" t="str">
        <f>IF($B12="N/A","N/A",IF(G12&gt;10,"No",IF(G12&lt;=0,"No","Yes")))</f>
        <v>Yes</v>
      </c>
      <c r="I12" s="10">
        <v>344.8</v>
      </c>
      <c r="J12" s="10">
        <v>-9.59</v>
      </c>
      <c r="K12" s="9" t="str">
        <f t="shared" si="0"/>
        <v>Yes</v>
      </c>
    </row>
    <row r="13" spans="1:11" x14ac:dyDescent="0.2">
      <c r="A13" s="91" t="s">
        <v>658</v>
      </c>
      <c r="B13" s="62" t="s">
        <v>224</v>
      </c>
      <c r="C13" s="9">
        <v>1.08731108E-2</v>
      </c>
      <c r="D13" s="9" t="str">
        <f>IF($B13="N/A","N/A",IF(C13&gt;5,"No",IF(C13&lt;=0,"No","Yes")))</f>
        <v>Yes</v>
      </c>
      <c r="E13" s="9">
        <v>1.1515872700000001E-2</v>
      </c>
      <c r="F13" s="9" t="str">
        <f>IF($B13="N/A","N/A",IF(E13&gt;5,"No",IF(E13&lt;=0,"No","Yes")))</f>
        <v>Yes</v>
      </c>
      <c r="G13" s="9">
        <v>4.2659841099999998E-2</v>
      </c>
      <c r="H13" s="9" t="str">
        <f>IF($B13="N/A","N/A",IF(G13&gt;5,"No",IF(G13&lt;=0,"No","Yes")))</f>
        <v>Yes</v>
      </c>
      <c r="I13" s="10">
        <v>5.9109999999999996</v>
      </c>
      <c r="J13" s="10">
        <v>270.39999999999998</v>
      </c>
      <c r="K13" s="9" t="str">
        <f t="shared" si="0"/>
        <v>No</v>
      </c>
    </row>
    <row r="14" spans="1:11" x14ac:dyDescent="0.2">
      <c r="A14" s="91" t="s">
        <v>159</v>
      </c>
      <c r="B14" s="37" t="s">
        <v>214</v>
      </c>
      <c r="C14" s="9">
        <v>99.985502518999994</v>
      </c>
      <c r="D14" s="9" t="str">
        <f>IF($B14="N/A","N/A",IF(C14&gt;100,"No",IF(C14&lt;95,"No","Yes")))</f>
        <v>Yes</v>
      </c>
      <c r="E14" s="9">
        <v>99.996161376000003</v>
      </c>
      <c r="F14" s="9" t="str">
        <f>IF($B14="N/A","N/A",IF(E14&gt;100,"No",IF(E14&lt;95,"No","Yes")))</f>
        <v>Yes</v>
      </c>
      <c r="G14" s="9">
        <v>99.994667519999993</v>
      </c>
      <c r="H14" s="9" t="str">
        <f>IF($B14="N/A","N/A",IF(G14&gt;100,"No",IF(G14&lt;95,"No","Yes")))</f>
        <v>Yes</v>
      </c>
      <c r="I14" s="10">
        <v>1.0699999999999999E-2</v>
      </c>
      <c r="J14" s="10">
        <v>-1E-3</v>
      </c>
      <c r="K14" s="9" t="str">
        <f t="shared" si="0"/>
        <v>Yes</v>
      </c>
    </row>
    <row r="15" spans="1:11" x14ac:dyDescent="0.2">
      <c r="A15" s="91" t="s">
        <v>32</v>
      </c>
      <c r="B15" s="37" t="s">
        <v>214</v>
      </c>
      <c r="C15" s="9">
        <v>99.978253777999996</v>
      </c>
      <c r="D15" s="9" t="str">
        <f>IF($B15="N/A","N/A",IF(C15&gt;100,"No",IF(C15&lt;95,"No","Yes")))</f>
        <v>Yes</v>
      </c>
      <c r="E15" s="9">
        <v>99.976968255000003</v>
      </c>
      <c r="F15" s="9" t="str">
        <f>IF($B15="N/A","N/A",IF(E15&gt;100,"No",IF(E15&lt;95,"No","Yes")))</f>
        <v>Yes</v>
      </c>
      <c r="G15" s="9">
        <v>100</v>
      </c>
      <c r="H15" s="9" t="str">
        <f>IF($B15="N/A","N/A",IF(G15&gt;100,"No",IF(G15&lt;95,"No","Yes")))</f>
        <v>Yes</v>
      </c>
      <c r="I15" s="10">
        <v>-1E-3</v>
      </c>
      <c r="J15" s="10">
        <v>2.3E-2</v>
      </c>
      <c r="K15" s="9" t="str">
        <f t="shared" si="0"/>
        <v>Yes</v>
      </c>
    </row>
    <row r="16" spans="1:11" x14ac:dyDescent="0.2">
      <c r="A16" s="91" t="s">
        <v>851</v>
      </c>
      <c r="B16" s="37" t="s">
        <v>226</v>
      </c>
      <c r="C16" s="9">
        <v>5.8328801884999999</v>
      </c>
      <c r="D16" s="9" t="str">
        <f>IF($B16="N/A","N/A",IF(C16&gt;30,"No",IF(C16&lt;5,"No","Yes")))</f>
        <v>Yes</v>
      </c>
      <c r="E16" s="9">
        <v>4.6150892686000002</v>
      </c>
      <c r="F16" s="9" t="str">
        <f>IF($B16="N/A","N/A",IF(E16&gt;30,"No",IF(E16&lt;5,"No","Yes")))</f>
        <v>No</v>
      </c>
      <c r="G16" s="9">
        <v>4.6979150003000001</v>
      </c>
      <c r="H16" s="9" t="str">
        <f>IF($B16="N/A","N/A",IF(G16&gt;30,"No",IF(G16&lt;5,"No","Yes")))</f>
        <v>No</v>
      </c>
      <c r="I16" s="10">
        <v>-20.9</v>
      </c>
      <c r="J16" s="10">
        <v>1.7949999999999999</v>
      </c>
      <c r="K16" s="9" t="str">
        <f t="shared" si="0"/>
        <v>Yes</v>
      </c>
    </row>
    <row r="17" spans="1:11" x14ac:dyDescent="0.2">
      <c r="A17" s="91" t="s">
        <v>852</v>
      </c>
      <c r="B17" s="37" t="s">
        <v>227</v>
      </c>
      <c r="C17" s="9">
        <v>40.163132136999998</v>
      </c>
      <c r="D17" s="9" t="str">
        <f>IF($B17="N/A","N/A",IF(C17&gt;75,"No",IF(C17&lt;15,"No","Yes")))</f>
        <v>Yes</v>
      </c>
      <c r="E17" s="9">
        <v>38.663851027</v>
      </c>
      <c r="F17" s="9" t="str">
        <f>IF($B17="N/A","N/A",IF(E17&gt;75,"No",IF(E17&lt;15,"No","Yes")))</f>
        <v>Yes</v>
      </c>
      <c r="G17" s="9">
        <v>39.065749480000001</v>
      </c>
      <c r="H17" s="9" t="str">
        <f>IF($B17="N/A","N/A",IF(G17&gt;75,"No",IF(G17&lt;15,"No","Yes")))</f>
        <v>Yes</v>
      </c>
      <c r="I17" s="10">
        <v>-3.73</v>
      </c>
      <c r="J17" s="10">
        <v>1.0389999999999999</v>
      </c>
      <c r="K17" s="9" t="str">
        <f t="shared" si="0"/>
        <v>Yes</v>
      </c>
    </row>
    <row r="18" spans="1:11" x14ac:dyDescent="0.2">
      <c r="A18" s="91" t="s">
        <v>853</v>
      </c>
      <c r="B18" s="37" t="s">
        <v>228</v>
      </c>
      <c r="C18" s="9">
        <v>54.003987674000001</v>
      </c>
      <c r="D18" s="9" t="str">
        <f>IF($B18="N/A","N/A",IF(C18&gt;70,"No",IF(C18&lt;25,"No","Yes")))</f>
        <v>Yes</v>
      </c>
      <c r="E18" s="9">
        <v>56.721059703999998</v>
      </c>
      <c r="F18" s="9" t="str">
        <f>IF($B18="N/A","N/A",IF(E18&gt;70,"No",IF(E18&lt;25,"No","Yes")))</f>
        <v>Yes</v>
      </c>
      <c r="G18" s="9">
        <v>56.236335519999997</v>
      </c>
      <c r="H18" s="9" t="str">
        <f>IF($B18="N/A","N/A",IF(G18&gt;70,"No",IF(G18&lt;25,"No","Yes")))</f>
        <v>Yes</v>
      </c>
      <c r="I18" s="10">
        <v>5.0309999999999997</v>
      </c>
      <c r="J18" s="10">
        <v>-0.85499999999999998</v>
      </c>
      <c r="K18" s="9" t="str">
        <f t="shared" si="0"/>
        <v>Yes</v>
      </c>
    </row>
    <row r="19" spans="1:11" x14ac:dyDescent="0.2">
      <c r="A19" s="91" t="s">
        <v>160</v>
      </c>
      <c r="B19" s="37" t="s">
        <v>214</v>
      </c>
      <c r="C19" s="9">
        <v>94.802653039000006</v>
      </c>
      <c r="D19" s="9" t="str">
        <f>IF($B19="N/A","N/A",IF(C19&gt;100,"No",IF(C19&lt;95,"No","Yes")))</f>
        <v>No</v>
      </c>
      <c r="E19" s="9">
        <v>94.414801734999998</v>
      </c>
      <c r="F19" s="9" t="str">
        <f>IF($B19="N/A","N/A",IF(E19&gt;100,"No",IF(E19&lt;95,"No","Yes")))</f>
        <v>No</v>
      </c>
      <c r="G19" s="9">
        <v>95.920652696000005</v>
      </c>
      <c r="H19" s="9" t="str">
        <f>IF($B19="N/A","N/A",IF(G19&gt;100,"No",IF(G19&lt;95,"No","Yes")))</f>
        <v>Yes</v>
      </c>
      <c r="I19" s="10">
        <v>-0.40899999999999997</v>
      </c>
      <c r="J19" s="10">
        <v>1.595</v>
      </c>
      <c r="K19" s="9" t="str">
        <f t="shared" si="0"/>
        <v>Yes</v>
      </c>
    </row>
    <row r="20" spans="1:11" x14ac:dyDescent="0.2">
      <c r="A20" s="31" t="s">
        <v>374</v>
      </c>
      <c r="B20" s="37" t="s">
        <v>241</v>
      </c>
      <c r="C20" s="9">
        <v>1.0764379689000001</v>
      </c>
      <c r="D20" s="9" t="str">
        <f>IF($B20="N/A","N/A",IF(C20&gt;5,"No",IF(C20&lt;1,"No","Yes")))</f>
        <v>Yes</v>
      </c>
      <c r="E20" s="9">
        <v>1.3934205981000001</v>
      </c>
      <c r="F20" s="9" t="str">
        <f>IF($B20="N/A","N/A",IF(E20&gt;5,"No",IF(E20&lt;1,"No","Yes")))</f>
        <v>Yes</v>
      </c>
      <c r="G20" s="9">
        <v>1.5890790806999999</v>
      </c>
      <c r="H20" s="9" t="str">
        <f>IF($B20="N/A","N/A",IF(G20&gt;5,"No",IF(G20&lt;1,"No","Yes")))</f>
        <v>Yes</v>
      </c>
      <c r="I20" s="10">
        <v>29.45</v>
      </c>
      <c r="J20" s="10">
        <v>14.04</v>
      </c>
      <c r="K20" s="9" t="str">
        <f t="shared" si="0"/>
        <v>Yes</v>
      </c>
    </row>
    <row r="21" spans="1:11" x14ac:dyDescent="0.2">
      <c r="A21" s="31" t="s">
        <v>376</v>
      </c>
      <c r="B21" s="37" t="s">
        <v>242</v>
      </c>
      <c r="C21" s="9">
        <v>83.197419448000005</v>
      </c>
      <c r="D21" s="9" t="str">
        <f>IF($B21="N/A","N/A",IF(C21&gt;98,"No",IF(C21&lt;8,"No","Yes")))</f>
        <v>Yes</v>
      </c>
      <c r="E21" s="9">
        <v>81.662892020000001</v>
      </c>
      <c r="F21" s="9" t="str">
        <f>IF($B21="N/A","N/A",IF(E21&gt;98,"No",IF(E21&lt;8,"No","Yes")))</f>
        <v>Yes</v>
      </c>
      <c r="G21" s="9">
        <v>82.760091719000002</v>
      </c>
      <c r="H21" s="9" t="str">
        <f>IF($B21="N/A","N/A",IF(G21&gt;98,"No",IF(G21&lt;8,"No","Yes")))</f>
        <v>Yes</v>
      </c>
      <c r="I21" s="10">
        <v>-1.84</v>
      </c>
      <c r="J21" s="10">
        <v>1.3440000000000001</v>
      </c>
      <c r="K21" s="9" t="str">
        <f t="shared" si="0"/>
        <v>Yes</v>
      </c>
    </row>
    <row r="22" spans="1:11" x14ac:dyDescent="0.2">
      <c r="A22" s="31" t="s">
        <v>377</v>
      </c>
      <c r="B22" s="62" t="s">
        <v>224</v>
      </c>
      <c r="C22" s="9">
        <v>0.46029502369999997</v>
      </c>
      <c r="D22" s="9" t="str">
        <f>IF($B22="N/A","N/A",IF(C22&gt;5,"No",IF(C22&lt;=0,"No","Yes")))</f>
        <v>Yes</v>
      </c>
      <c r="E22" s="9">
        <v>0.50285977510000002</v>
      </c>
      <c r="F22" s="9" t="str">
        <f>IF($B22="N/A","N/A",IF(E22&gt;5,"No",IF(E22&lt;=0,"No","Yes")))</f>
        <v>Yes</v>
      </c>
      <c r="G22" s="9">
        <v>0.68255745749999996</v>
      </c>
      <c r="H22" s="9" t="str">
        <f>IF($B22="N/A","N/A",IF(G22&gt;5,"No",IF(G22&lt;=0,"No","Yes")))</f>
        <v>Yes</v>
      </c>
      <c r="I22" s="10">
        <v>9.2469999999999999</v>
      </c>
      <c r="J22" s="10">
        <v>35.74</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2017-05-15T19:31:20Z</dcterms:modified>
  <dc:language>English</dc:language>
</cp:coreProperties>
</file>